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john.gamble\source\ubindApplication\Code\UBind.Application.Tests\FlexCel\"/>
    </mc:Choice>
  </mc:AlternateContent>
  <xr:revisionPtr revIDLastSave="0" documentId="13_ncr:1_{0C15F590-63A1-425C-958C-3A6320485201}" xr6:coauthVersionLast="46" xr6:coauthVersionMax="46" xr10:uidLastSave="{00000000-0000-0000-0000-000000000000}"/>
  <bookViews>
    <workbookView xWindow="38280" yWindow="-120" windowWidth="38640" windowHeight="21240" tabRatio="803" activeTab="4" xr2:uid="{00000000-000D-0000-FFFF-FFFF00000000}"/>
  </bookViews>
  <sheets>
    <sheet name="Question Sets" sheetId="15" r:id="rId1"/>
    <sheet name="Repeating Question Sets" sheetId="28" r:id="rId2"/>
    <sheet name="Question Options" sheetId="29" r:id="rId3"/>
    <sheet name="Triggers" sheetId="25" r:id="rId4"/>
    <sheet name="Risk 1" sheetId="18" r:id="rId5"/>
    <sheet name="Risk 2" sheetId="34" r:id="rId6"/>
    <sheet name="Statutory Rates" sheetId="26" r:id="rId7"/>
    <sheet name="Payments" sheetId="33" r:id="rId8"/>
    <sheet name="Totals" sheetId="13" r:id="rId9"/>
    <sheet name="Settings" sheetId="32" r:id="rId10"/>
    <sheet name="Styles" sheetId="31" r:id="rId11"/>
    <sheet name="Text" sheetId="14" r:id="rId12"/>
    <sheet name="Drop Downs" sheetId="30" r:id="rId13"/>
    <sheet name="Policy" sheetId="16" state="hidden" r:id="rId14"/>
    <sheet name="Outputs" sheetId="10" r:id="rId15"/>
    <sheet name="Rating Factors" sheetId="2" r:id="rId16"/>
    <sheet name="Rating Factors 2020" sheetId="35" r:id="rId17"/>
  </sheets>
  <definedNames>
    <definedName name="Colour_Accent_1">Settings!$K$30</definedName>
    <definedName name="Colour_Accent_2">Settings!$K$31</definedName>
    <definedName name="Colour_Background_1">Settings!$K$25</definedName>
    <definedName name="Colour_Background_2">Settings!$K$26</definedName>
    <definedName name="Colour_Background_3">Settings!$K$27</definedName>
    <definedName name="Colour_Borders">Settings!$K$32</definedName>
    <definedName name="Colour_Decline">Settings!$K$35</definedName>
    <definedName name="Colour_Endorsement">Settings!$K$34</definedName>
    <definedName name="Colour_Foreground_1">Settings!$K$28</definedName>
    <definedName name="Colour_Foreground_2">Settings!$K$29</definedName>
    <definedName name="Colour_Review">Settings!$K$33</definedName>
    <definedName name="Input_Payment_Method">'Question Sets'!$AM$202</definedName>
    <definedName name="Input_Payment_Option">'Question Sets'!$AM$201</definedName>
    <definedName name="mobile_animals_in_transit_premium" localSheetId="16">'Rating Factors 2020'!#REF!</definedName>
    <definedName name="mobile_animals_in_transit_premium">'Rating Factors'!#REF!</definedName>
    <definedName name="mobile_staff_covered_under_base_PL_premium" localSheetId="16">'Rating Factors 2020'!#REF!</definedName>
    <definedName name="mobile_staff_covered_under_base_PL_premium">'Rating Factors'!#REF!</definedName>
    <definedName name="mobile_tools_premium" localSheetId="16">'Rating Factors 2020'!#REF!</definedName>
    <definedName name="mobile_tools_premium">'Rating Factors'!#REF!</definedName>
    <definedName name="mobile_tools_sum_insured" localSheetId="16">'Rating Factors 2020'!#REF!</definedName>
    <definedName name="mobile_tools_sum_insured">'Rating Factors'!#REF!</definedName>
    <definedName name="mobile_trailers_premium" localSheetId="16">'Rating Factors 2020'!#REF!</definedName>
    <definedName name="mobile_trailers_premium">'Rating Factors'!#REF!</definedName>
    <definedName name="mobile_trailers_sum_insured" localSheetId="16">'Rating Factors 2020'!#REF!</definedName>
    <definedName name="mobile_trailers_sum_insured">'Rating Factors'!#REF!</definedName>
    <definedName name="Payment_Methods_Direct_Default">Payments!$B$24:$F$24</definedName>
    <definedName name="Payment_Methods_Direct_Enabled">Payments!$B$23:$F$23</definedName>
    <definedName name="Payment_Methods_Direct_Merchant_Fee">Payments!$B$26:$F$26</definedName>
    <definedName name="Payment_Methods_Direct_Transaction_Fee">Payments!$B$25:$F$25</definedName>
    <definedName name="Payment_Methods_Funded_Default">Payments!$B$29:$F$29</definedName>
    <definedName name="Payment_Methods_Funded_Enabled">Payments!$B$28:$F$28</definedName>
    <definedName name="Payment_Methods_Funded_Merchant_Fee">Payments!$B$31:$F$31</definedName>
    <definedName name="Payment_Methods_Funded_Transaction_Fee">Payments!$B$30:$F$30</definedName>
    <definedName name="Payment_Option_Annual">Payments!$C$7</definedName>
    <definedName name="Payment_Option_Fortnightly">Payments!$E$7</definedName>
    <definedName name="Payment_Option_Monthly">Payments!$D$7</definedName>
    <definedName name="Payment_Option_Weekly">Payments!$F$7</definedName>
    <definedName name="Payment_Options_Default">Payments!$B$8:$F$8</definedName>
    <definedName name="Payment_Options_Direct_Interest_Rate">Payments!$B$13:$F$13</definedName>
    <definedName name="Payment_Options_Direct_Once_Off_Fee">Payments!$B$11:$F$11</definedName>
    <definedName name="Payment_Options_Direct_Per_Instalment_Fee">Payments!$B$12:$F$12</definedName>
    <definedName name="Payment_Options_Funded_Interest_Rate">Payments!$B$17:$F$17</definedName>
    <definedName name="Payment_Options_Funded_Once_Off_Fee">Payments!$B$15:$F$15</definedName>
    <definedName name="Payment_Options_Funded_Per_Instalment_Fee">Payments!$B$16:$F$16</definedName>
    <definedName name="Payment_Options_Number_Of_Instalments">Payments!$B$9:$F$9</definedName>
    <definedName name="Payment_Options_Type">Payments!$B$7:$F$7</definedName>
    <definedName name="Repeating_Question_Sets_Values" localSheetId="16">Table_Repeating_Question_Sets[[#All],[Value 1]:[Value 10]]</definedName>
    <definedName name="Repeating_Question_Sets_Values">Table_Repeating_Question_Sets[[#All],[Value 1]:[Value 10]]</definedName>
    <definedName name="Risk_1_ESL">'Risk 1'!$J$127</definedName>
    <definedName name="Risk_1_Name">'Risk 1'!$J$7</definedName>
    <definedName name="Risk_1_Prefix">'Risk 1'!$J$8</definedName>
    <definedName name="Risk_1_Type">'Risk 1'!$J$126</definedName>
    <definedName name="Risk_2_ESL">'Risk 2'!$J$34</definedName>
    <definedName name="Risk_2_Name">'Risk 2'!$J$7</definedName>
    <definedName name="Risk_2_Prefix">'Risk 2'!$J$8</definedName>
    <definedName name="Risk_2_Type">'Risk 2'!$J$33</definedName>
    <definedName name="Select_Bootstrap_Columns">'Drop Downs'!$B$30:$B$41</definedName>
    <definedName name="Select_Data_Type">'Drop Downs'!$B$7:$B$23</definedName>
    <definedName name="Select_ESL_Eligibility" localSheetId="16">Table_ESL[Value]</definedName>
    <definedName name="Select_ESL_Eligibility">Table_ESL[Value]</definedName>
    <definedName name="Select_Field_Type_By_Data_Type" localSheetId="16">OFFSET(Table_Data_Type_Field_Types[], MATCH(INDIRECT(SUBSTITUTE(ADDRESS(1,COLUMN()-1,4),"1","")&amp;ROW()), [0]!Select_Data_Type,0)-1, 3, 1, COUNTIF(OFFSET(Table_Data_Type_Field_Types[], MATCH(INDIRECT(SUBSTITUTE(ADDRESS(1,COLUMN()-1,4),"1","")&amp;ROW()), [0]!Select_Data_Type,0)-1, 3, 1, 7),"*"))</definedName>
    <definedName name="Select_Field_Type_By_Data_Type">OFFSET(Table_Data_Type_Field_Types[], MATCH(INDIRECT(SUBSTITUTE(ADDRESS(1,COLUMN()-1,4),"1","")&amp;ROW()), Select_Data_Type,0)-1, 3, 1, COUNTIF(OFFSET(Table_Data_Type_Field_Types[], MATCH(INDIRECT(SUBSTITUTE(ADDRESS(1,COLUMN()-1,4),"1","")&amp;ROW()), Select_Data_Type,0)-1, 3, 1, 7),"*"))</definedName>
    <definedName name="Select_Input_Type">'Drop Downs'!#REF!</definedName>
    <definedName name="Select_Payment_Methods">'Drop Downs'!$B$52:$B$54</definedName>
    <definedName name="Select_Payment_Options">'Drop Downs'!$B$47:$B$50</definedName>
    <definedName name="Select_Rating_Factor">'Question Sets'!$B$5:$B$63</definedName>
    <definedName name="Select_Repeating_Data_Type">'Drop Downs'!$D$7:$D$23</definedName>
    <definedName name="Select_Risk_Type" localSheetId="16">Table_Risk_Types[Value]</definedName>
    <definedName name="Select_Risk_Type">Table_Risk_Types[Value]</definedName>
    <definedName name="Select_Yes_No">'Drop Downs'!$B$44:$B$45</definedName>
    <definedName name="Settings_Financial_Broker_Fee_Once_Off">Settings!$K$11</definedName>
    <definedName name="Settings_Financial_Broker_Fee_Premium_Percent">Settings!$K$12</definedName>
    <definedName name="Settings_Financial_Commission_Rate">Settings!$K$10</definedName>
    <definedName name="Settings_Financial_Underwriter_Fee_Once_Off">Settings!$K$13</definedName>
    <definedName name="Settings_Financial_Underwriter_Fee_Premium_Percent">Settings!$K$14</definedName>
    <definedName name="settings_organisation_name">Text!$L$7</definedName>
    <definedName name="Settings_Styling_Font_Body_Text">Settings!$K$18</definedName>
    <definedName name="Settings_Styling_Font_Headings">Settings!$K$17</definedName>
    <definedName name="Settings_Styling_Font_Labels">Settings!$K$19</definedName>
    <definedName name="Settings_Styling_Font_Weight_Body_Text">Settings!$K$22</definedName>
    <definedName name="Settings_Styling_Font_Weight_Headings">Settings!$K$21</definedName>
    <definedName name="Settings_Styling_Font_Weight_Labels">Settings!$K$23</definedName>
    <definedName name="Settings_Styling_Other_Default_Border_Radius">Settings!$K$38</definedName>
    <definedName name="Settings_Styling_Other_Sidebar_Width">Settings!$K$40</definedName>
    <definedName name="Settings_Styling_Other_Small_Device_Margin">Settings!$K$42</definedName>
    <definedName name="Settings_Styling_Other_Tooltip_Panel_Background_Colour">Styles!$R$105</definedName>
    <definedName name="Settings_Styling_Other_Tooltip_Panel_Border">Styles!$U$105</definedName>
    <definedName name="Settings_Styling_Sidebar_Header_Background_Colour">Styles!$R$124</definedName>
    <definedName name="Totals_Instalment_Instalment_Amount">Totals!$C$23</definedName>
    <definedName name="Totals_Instalment_Yearly_Instalments">Totals!$C$22</definedName>
  </definedNames>
  <calcPr calcId="191029"/>
</workbook>
</file>

<file path=xl/calcChain.xml><?xml version="1.0" encoding="utf-8"?>
<calcChain xmlns="http://schemas.openxmlformats.org/spreadsheetml/2006/main">
  <c r="J23" i="18" l="1"/>
  <c r="J22" i="18"/>
  <c r="H21" i="18" l="1"/>
  <c r="G21" i="18"/>
  <c r="F21" i="18"/>
  <c r="E21" i="18"/>
  <c r="I21" i="18" s="1"/>
  <c r="D21" i="18"/>
  <c r="G5" i="18"/>
  <c r="G9" i="18"/>
  <c r="G24" i="18"/>
  <c r="G28" i="18"/>
  <c r="G45" i="18"/>
  <c r="G48" i="18"/>
  <c r="G54" i="18"/>
  <c r="G70" i="18"/>
  <c r="G76" i="18"/>
  <c r="G82" i="18"/>
  <c r="G92" i="18"/>
  <c r="G99" i="18"/>
  <c r="G105" i="18"/>
  <c r="G113" i="18"/>
  <c r="G118" i="18"/>
  <c r="G124" i="18"/>
  <c r="G148" i="18"/>
  <c r="E22" i="18"/>
  <c r="E23" i="18"/>
  <c r="J110" i="18"/>
  <c r="J87" i="18"/>
  <c r="E71" i="14" l="1"/>
  <c r="E72" i="14"/>
  <c r="E66" i="14"/>
  <c r="E67" i="14"/>
  <c r="E61" i="14"/>
  <c r="E62" i="14"/>
  <c r="E110" i="18" l="1"/>
  <c r="E159" i="15" l="1"/>
  <c r="F159" i="15"/>
  <c r="AM159" i="15"/>
  <c r="AY159" i="15" s="1"/>
  <c r="AZ159" i="15" s="1"/>
  <c r="AO159" i="15"/>
  <c r="BA159" i="15"/>
  <c r="BD159" i="15" a="1"/>
  <c r="BD159" i="15" s="1"/>
  <c r="BG159" i="15" s="1"/>
  <c r="BE159" i="15"/>
  <c r="BF159" i="15"/>
  <c r="BL159" i="15"/>
  <c r="BN159" i="15"/>
  <c r="BO159" i="15"/>
  <c r="BQ159" i="15"/>
  <c r="BR159" i="15"/>
  <c r="BR157" i="15"/>
  <c r="BQ157" i="15"/>
  <c r="BP157" i="15"/>
  <c r="BO157" i="15"/>
  <c r="BN157" i="15"/>
  <c r="BL157" i="15"/>
  <c r="BH157" i="15"/>
  <c r="BI157" i="15" s="1"/>
  <c r="BG157" i="15"/>
  <c r="BF157" i="15"/>
  <c r="BE157" i="15"/>
  <c r="BD157" i="15" a="1"/>
  <c r="BD157" i="15" s="1"/>
  <c r="BC157" i="15"/>
  <c r="BB157" i="15"/>
  <c r="BA157" i="15"/>
  <c r="AO157" i="15"/>
  <c r="AM157" i="15"/>
  <c r="AY157" i="15" s="1"/>
  <c r="AZ157" i="15" s="1"/>
  <c r="F157" i="15"/>
  <c r="E157" i="15"/>
  <c r="D157" i="15"/>
  <c r="E158" i="15"/>
  <c r="E160" i="15"/>
  <c r="BL160" i="15" s="1"/>
  <c r="E161" i="15"/>
  <c r="BL161" i="15" s="1"/>
  <c r="E162" i="15"/>
  <c r="BL162" i="15" s="1"/>
  <c r="F158" i="15"/>
  <c r="F160" i="15"/>
  <c r="F161" i="15"/>
  <c r="F162" i="15"/>
  <c r="AM158" i="15"/>
  <c r="AY158" i="15" s="1"/>
  <c r="AZ158" i="15" s="1"/>
  <c r="AM160" i="15"/>
  <c r="AO160" i="15" s="1"/>
  <c r="AM161" i="15"/>
  <c r="AM162" i="15"/>
  <c r="AY162" i="15" s="1"/>
  <c r="AZ162" i="15" s="1"/>
  <c r="AO158" i="15"/>
  <c r="AO161" i="15"/>
  <c r="AY161" i="15"/>
  <c r="AZ161" i="15" s="1"/>
  <c r="BA158" i="15"/>
  <c r="BA160" i="15"/>
  <c r="BA161" i="15"/>
  <c r="BA162" i="15"/>
  <c r="BD158" i="15" a="1"/>
  <c r="BD158" i="15" s="1"/>
  <c r="BE158" i="15"/>
  <c r="BE160" i="15"/>
  <c r="BE161" i="15"/>
  <c r="BE162" i="15"/>
  <c r="BF158" i="15"/>
  <c r="BF160" i="15"/>
  <c r="BF161" i="15"/>
  <c r="BF162" i="15"/>
  <c r="BG158" i="15"/>
  <c r="BH158" i="15"/>
  <c r="BI158" i="15" s="1"/>
  <c r="BL158" i="15"/>
  <c r="BN158" i="15"/>
  <c r="BN160" i="15"/>
  <c r="BN161" i="15"/>
  <c r="BN162" i="15"/>
  <c r="BO158" i="15"/>
  <c r="BO160" i="15"/>
  <c r="BO161" i="15"/>
  <c r="BO162" i="15"/>
  <c r="BQ158" i="15"/>
  <c r="BQ160" i="15"/>
  <c r="BQ161" i="15"/>
  <c r="BQ162" i="15"/>
  <c r="BR158" i="15"/>
  <c r="BR161" i="15"/>
  <c r="E163" i="15"/>
  <c r="BL163" i="15" s="1"/>
  <c r="E164" i="15"/>
  <c r="BL164" i="15" s="1"/>
  <c r="F163" i="15"/>
  <c r="F164" i="15"/>
  <c r="AM163" i="15"/>
  <c r="AY163" i="15" s="1"/>
  <c r="AZ163" i="15" s="1"/>
  <c r="AM164" i="15"/>
  <c r="AY164" i="15" s="1"/>
  <c r="AZ164" i="15" s="1"/>
  <c r="AO163" i="15"/>
  <c r="BA163" i="15"/>
  <c r="BA164" i="15"/>
  <c r="BE163" i="15"/>
  <c r="BE164" i="15"/>
  <c r="BF163" i="15"/>
  <c r="BF164" i="15"/>
  <c r="BN163" i="15"/>
  <c r="BN164" i="15"/>
  <c r="BO163" i="15"/>
  <c r="BO164" i="15"/>
  <c r="BQ163" i="15"/>
  <c r="BQ164" i="15"/>
  <c r="E165" i="15"/>
  <c r="BL165" i="15" s="1"/>
  <c r="F165" i="15"/>
  <c r="AM165" i="15"/>
  <c r="AY165" i="15" s="1"/>
  <c r="AZ165" i="15" s="1"/>
  <c r="BA165" i="15"/>
  <c r="BE165" i="15"/>
  <c r="BF165" i="15"/>
  <c r="BN165" i="15"/>
  <c r="BO165" i="15"/>
  <c r="BQ165" i="15"/>
  <c r="E166" i="15"/>
  <c r="BL166" i="15" s="1"/>
  <c r="F166" i="15"/>
  <c r="AM166" i="15"/>
  <c r="AY166" i="15" s="1"/>
  <c r="AZ166" i="15" s="1"/>
  <c r="BA166" i="15"/>
  <c r="BE166" i="15"/>
  <c r="BF166" i="15"/>
  <c r="BN166" i="15"/>
  <c r="BO166" i="15"/>
  <c r="BQ166" i="15"/>
  <c r="BR166" i="15"/>
  <c r="BM166" i="15"/>
  <c r="BS166" i="15"/>
  <c r="BR163" i="15" l="1"/>
  <c r="BR165" i="15"/>
  <c r="BR160" i="15"/>
  <c r="AO166" i="15"/>
  <c r="AO165" i="15"/>
  <c r="BR164" i="15"/>
  <c r="AO164" i="15"/>
  <c r="AO162" i="15"/>
  <c r="BR162" i="15"/>
  <c r="AY160" i="15"/>
  <c r="AZ160" i="15" s="1"/>
  <c r="E34" i="18"/>
  <c r="E33" i="18"/>
  <c r="E112" i="18"/>
  <c r="E111" i="18"/>
  <c r="E20" i="18"/>
  <c r="E58" i="14"/>
  <c r="E59" i="14"/>
  <c r="E60" i="14"/>
  <c r="E63" i="14"/>
  <c r="E64" i="14"/>
  <c r="E65" i="14"/>
  <c r="BH159" i="15"/>
  <c r="BS165" i="15"/>
  <c r="AP166" i="15"/>
  <c r="BM165" i="15"/>
  <c r="BI159" i="15" l="1"/>
  <c r="E27" i="18"/>
  <c r="BM164" i="15"/>
  <c r="AP165" i="15"/>
  <c r="BS164" i="15"/>
  <c r="E50" i="18" l="1"/>
  <c r="E53" i="18"/>
  <c r="E52" i="18"/>
  <c r="H48" i="18"/>
  <c r="F48" i="18"/>
  <c r="E48" i="18"/>
  <c r="I48" i="18" s="1"/>
  <c r="D48" i="18"/>
  <c r="E49" i="18"/>
  <c r="F49" i="18"/>
  <c r="H49" i="18"/>
  <c r="I49" i="18"/>
  <c r="E51" i="18"/>
  <c r="BR231" i="15"/>
  <c r="BQ231" i="15"/>
  <c r="BP231" i="15"/>
  <c r="BO231" i="15"/>
  <c r="BN231" i="15"/>
  <c r="BL231" i="15"/>
  <c r="BH231" i="15"/>
  <c r="BI231" i="15" s="1"/>
  <c r="BG231" i="15"/>
  <c r="BF231" i="15"/>
  <c r="BE231" i="15"/>
  <c r="BD231" i="15" a="1"/>
  <c r="BD231" i="15" s="1"/>
  <c r="BC231" i="15"/>
  <c r="BB231" i="15"/>
  <c r="BA231" i="15"/>
  <c r="AO231" i="15"/>
  <c r="AM231" i="15"/>
  <c r="AY231" i="15" s="1"/>
  <c r="AZ231" i="15" s="1"/>
  <c r="F231" i="15"/>
  <c r="E231" i="15"/>
  <c r="D231" i="15"/>
  <c r="E232" i="15"/>
  <c r="F232" i="15"/>
  <c r="AM232" i="15"/>
  <c r="AY232" i="15" s="1"/>
  <c r="AZ232" i="15" s="1"/>
  <c r="AO232" i="15"/>
  <c r="BA232" i="15"/>
  <c r="BD232" i="15" a="1"/>
  <c r="BD232" i="15" s="1"/>
  <c r="BE232" i="15"/>
  <c r="BF232" i="15"/>
  <c r="BG232" i="15"/>
  <c r="BH232" i="15"/>
  <c r="BI232" i="15" s="1"/>
  <c r="BL232" i="15"/>
  <c r="BN232" i="15"/>
  <c r="BO232" i="15"/>
  <c r="BQ232" i="15"/>
  <c r="BR232" i="15"/>
  <c r="E233" i="15"/>
  <c r="BL233" i="15" s="1"/>
  <c r="F233" i="15"/>
  <c r="AM233" i="15"/>
  <c r="BA233" i="15"/>
  <c r="BD233" i="15" a="1"/>
  <c r="BD233" i="15" s="1"/>
  <c r="BG233" i="15" s="1"/>
  <c r="BE233" i="15"/>
  <c r="BF233" i="15"/>
  <c r="BN233" i="15"/>
  <c r="BO233" i="15"/>
  <c r="BQ233" i="15"/>
  <c r="E234" i="15"/>
  <c r="BL234" i="15" s="1"/>
  <c r="F234" i="15"/>
  <c r="AM234" i="15"/>
  <c r="AY234" i="15" s="1"/>
  <c r="AZ234" i="15" s="1"/>
  <c r="BA234" i="15"/>
  <c r="BD234" i="15" a="1"/>
  <c r="BD234" i="15" s="1"/>
  <c r="BG234" i="15" s="1"/>
  <c r="BE234" i="15"/>
  <c r="BF234" i="15"/>
  <c r="BN234" i="15"/>
  <c r="BO234" i="15"/>
  <c r="BQ234" i="15"/>
  <c r="E235" i="15"/>
  <c r="BL235" i="15" s="1"/>
  <c r="F235" i="15"/>
  <c r="AM235" i="15"/>
  <c r="AY235" i="15" s="1"/>
  <c r="AZ235" i="15" s="1"/>
  <c r="BA235" i="15"/>
  <c r="BD235" i="15" a="1"/>
  <c r="BD235" i="15" s="1"/>
  <c r="BG235" i="15" s="1"/>
  <c r="BE235" i="15"/>
  <c r="BF235" i="15"/>
  <c r="BN235" i="15"/>
  <c r="BO235" i="15"/>
  <c r="BQ235" i="15"/>
  <c r="AP164" i="15"/>
  <c r="BM235" i="15"/>
  <c r="AP163" i="15"/>
  <c r="BS163" i="15"/>
  <c r="BM163" i="15"/>
  <c r="BR234" i="15" l="1"/>
  <c r="BR235" i="15"/>
  <c r="AO235" i="15"/>
  <c r="AY233" i="15"/>
  <c r="AZ233" i="15" s="1"/>
  <c r="BR233" i="15" s="1"/>
  <c r="J20" i="18"/>
  <c r="AO233" i="15"/>
  <c r="AO234" i="15"/>
  <c r="BH233" i="15"/>
  <c r="BH235" i="15"/>
  <c r="BH234" i="15"/>
  <c r="BS162" i="15"/>
  <c r="AP162" i="15"/>
  <c r="BM162" i="15"/>
  <c r="AP235" i="15"/>
  <c r="BM234" i="15"/>
  <c r="BS161" i="15"/>
  <c r="BS235" i="15"/>
  <c r="BI234" i="15" l="1"/>
  <c r="BI233" i="15"/>
  <c r="BI235" i="15"/>
  <c r="E109" i="18"/>
  <c r="E108" i="18"/>
  <c r="E107" i="18"/>
  <c r="H105" i="18"/>
  <c r="F105" i="18"/>
  <c r="E105" i="18"/>
  <c r="I105" i="18" s="1"/>
  <c r="D105" i="18"/>
  <c r="E106" i="18"/>
  <c r="F106" i="18"/>
  <c r="H106" i="18"/>
  <c r="I106" i="18"/>
  <c r="E19" i="18"/>
  <c r="E8" i="15"/>
  <c r="BL8" i="15" s="1"/>
  <c r="F8" i="15"/>
  <c r="AM8" i="15"/>
  <c r="AY8" i="15" s="1"/>
  <c r="AZ8" i="15" s="1"/>
  <c r="BA8" i="15"/>
  <c r="BE8" i="15"/>
  <c r="BF8" i="15"/>
  <c r="BN8" i="15"/>
  <c r="BO8" i="15"/>
  <c r="BQ8" i="15"/>
  <c r="E9" i="15"/>
  <c r="BL9" i="15" s="1"/>
  <c r="F9" i="15"/>
  <c r="AM9" i="15"/>
  <c r="AY9" i="15" s="1"/>
  <c r="AZ9" i="15" s="1"/>
  <c r="BA9" i="15"/>
  <c r="BD9" i="15" a="1"/>
  <c r="BD9" i="15" s="1"/>
  <c r="BE9" i="15"/>
  <c r="BF9" i="15"/>
  <c r="BN9" i="15"/>
  <c r="BO9" i="15"/>
  <c r="BQ9" i="15"/>
  <c r="BG9" i="15"/>
  <c r="AP161" i="15"/>
  <c r="BS160" i="15"/>
  <c r="BM233" i="15"/>
  <c r="BS234" i="15"/>
  <c r="AP160" i="15"/>
  <c r="BM161" i="15"/>
  <c r="AP234" i="15"/>
  <c r="BJ235" i="15"/>
  <c r="BR8" i="15" l="1"/>
  <c r="AO8" i="15"/>
  <c r="J19" i="18"/>
  <c r="BR9" i="15"/>
  <c r="AO9" i="15"/>
  <c r="BR167" i="15"/>
  <c r="BQ167" i="15"/>
  <c r="BP167" i="15"/>
  <c r="BO167" i="15"/>
  <c r="BN167" i="15"/>
  <c r="BL167" i="15"/>
  <c r="BH167" i="15"/>
  <c r="BI167" i="15" s="1"/>
  <c r="BG167" i="15"/>
  <c r="BF167" i="15"/>
  <c r="BE167" i="15"/>
  <c r="BD167" i="15" a="1"/>
  <c r="BD167" i="15" s="1"/>
  <c r="BC167" i="15"/>
  <c r="BB167" i="15"/>
  <c r="BA167" i="15"/>
  <c r="AO167" i="15"/>
  <c r="AM167" i="15"/>
  <c r="AY167" i="15" s="1"/>
  <c r="AZ167" i="15" s="1"/>
  <c r="F167" i="15"/>
  <c r="E167" i="15"/>
  <c r="D167" i="15"/>
  <c r="E168" i="15"/>
  <c r="F168" i="15"/>
  <c r="AM168" i="15"/>
  <c r="AY168" i="15" s="1"/>
  <c r="AZ168" i="15" s="1"/>
  <c r="AO168" i="15"/>
  <c r="BA168" i="15"/>
  <c r="BD168" i="15" a="1"/>
  <c r="BD168" i="15" s="1"/>
  <c r="BE168" i="15"/>
  <c r="BF168" i="15"/>
  <c r="BG168" i="15"/>
  <c r="BH168" i="15"/>
  <c r="BI168" i="15" s="1"/>
  <c r="BL168" i="15"/>
  <c r="BN168" i="15"/>
  <c r="BO168" i="15"/>
  <c r="BQ168" i="15"/>
  <c r="BR168" i="15"/>
  <c r="BH9" i="15"/>
  <c r="BS159" i="15"/>
  <c r="BM232" i="15"/>
  <c r="AP233" i="15"/>
  <c r="BJ234" i="15"/>
  <c r="BJ233" i="15" s="1"/>
  <c r="AP159" i="15"/>
  <c r="BP166" i="15"/>
  <c r="BC166" i="15"/>
  <c r="BM160" i="15"/>
  <c r="BS233" i="15"/>
  <c r="BI9" i="15" l="1"/>
  <c r="F206" i="31"/>
  <c r="I206" i="31"/>
  <c r="L206" i="31"/>
  <c r="CB206" i="31" s="1"/>
  <c r="BK206" i="31"/>
  <c r="CE206" i="31"/>
  <c r="CF206" i="31" s="1"/>
  <c r="CG206" i="31" s="1"/>
  <c r="F207" i="31"/>
  <c r="CB207" i="31" s="1"/>
  <c r="I207" i="31"/>
  <c r="L207" i="31"/>
  <c r="BK207" i="31"/>
  <c r="F208" i="31"/>
  <c r="CB208" i="31" s="1"/>
  <c r="I208" i="31"/>
  <c r="CE208" i="31" s="1"/>
  <c r="CF208" i="31" s="1"/>
  <c r="CG208" i="31" s="1"/>
  <c r="L208" i="31"/>
  <c r="BK208" i="31"/>
  <c r="BS158" i="15"/>
  <c r="AP232" i="15"/>
  <c r="AP158" i="15"/>
  <c r="BM159" i="15"/>
  <c r="BM231" i="15"/>
  <c r="BP165" i="15"/>
  <c r="BS232" i="15"/>
  <c r="BS157" i="15"/>
  <c r="AP157" i="15"/>
  <c r="BJ232" i="15"/>
  <c r="BS231" i="15"/>
  <c r="BC165" i="15"/>
  <c r="CE207" i="31" l="1"/>
  <c r="CF207" i="31" s="1"/>
  <c r="CG207" i="31" s="1"/>
  <c r="E164" i="14"/>
  <c r="AP231" i="15"/>
  <c r="BJ231" i="15"/>
  <c r="BP164" i="15"/>
  <c r="BC164" i="15"/>
  <c r="BM158" i="15"/>
  <c r="E55" i="15" l="1"/>
  <c r="BL55" i="15" s="1"/>
  <c r="F55" i="15"/>
  <c r="AM55" i="15"/>
  <c r="BA55" i="15"/>
  <c r="BD55" i="15" a="1"/>
  <c r="BD55" i="15" s="1"/>
  <c r="BG55" i="15" s="1"/>
  <c r="BE55" i="15"/>
  <c r="BF55" i="15"/>
  <c r="BN55" i="15"/>
  <c r="BO55" i="15"/>
  <c r="BQ55" i="15"/>
  <c r="BM55" i="15"/>
  <c r="BP163" i="15"/>
  <c r="BM157" i="15"/>
  <c r="BC163" i="15"/>
  <c r="AO55" i="15" l="1"/>
  <c r="O6" i="25"/>
  <c r="AY55" i="15"/>
  <c r="AZ55" i="15" s="1"/>
  <c r="BR55" i="15" s="1"/>
  <c r="BH55" i="15"/>
  <c r="BP162" i="15"/>
  <c r="BS55" i="15"/>
  <c r="BC162" i="15"/>
  <c r="AP55" i="15"/>
  <c r="BI55" i="15" l="1"/>
  <c r="BZ139" i="31"/>
  <c r="BW139" i="31"/>
  <c r="BT139" i="31"/>
  <c r="BQ139" i="31"/>
  <c r="BN139" i="31"/>
  <c r="BK139" i="31"/>
  <c r="BH139" i="31"/>
  <c r="BE139" i="31"/>
  <c r="BB139" i="31"/>
  <c r="AY139" i="31"/>
  <c r="AV139" i="31"/>
  <c r="AS139" i="31"/>
  <c r="AP139" i="31"/>
  <c r="AM139" i="31"/>
  <c r="AJ139" i="31"/>
  <c r="AG139" i="31"/>
  <c r="AD139" i="31"/>
  <c r="AA139" i="31"/>
  <c r="X139" i="31"/>
  <c r="U139" i="31"/>
  <c r="R139" i="31"/>
  <c r="O139" i="31"/>
  <c r="L138" i="31"/>
  <c r="F139" i="31"/>
  <c r="I139" i="31"/>
  <c r="L139" i="31"/>
  <c r="BZ134" i="31"/>
  <c r="BW134" i="31"/>
  <c r="BT134" i="31"/>
  <c r="BQ134" i="31"/>
  <c r="BN134" i="31"/>
  <c r="BH134" i="31"/>
  <c r="BE134" i="31"/>
  <c r="BB134" i="31"/>
  <c r="AY134" i="31"/>
  <c r="AV134" i="31"/>
  <c r="AS134" i="31"/>
  <c r="AP134" i="31"/>
  <c r="AM134" i="31"/>
  <c r="AJ134" i="31"/>
  <c r="AD134" i="31"/>
  <c r="AA134" i="31"/>
  <c r="X134" i="31"/>
  <c r="U134" i="31"/>
  <c r="R134" i="31"/>
  <c r="O134" i="31"/>
  <c r="AG134" i="31"/>
  <c r="F134" i="31"/>
  <c r="I134" i="31"/>
  <c r="L134" i="31"/>
  <c r="BK134" i="31"/>
  <c r="BP161" i="15"/>
  <c r="BJ55" i="15"/>
  <c r="BC161" i="15"/>
  <c r="CB139" i="31" l="1"/>
  <c r="CE139" i="31"/>
  <c r="CF139" i="31" s="1"/>
  <c r="CG139" i="31" s="1"/>
  <c r="CB134" i="31"/>
  <c r="CE134" i="31"/>
  <c r="CF134" i="31" s="1"/>
  <c r="CG134" i="31" s="1"/>
  <c r="BP160" i="15"/>
  <c r="BC160" i="15"/>
  <c r="E18" i="18" l="1"/>
  <c r="BC159" i="15"/>
  <c r="BP159" i="15"/>
  <c r="J18" i="18" l="1"/>
  <c r="BC158" i="15"/>
  <c r="BP158" i="15"/>
  <c r="E103" i="18" l="1"/>
  <c r="E102" i="18"/>
  <c r="E104" i="18" l="1"/>
  <c r="H99" i="18"/>
  <c r="F99" i="18"/>
  <c r="E99" i="18"/>
  <c r="I99" i="18" s="1"/>
  <c r="D99" i="18"/>
  <c r="E100" i="18"/>
  <c r="F100" i="18"/>
  <c r="H100" i="18"/>
  <c r="I100" i="18"/>
  <c r="E101" i="18"/>
  <c r="G7" i="25" l="1"/>
  <c r="G6" i="25"/>
  <c r="F7" i="25"/>
  <c r="E7" i="25"/>
  <c r="E6" i="25"/>
  <c r="H6" i="25" l="1"/>
  <c r="L7" i="25"/>
  <c r="H7" i="25"/>
  <c r="L6" i="25"/>
  <c r="E16" i="25"/>
  <c r="E15" i="25"/>
  <c r="E14" i="25"/>
  <c r="M7" i="25"/>
  <c r="I7" i="25"/>
  <c r="L160" i="14" l="1"/>
  <c r="E162" i="14"/>
  <c r="E161" i="14"/>
  <c r="E160" i="14"/>
  <c r="E163" i="14"/>
  <c r="F158" i="14"/>
  <c r="E158" i="14"/>
  <c r="G158" i="14" s="1"/>
  <c r="H158" i="14" s="1"/>
  <c r="D158" i="14"/>
  <c r="E159" i="14"/>
  <c r="F159" i="14"/>
  <c r="G159" i="14"/>
  <c r="H159" i="14" s="1"/>
  <c r="I159" i="14"/>
  <c r="J159" i="14" s="1"/>
  <c r="M6" i="25"/>
  <c r="I6" i="25"/>
  <c r="I158" i="14" l="1"/>
  <c r="J158" i="14" s="1"/>
  <c r="E105" i="14"/>
  <c r="E95" i="14"/>
  <c r="O210" i="31" l="1"/>
  <c r="O209" i="31"/>
  <c r="O205" i="31"/>
  <c r="O204" i="31"/>
  <c r="O203" i="31"/>
  <c r="O202" i="31"/>
  <c r="O201" i="31"/>
  <c r="O200" i="31"/>
  <c r="O199" i="31"/>
  <c r="O198" i="31"/>
  <c r="O197" i="31"/>
  <c r="O196" i="31"/>
  <c r="O195" i="31"/>
  <c r="O194" i="31"/>
  <c r="O193" i="31"/>
  <c r="O192" i="31"/>
  <c r="O191" i="31"/>
  <c r="O190" i="31"/>
  <c r="AA210" i="31"/>
  <c r="AA209" i="31"/>
  <c r="AA205" i="31"/>
  <c r="AA204" i="31"/>
  <c r="AA203" i="31"/>
  <c r="AA202" i="31"/>
  <c r="AA201" i="31"/>
  <c r="AA200" i="31"/>
  <c r="AA199" i="31"/>
  <c r="AA198" i="31"/>
  <c r="AA197" i="31"/>
  <c r="AA196" i="31"/>
  <c r="AA195" i="31"/>
  <c r="AA194" i="31"/>
  <c r="AA193" i="31"/>
  <c r="AA192" i="31"/>
  <c r="AA191" i="31"/>
  <c r="AA190" i="31"/>
  <c r="F191" i="31"/>
  <c r="F192" i="31"/>
  <c r="F193" i="31"/>
  <c r="F194" i="31"/>
  <c r="F195" i="31"/>
  <c r="CB195" i="31" s="1"/>
  <c r="F196" i="31"/>
  <c r="F197" i="31"/>
  <c r="I191" i="31"/>
  <c r="I192" i="31"/>
  <c r="I193" i="31"/>
  <c r="I194" i="31"/>
  <c r="I195" i="31"/>
  <c r="I196" i="31"/>
  <c r="I197" i="31"/>
  <c r="L191" i="31"/>
  <c r="L192" i="31"/>
  <c r="L193" i="31"/>
  <c r="L194" i="31"/>
  <c r="L195" i="31"/>
  <c r="L196" i="31"/>
  <c r="L197" i="31"/>
  <c r="BK191" i="31"/>
  <c r="BK192" i="31"/>
  <c r="BK193" i="31"/>
  <c r="BK194" i="31"/>
  <c r="BK195" i="31"/>
  <c r="BK196" i="31"/>
  <c r="BK197" i="31"/>
  <c r="F198" i="31"/>
  <c r="F199" i="31"/>
  <c r="F200" i="31"/>
  <c r="F201" i="31"/>
  <c r="I198" i="31"/>
  <c r="I199" i="31"/>
  <c r="I200" i="31"/>
  <c r="I201" i="31"/>
  <c r="L198" i="31"/>
  <c r="L199" i="31"/>
  <c r="L200" i="31"/>
  <c r="L201" i="31"/>
  <c r="BK198" i="31"/>
  <c r="BK199" i="31"/>
  <c r="BK200" i="31"/>
  <c r="BK201" i="31"/>
  <c r="F202" i="31"/>
  <c r="F203" i="31"/>
  <c r="I202" i="31"/>
  <c r="I203" i="31"/>
  <c r="L202" i="31"/>
  <c r="L203" i="31"/>
  <c r="BK202" i="31"/>
  <c r="BK203" i="31"/>
  <c r="F204" i="31"/>
  <c r="I204" i="31"/>
  <c r="L204" i="31"/>
  <c r="BK204" i="31"/>
  <c r="F205" i="31"/>
  <c r="I205" i="31"/>
  <c r="L205" i="31"/>
  <c r="BK205" i="31"/>
  <c r="E172" i="18"/>
  <c r="E173" i="18"/>
  <c r="E174" i="18"/>
  <c r="E175" i="18"/>
  <c r="CB204" i="31" l="1"/>
  <c r="CB196" i="31"/>
  <c r="CB197" i="31"/>
  <c r="CB191" i="31"/>
  <c r="CE195" i="31"/>
  <c r="CF195" i="31" s="1"/>
  <c r="CG195" i="31" s="1"/>
  <c r="CE203" i="31"/>
  <c r="CF203" i="31" s="1"/>
  <c r="CG203" i="31" s="1"/>
  <c r="CB193" i="31"/>
  <c r="CE191" i="31"/>
  <c r="CF191" i="31" s="1"/>
  <c r="CG191" i="31" s="1"/>
  <c r="CB194" i="31"/>
  <c r="CE200" i="31"/>
  <c r="CF200" i="31" s="1"/>
  <c r="CG200" i="31" s="1"/>
  <c r="CB201" i="31"/>
  <c r="CE199" i="31"/>
  <c r="CF199" i="31" s="1"/>
  <c r="CG199" i="31" s="1"/>
  <c r="CE192" i="31"/>
  <c r="CF192" i="31" s="1"/>
  <c r="CG192" i="31" s="1"/>
  <c r="CE204" i="31"/>
  <c r="CF204" i="31" s="1"/>
  <c r="CG204" i="31" s="1"/>
  <c r="CE202" i="31"/>
  <c r="CF202" i="31" s="1"/>
  <c r="CG202" i="31" s="1"/>
  <c r="CE201" i="31"/>
  <c r="CF201" i="31" s="1"/>
  <c r="CG201" i="31" s="1"/>
  <c r="CB198" i="31"/>
  <c r="CE193" i="31"/>
  <c r="CF193" i="31" s="1"/>
  <c r="CG193" i="31" s="1"/>
  <c r="CE198" i="31"/>
  <c r="CF198" i="31" s="1"/>
  <c r="CG198" i="31" s="1"/>
  <c r="CE197" i="31"/>
  <c r="CF197" i="31" s="1"/>
  <c r="CG197" i="31" s="1"/>
  <c r="CB192" i="31"/>
  <c r="CB200" i="31"/>
  <c r="CE196" i="31"/>
  <c r="CF196" i="31" s="1"/>
  <c r="CG196" i="31" s="1"/>
  <c r="CE205" i="31"/>
  <c r="CF205" i="31" s="1"/>
  <c r="CG205" i="31" s="1"/>
  <c r="CB203" i="31"/>
  <c r="CE194" i="31"/>
  <c r="CF194" i="31" s="1"/>
  <c r="CG194" i="31" s="1"/>
  <c r="CB199" i="31"/>
  <c r="CB202" i="31"/>
  <c r="CB205" i="31"/>
  <c r="E171" i="18"/>
  <c r="E170" i="18"/>
  <c r="E153" i="18"/>
  <c r="E154" i="18"/>
  <c r="E155" i="18"/>
  <c r="E156" i="18"/>
  <c r="E157" i="18"/>
  <c r="E158" i="18"/>
  <c r="E159" i="18"/>
  <c r="E160" i="18"/>
  <c r="E161" i="18"/>
  <c r="E138" i="18"/>
  <c r="E131" i="18"/>
  <c r="E132" i="18"/>
  <c r="E133" i="18"/>
  <c r="E134" i="18"/>
  <c r="E135" i="18"/>
  <c r="E136" i="18"/>
  <c r="E137" i="18"/>
  <c r="E147" i="18"/>
  <c r="E120" i="18"/>
  <c r="E121" i="18"/>
  <c r="E122" i="18"/>
  <c r="H118" i="18"/>
  <c r="F118" i="18"/>
  <c r="E118" i="18"/>
  <c r="I118" i="18" s="1"/>
  <c r="D118" i="18"/>
  <c r="E119" i="18"/>
  <c r="F119" i="18"/>
  <c r="H119" i="18"/>
  <c r="I119" i="18"/>
  <c r="E123" i="18"/>
  <c r="E115" i="18"/>
  <c r="E116" i="18"/>
  <c r="H113" i="18"/>
  <c r="F113" i="18"/>
  <c r="E113" i="18"/>
  <c r="I113" i="18" s="1"/>
  <c r="D113" i="18"/>
  <c r="E114" i="18"/>
  <c r="F114" i="18"/>
  <c r="H114" i="18"/>
  <c r="I114" i="18"/>
  <c r="E117" i="18"/>
  <c r="E35" i="18"/>
  <c r="E32" i="18"/>
  <c r="E94" i="18"/>
  <c r="E95" i="18"/>
  <c r="E96" i="18"/>
  <c r="E97" i="18"/>
  <c r="H92" i="18"/>
  <c r="F92" i="18"/>
  <c r="E92" i="18"/>
  <c r="I92" i="18" s="1"/>
  <c r="D92" i="18"/>
  <c r="E93" i="18"/>
  <c r="F93" i="18"/>
  <c r="H93" i="18"/>
  <c r="I93" i="18"/>
  <c r="E98" i="18"/>
  <c r="E31" i="18"/>
  <c r="E84" i="18"/>
  <c r="E85" i="18"/>
  <c r="E86" i="18"/>
  <c r="E87" i="18"/>
  <c r="E88" i="18"/>
  <c r="E89" i="18"/>
  <c r="E90" i="18"/>
  <c r="E56" i="18"/>
  <c r="E57" i="18"/>
  <c r="E58" i="18"/>
  <c r="E59" i="18"/>
  <c r="E60" i="18"/>
  <c r="E61" i="18"/>
  <c r="E62" i="18"/>
  <c r="E63" i="18"/>
  <c r="E64" i="18"/>
  <c r="E65" i="18"/>
  <c r="E66" i="18"/>
  <c r="E67" i="18"/>
  <c r="E68" i="18"/>
  <c r="H54" i="18"/>
  <c r="F54" i="18"/>
  <c r="E54" i="18"/>
  <c r="I54" i="18" s="1"/>
  <c r="D54" i="18"/>
  <c r="E55" i="18"/>
  <c r="F55" i="18"/>
  <c r="H55" i="18"/>
  <c r="I55" i="18"/>
  <c r="E69" i="18"/>
  <c r="E72" i="18"/>
  <c r="E73" i="18"/>
  <c r="E74" i="18"/>
  <c r="H70" i="18"/>
  <c r="F70" i="18"/>
  <c r="E70" i="18"/>
  <c r="I70" i="18" s="1"/>
  <c r="D70" i="18"/>
  <c r="E71" i="18"/>
  <c r="F71" i="18"/>
  <c r="H71" i="18"/>
  <c r="I71" i="18"/>
  <c r="E75" i="18"/>
  <c r="E78" i="18"/>
  <c r="E79" i="18"/>
  <c r="E80" i="18"/>
  <c r="H76" i="18"/>
  <c r="F76" i="18"/>
  <c r="E76" i="18"/>
  <c r="I76" i="18" s="1"/>
  <c r="D76" i="18"/>
  <c r="E81" i="18"/>
  <c r="E77" i="18"/>
  <c r="F77" i="18"/>
  <c r="H77" i="18"/>
  <c r="I77" i="18"/>
  <c r="H45" i="18" l="1"/>
  <c r="F45" i="18"/>
  <c r="E45" i="18"/>
  <c r="I45" i="18" s="1"/>
  <c r="D45" i="18"/>
  <c r="E46" i="18"/>
  <c r="F46" i="18"/>
  <c r="H46" i="18"/>
  <c r="I46" i="18"/>
  <c r="E47" i="18"/>
  <c r="E44" i="18" l="1"/>
  <c r="E15" i="18"/>
  <c r="E16" i="18"/>
  <c r="E17" i="18"/>
  <c r="H27" i="29"/>
  <c r="I27" i="29"/>
  <c r="J27" i="29"/>
  <c r="E39" i="28"/>
  <c r="E40" i="28"/>
  <c r="CN40" i="28" s="1"/>
  <c r="H39" i="28"/>
  <c r="H40" i="28"/>
  <c r="S39" i="28"/>
  <c r="S40" i="28"/>
  <c r="T39" i="28"/>
  <c r="T40" i="28"/>
  <c r="CG39" i="28" a="1"/>
  <c r="CG39" i="28" s="1"/>
  <c r="CG40" i="28" a="1"/>
  <c r="CG40" i="28" s="1"/>
  <c r="CI40" i="28" s="1"/>
  <c r="CH39" i="28"/>
  <c r="CH40" i="28"/>
  <c r="CN39" i="28"/>
  <c r="E41" i="28"/>
  <c r="CN41" i="28" s="1"/>
  <c r="H41" i="28"/>
  <c r="S41" i="28"/>
  <c r="T41" i="28"/>
  <c r="CG41" i="28" a="1"/>
  <c r="CG41" i="28" s="1"/>
  <c r="CH41" i="28"/>
  <c r="E42" i="28"/>
  <c r="CN42" i="28" s="1"/>
  <c r="H42" i="28"/>
  <c r="S42" i="28"/>
  <c r="T42" i="28"/>
  <c r="CG42" i="28" a="1"/>
  <c r="CG42" i="28" s="1"/>
  <c r="CH42" i="28"/>
  <c r="E33" i="28"/>
  <c r="CN33" i="28" s="1"/>
  <c r="E34" i="28"/>
  <c r="CN34" i="28" s="1"/>
  <c r="E35" i="28"/>
  <c r="CN35" i="28" s="1"/>
  <c r="E36" i="28"/>
  <c r="CN36" i="28" s="1"/>
  <c r="H33" i="28"/>
  <c r="H34" i="28"/>
  <c r="H35" i="28"/>
  <c r="H36" i="28"/>
  <c r="S33" i="28"/>
  <c r="S34" i="28"/>
  <c r="S35" i="28"/>
  <c r="S36" i="28"/>
  <c r="T33" i="28"/>
  <c r="T34" i="28"/>
  <c r="T35" i="28"/>
  <c r="T36" i="28"/>
  <c r="CG33" i="28" a="1"/>
  <c r="CG33" i="28" s="1"/>
  <c r="CG34" i="28" a="1"/>
  <c r="CG34" i="28" s="1"/>
  <c r="CG35" i="28" a="1"/>
  <c r="CG35" i="28" s="1"/>
  <c r="CG36" i="28" a="1"/>
  <c r="CG36" i="28" s="1"/>
  <c r="CH33" i="28"/>
  <c r="CH34" i="28"/>
  <c r="CH35" i="28"/>
  <c r="CH36" i="28"/>
  <c r="CN31" i="28"/>
  <c r="CJ31" i="28"/>
  <c r="CK31" i="28" s="1"/>
  <c r="CI31" i="28"/>
  <c r="CH31" i="28"/>
  <c r="CG31" i="28" a="1"/>
  <c r="CG31" i="28" s="1"/>
  <c r="CF31" i="28"/>
  <c r="CE31" i="28"/>
  <c r="BZ31" i="28"/>
  <c r="BW31" i="28"/>
  <c r="BT31" i="28"/>
  <c r="BQ31" i="28"/>
  <c r="BN31" i="28"/>
  <c r="BK31" i="28"/>
  <c r="BH31" i="28"/>
  <c r="BE31" i="28"/>
  <c r="BB31" i="28"/>
  <c r="AY31" i="28"/>
  <c r="T31" i="28"/>
  <c r="S31" i="28"/>
  <c r="H31" i="28"/>
  <c r="F31" i="28"/>
  <c r="G31" i="28" s="1"/>
  <c r="E31" i="28"/>
  <c r="D31" i="28"/>
  <c r="E26" i="28"/>
  <c r="CN26" i="28" s="1"/>
  <c r="E27" i="28"/>
  <c r="CN27" i="28" s="1"/>
  <c r="E28" i="28"/>
  <c r="CN28" i="28" s="1"/>
  <c r="E29" i="28"/>
  <c r="H26" i="28"/>
  <c r="H27" i="28"/>
  <c r="H28" i="28"/>
  <c r="H29" i="28"/>
  <c r="S26" i="28"/>
  <c r="S27" i="28"/>
  <c r="S28" i="28"/>
  <c r="S29" i="28"/>
  <c r="T26" i="28"/>
  <c r="T27" i="28"/>
  <c r="T28" i="28"/>
  <c r="T29" i="28"/>
  <c r="CG26" i="28" a="1"/>
  <c r="CG26" i="28" s="1"/>
  <c r="CI26" i="28" s="1"/>
  <c r="CG27" i="28" a="1"/>
  <c r="CG27" i="28" s="1"/>
  <c r="CG28" i="28" a="1"/>
  <c r="CG28" i="28" s="1"/>
  <c r="CG29" i="28" a="1"/>
  <c r="CG29" i="28" s="1"/>
  <c r="CH26" i="28"/>
  <c r="CH27" i="28"/>
  <c r="CH28" i="28"/>
  <c r="CH29" i="28"/>
  <c r="CN29" i="28"/>
  <c r="E30" i="28"/>
  <c r="CN30" i="28" s="1"/>
  <c r="H30" i="28"/>
  <c r="S30" i="28"/>
  <c r="T30" i="28"/>
  <c r="CG30" i="28" a="1"/>
  <c r="CG30" i="28" s="1"/>
  <c r="CI30" i="28" s="1"/>
  <c r="CH30" i="28"/>
  <c r="CN24" i="28"/>
  <c r="CJ24" i="28"/>
  <c r="CK24" i="28" s="1"/>
  <c r="CI24" i="28"/>
  <c r="CH24" i="28"/>
  <c r="CG24" i="28" a="1"/>
  <c r="CG24" i="28" s="1"/>
  <c r="CF24" i="28"/>
  <c r="CE24" i="28"/>
  <c r="BZ24" i="28"/>
  <c r="BW24" i="28"/>
  <c r="BT24" i="28"/>
  <c r="BQ24" i="28"/>
  <c r="BN24" i="28"/>
  <c r="BK24" i="28"/>
  <c r="BH24" i="28"/>
  <c r="BE24" i="28"/>
  <c r="BB24" i="28"/>
  <c r="AY24" i="28"/>
  <c r="T24" i="28"/>
  <c r="S24" i="28"/>
  <c r="H24" i="28"/>
  <c r="F24" i="28"/>
  <c r="G24" i="28" s="1"/>
  <c r="E24" i="28"/>
  <c r="D24" i="28"/>
  <c r="E19" i="28"/>
  <c r="CN19" i="28" s="1"/>
  <c r="E20" i="28"/>
  <c r="CN20" i="28" s="1"/>
  <c r="E21" i="28"/>
  <c r="CN21" i="28" s="1"/>
  <c r="E22" i="28"/>
  <c r="CN22" i="28" s="1"/>
  <c r="H19" i="28"/>
  <c r="H20" i="28"/>
  <c r="H21" i="28"/>
  <c r="H22" i="28"/>
  <c r="S19" i="28"/>
  <c r="S20" i="28"/>
  <c r="S21" i="28"/>
  <c r="S22" i="28"/>
  <c r="T19" i="28"/>
  <c r="T20" i="28"/>
  <c r="T21" i="28"/>
  <c r="T22" i="28"/>
  <c r="CG19" i="28" a="1"/>
  <c r="CG19" i="28" s="1"/>
  <c r="CG20" i="28" a="1"/>
  <c r="CG20" i="28" s="1"/>
  <c r="CG21" i="28" a="1"/>
  <c r="CG21" i="28" s="1"/>
  <c r="CG22" i="28" a="1"/>
  <c r="CG22" i="28" s="1"/>
  <c r="CH19" i="28"/>
  <c r="CH20" i="28"/>
  <c r="CH21" i="28"/>
  <c r="CH22" i="28"/>
  <c r="E23" i="28"/>
  <c r="CN23" i="28" s="1"/>
  <c r="E25" i="28"/>
  <c r="G25" i="28"/>
  <c r="H23" i="28"/>
  <c r="H25" i="28"/>
  <c r="S23" i="28"/>
  <c r="S25" i="28"/>
  <c r="T23" i="28"/>
  <c r="T25" i="28"/>
  <c r="CG23" i="28" a="1"/>
  <c r="CG23" i="28" s="1"/>
  <c r="CI23" i="28" s="1"/>
  <c r="CG25" i="28" a="1"/>
  <c r="CG25" i="28" s="1"/>
  <c r="CH23" i="28"/>
  <c r="CH25" i="28"/>
  <c r="CI25" i="28"/>
  <c r="CJ25" i="28"/>
  <c r="CK25" i="28" s="1"/>
  <c r="CN25" i="28"/>
  <c r="E32" i="28"/>
  <c r="G32" i="28"/>
  <c r="H32" i="28"/>
  <c r="S32" i="28"/>
  <c r="T32" i="28"/>
  <c r="CG32" i="28" a="1"/>
  <c r="CG32" i="28" s="1"/>
  <c r="CH32" i="28"/>
  <c r="CI32" i="28"/>
  <c r="CJ32" i="28"/>
  <c r="CK32" i="28" s="1"/>
  <c r="CN32" i="28"/>
  <c r="E16" i="28"/>
  <c r="CN16" i="28" s="1"/>
  <c r="H16" i="28"/>
  <c r="S16" i="28"/>
  <c r="T16" i="28"/>
  <c r="CG16" i="28" a="1"/>
  <c r="CG16" i="28" s="1"/>
  <c r="CI16" i="28" s="1"/>
  <c r="CH16" i="28"/>
  <c r="E15" i="28"/>
  <c r="CN15" i="28" s="1"/>
  <c r="H15" i="28"/>
  <c r="S15" i="28"/>
  <c r="T15" i="28"/>
  <c r="CG15" i="28" a="1"/>
  <c r="CG15" i="28" s="1"/>
  <c r="CH15" i="28"/>
  <c r="E14" i="28"/>
  <c r="CN14" i="28" s="1"/>
  <c r="H14" i="28"/>
  <c r="S14" i="28"/>
  <c r="T14" i="28"/>
  <c r="CG14" i="28" a="1"/>
  <c r="CG14" i="28" s="1"/>
  <c r="CI14" i="28" s="1"/>
  <c r="CH14" i="28"/>
  <c r="E13" i="28"/>
  <c r="CN13" i="28" s="1"/>
  <c r="H13" i="28"/>
  <c r="S13" i="28"/>
  <c r="T13" i="28"/>
  <c r="CG13" i="28" a="1"/>
  <c r="CG13" i="28" s="1"/>
  <c r="CI13" i="28" s="1"/>
  <c r="CH13" i="28"/>
  <c r="E10" i="28"/>
  <c r="CN10" i="28" s="1"/>
  <c r="H10" i="28"/>
  <c r="S10" i="28"/>
  <c r="T10" i="28"/>
  <c r="CG10" i="28" a="1"/>
  <c r="CG10" i="28" s="1"/>
  <c r="CI10" i="28" s="1"/>
  <c r="CH10" i="28"/>
  <c r="E9" i="28"/>
  <c r="CN9" i="28" s="1"/>
  <c r="H9" i="28"/>
  <c r="S9" i="28"/>
  <c r="T9" i="28"/>
  <c r="CH9" i="28"/>
  <c r="E184" i="15"/>
  <c r="BL184" i="15" s="1"/>
  <c r="F184" i="15"/>
  <c r="AM184" i="15"/>
  <c r="AO184" i="15" s="1"/>
  <c r="BA184" i="15"/>
  <c r="BE184" i="15"/>
  <c r="BF184" i="15"/>
  <c r="BN184" i="15"/>
  <c r="BO184" i="15"/>
  <c r="BQ184" i="15"/>
  <c r="E185" i="15"/>
  <c r="BL185" i="15" s="1"/>
  <c r="E186" i="15"/>
  <c r="BL186" i="15" s="1"/>
  <c r="E187" i="15"/>
  <c r="BL187" i="15" s="1"/>
  <c r="E188" i="15"/>
  <c r="BL188" i="15" s="1"/>
  <c r="F185" i="15"/>
  <c r="F186" i="15"/>
  <c r="F187" i="15"/>
  <c r="F188" i="15"/>
  <c r="AM185" i="15"/>
  <c r="AY185" i="15" s="1"/>
  <c r="AZ185" i="15" s="1"/>
  <c r="AM186" i="15"/>
  <c r="AO186" i="15" s="1"/>
  <c r="AM187" i="15"/>
  <c r="AY187" i="15" s="1"/>
  <c r="AZ187" i="15" s="1"/>
  <c r="AM188" i="15"/>
  <c r="AY188" i="15" s="1"/>
  <c r="AZ188" i="15" s="1"/>
  <c r="BA185" i="15"/>
  <c r="BA186" i="15"/>
  <c r="BA187" i="15"/>
  <c r="BA188" i="15"/>
  <c r="BD185" i="15" a="1"/>
  <c r="BD185" i="15" s="1"/>
  <c r="BG185" i="15" s="1"/>
  <c r="BD187" i="15" a="1"/>
  <c r="BD187" i="15" s="1"/>
  <c r="BD188" i="15" a="1"/>
  <c r="BD188" i="15" s="1"/>
  <c r="BE185" i="15"/>
  <c r="BE186" i="15"/>
  <c r="BE187" i="15"/>
  <c r="BE188" i="15"/>
  <c r="BF185" i="15"/>
  <c r="BF186" i="15"/>
  <c r="BG187" i="15"/>
  <c r="BG188" i="15"/>
  <c r="BN185" i="15"/>
  <c r="BN186" i="15"/>
  <c r="BN187" i="15"/>
  <c r="BN188" i="15"/>
  <c r="BO185" i="15"/>
  <c r="BO186" i="15"/>
  <c r="BO187" i="15"/>
  <c r="BO188" i="15"/>
  <c r="BQ185" i="15"/>
  <c r="BQ186" i="15"/>
  <c r="E189" i="15"/>
  <c r="BL189" i="15" s="1"/>
  <c r="E190" i="15"/>
  <c r="BL190" i="15" s="1"/>
  <c r="F189" i="15"/>
  <c r="F190" i="15"/>
  <c r="AM189" i="15"/>
  <c r="AY189" i="15" s="1"/>
  <c r="AZ189" i="15" s="1"/>
  <c r="AM190" i="15"/>
  <c r="AY190" i="15" s="1"/>
  <c r="AZ190" i="15" s="1"/>
  <c r="BA189" i="15"/>
  <c r="BA190" i="15"/>
  <c r="BD189" i="15" a="1"/>
  <c r="BD189" i="15" s="1"/>
  <c r="BD190" i="15" a="1"/>
  <c r="BD190" i="15" s="1"/>
  <c r="BE189" i="15"/>
  <c r="BE190" i="15"/>
  <c r="BG189" i="15"/>
  <c r="BG190" i="15"/>
  <c r="BN189" i="15"/>
  <c r="BN190" i="15"/>
  <c r="BO189" i="15"/>
  <c r="BO190" i="15"/>
  <c r="E191" i="15"/>
  <c r="BL191" i="15" s="1"/>
  <c r="F191" i="15"/>
  <c r="AM191" i="15"/>
  <c r="O10" i="25" s="1"/>
  <c r="BA191" i="15"/>
  <c r="BD191" i="15" a="1"/>
  <c r="BD191" i="15" s="1"/>
  <c r="BG191" i="15" s="1"/>
  <c r="BE191" i="15"/>
  <c r="BF191" i="15"/>
  <c r="BN191" i="15"/>
  <c r="BO191" i="15"/>
  <c r="BQ191" i="15"/>
  <c r="E192" i="15"/>
  <c r="BL192" i="15" s="1"/>
  <c r="F192" i="15"/>
  <c r="AM192" i="15"/>
  <c r="AY192" i="15" s="1"/>
  <c r="AZ192" i="15" s="1"/>
  <c r="BA192" i="15"/>
  <c r="BE192" i="15"/>
  <c r="BF192" i="15"/>
  <c r="BN192" i="15"/>
  <c r="BO192" i="15"/>
  <c r="BQ192" i="15"/>
  <c r="CI21" i="28"/>
  <c r="CI33" i="28"/>
  <c r="CI29" i="28"/>
  <c r="CI28" i="28"/>
  <c r="CI22" i="28"/>
  <c r="CI27" i="28"/>
  <c r="CI34" i="28"/>
  <c r="CI42" i="28"/>
  <c r="CI39" i="28"/>
  <c r="CI15" i="28"/>
  <c r="CI35" i="28"/>
  <c r="CI36" i="28"/>
  <c r="CI19" i="28"/>
  <c r="CI41" i="28"/>
  <c r="CI20" i="28"/>
  <c r="BD42" i="28"/>
  <c r="BS16" i="28"/>
  <c r="BY16" i="28"/>
  <c r="CD30" i="28"/>
  <c r="BV42" i="28"/>
  <c r="BA16" i="28"/>
  <c r="CB30" i="28"/>
  <c r="BY30" i="28"/>
  <c r="CD23" i="28"/>
  <c r="BP16" i="28"/>
  <c r="BM30" i="28"/>
  <c r="CB10" i="28"/>
  <c r="BV10" i="28"/>
  <c r="CO30" i="28"/>
  <c r="BJ23" i="28"/>
  <c r="CO16" i="28"/>
  <c r="BY10" i="28"/>
  <c r="BG30" i="28"/>
  <c r="CD16" i="28"/>
  <c r="CB16" i="28"/>
  <c r="CB23" i="28"/>
  <c r="BJ10" i="28"/>
  <c r="BS30" i="28"/>
  <c r="BA23" i="28"/>
  <c r="BP30" i="28"/>
  <c r="BS42" i="28"/>
  <c r="BP10" i="28"/>
  <c r="CD10" i="28"/>
  <c r="BA10" i="28"/>
  <c r="CO10" i="28"/>
  <c r="BV16" i="28"/>
  <c r="BP23" i="28"/>
  <c r="BD10" i="28"/>
  <c r="BJ42" i="28"/>
  <c r="BG23" i="28"/>
  <c r="BM16" i="28"/>
  <c r="CD36" i="28"/>
  <c r="BY23" i="28"/>
  <c r="BG16" i="28"/>
  <c r="CB42" i="28"/>
  <c r="BD16" i="28"/>
  <c r="BM10" i="28"/>
  <c r="BM42" i="28"/>
  <c r="BS10" i="28"/>
  <c r="BD30" i="28"/>
  <c r="BD23" i="28"/>
  <c r="BY42" i="28"/>
  <c r="BJ30" i="28"/>
  <c r="CO42" i="28"/>
  <c r="BA30" i="28"/>
  <c r="BV23" i="28"/>
  <c r="BS23" i="28"/>
  <c r="BA42" i="28"/>
  <c r="BV30" i="28"/>
  <c r="BG42" i="28"/>
  <c r="BJ16" i="28"/>
  <c r="CD42" i="28"/>
  <c r="BP42" i="28"/>
  <c r="BM23" i="28"/>
  <c r="BG10" i="28"/>
  <c r="CO23" i="28"/>
  <c r="BR185" i="15" l="1"/>
  <c r="BR184" i="15"/>
  <c r="BR192" i="15"/>
  <c r="AY191" i="15"/>
  <c r="AZ191" i="15" s="1"/>
  <c r="BR191" i="15" s="1"/>
  <c r="J17" i="18"/>
  <c r="J88" i="18" s="1"/>
  <c r="BR186" i="15"/>
  <c r="AO185" i="15"/>
  <c r="AO192" i="15"/>
  <c r="AY186" i="15"/>
  <c r="AZ186" i="15" s="1"/>
  <c r="AY184" i="15"/>
  <c r="AZ184" i="15" s="1"/>
  <c r="AO191" i="15"/>
  <c r="E152" i="15"/>
  <c r="BL152" i="15" s="1"/>
  <c r="F152" i="15"/>
  <c r="AM152" i="15"/>
  <c r="AY152" i="15" s="1"/>
  <c r="AZ152" i="15" s="1"/>
  <c r="BA152" i="15"/>
  <c r="BE152" i="15"/>
  <c r="BF152" i="15"/>
  <c r="BN152" i="15"/>
  <c r="BO152" i="15"/>
  <c r="BQ152" i="15"/>
  <c r="E145" i="15"/>
  <c r="BL145" i="15" s="1"/>
  <c r="E146" i="15"/>
  <c r="BL146" i="15" s="1"/>
  <c r="E147" i="15"/>
  <c r="BL147" i="15" s="1"/>
  <c r="E148" i="15"/>
  <c r="BL148" i="15" s="1"/>
  <c r="E149" i="15"/>
  <c r="BL149" i="15" s="1"/>
  <c r="E150" i="15"/>
  <c r="BL150" i="15" s="1"/>
  <c r="E151" i="15"/>
  <c r="BL151" i="15" s="1"/>
  <c r="E153" i="15"/>
  <c r="BL153" i="15" s="1"/>
  <c r="F145" i="15"/>
  <c r="F146" i="15"/>
  <c r="F147" i="15"/>
  <c r="F148" i="15"/>
  <c r="F149" i="15"/>
  <c r="F150" i="15"/>
  <c r="F151" i="15"/>
  <c r="F153" i="15"/>
  <c r="AM145" i="15"/>
  <c r="AY145" i="15" s="1"/>
  <c r="AZ145" i="15" s="1"/>
  <c r="AM146" i="15"/>
  <c r="AY146" i="15" s="1"/>
  <c r="AZ146" i="15" s="1"/>
  <c r="AM147" i="15"/>
  <c r="AY147" i="15" s="1"/>
  <c r="AZ147" i="15" s="1"/>
  <c r="AM148" i="15"/>
  <c r="AY148" i="15" s="1"/>
  <c r="AZ148" i="15" s="1"/>
  <c r="AM149" i="15"/>
  <c r="AY149" i="15" s="1"/>
  <c r="AZ149" i="15" s="1"/>
  <c r="AM150" i="15"/>
  <c r="AY150" i="15" s="1"/>
  <c r="AZ150" i="15" s="1"/>
  <c r="AM151" i="15"/>
  <c r="BR151" i="15" s="1"/>
  <c r="AM153" i="15"/>
  <c r="AO153" i="15" s="1"/>
  <c r="BA145" i="15"/>
  <c r="BA146" i="15"/>
  <c r="BA147" i="15"/>
  <c r="BA148" i="15"/>
  <c r="BA149" i="15"/>
  <c r="BA150" i="15"/>
  <c r="BA151" i="15"/>
  <c r="BA153" i="15"/>
  <c r="BD145" i="15" a="1"/>
  <c r="BD145" i="15" s="1"/>
  <c r="BD147" i="15" a="1"/>
  <c r="BD147" i="15" s="1"/>
  <c r="BD149" i="15" a="1"/>
  <c r="BD149" i="15" s="1"/>
  <c r="BD150" i="15" a="1"/>
  <c r="BD150" i="15" s="1"/>
  <c r="BD151" i="15" a="1"/>
  <c r="BD151" i="15" s="1"/>
  <c r="BD153" i="15" a="1"/>
  <c r="BD153" i="15" s="1"/>
  <c r="BE145" i="15"/>
  <c r="BE146" i="15"/>
  <c r="BE147" i="15"/>
  <c r="BE148" i="15"/>
  <c r="BE149" i="15"/>
  <c r="BE150" i="15"/>
  <c r="BE151" i="15"/>
  <c r="BE153" i="15"/>
  <c r="BF145" i="15"/>
  <c r="BF146" i="15"/>
  <c r="BF147" i="15"/>
  <c r="BF148" i="15"/>
  <c r="BF149" i="15"/>
  <c r="BF150" i="15"/>
  <c r="BF151" i="15"/>
  <c r="BF153" i="15"/>
  <c r="BN145" i="15"/>
  <c r="BN146" i="15"/>
  <c r="BN147" i="15"/>
  <c r="BN148" i="15"/>
  <c r="BN149" i="15"/>
  <c r="BN150" i="15"/>
  <c r="BN151" i="15"/>
  <c r="BN153" i="15"/>
  <c r="BO145" i="15"/>
  <c r="BO146" i="15"/>
  <c r="BO147" i="15"/>
  <c r="BO148" i="15"/>
  <c r="BO149" i="15"/>
  <c r="BO150" i="15"/>
  <c r="BO151" i="15"/>
  <c r="BO153" i="15"/>
  <c r="BQ145" i="15"/>
  <c r="BQ146" i="15"/>
  <c r="BQ147" i="15"/>
  <c r="BQ148" i="15"/>
  <c r="BQ149" i="15"/>
  <c r="BQ150" i="15"/>
  <c r="BQ151" i="15"/>
  <c r="BQ153" i="15"/>
  <c r="E154" i="15"/>
  <c r="BL154" i="15" s="1"/>
  <c r="E155" i="15"/>
  <c r="BL155" i="15" s="1"/>
  <c r="E156" i="15"/>
  <c r="BL156" i="15" s="1"/>
  <c r="E169" i="15"/>
  <c r="BL169" i="15" s="1"/>
  <c r="E170" i="15"/>
  <c r="BL170" i="15" s="1"/>
  <c r="E171" i="15"/>
  <c r="BL171" i="15" s="1"/>
  <c r="E172" i="15"/>
  <c r="BL172" i="15" s="1"/>
  <c r="E173" i="15"/>
  <c r="BL173" i="15" s="1"/>
  <c r="F154" i="15"/>
  <c r="F155" i="15"/>
  <c r="F156" i="15"/>
  <c r="F169" i="15"/>
  <c r="F170" i="15"/>
  <c r="F171" i="15"/>
  <c r="F172" i="15"/>
  <c r="F173" i="15"/>
  <c r="AM154" i="15"/>
  <c r="AY154" i="15" s="1"/>
  <c r="AZ154" i="15" s="1"/>
  <c r="AM155" i="15"/>
  <c r="AY155" i="15" s="1"/>
  <c r="AZ155" i="15" s="1"/>
  <c r="AM156" i="15"/>
  <c r="AY156" i="15" s="1"/>
  <c r="AZ156" i="15" s="1"/>
  <c r="AM169" i="15"/>
  <c r="AY169" i="15" s="1"/>
  <c r="AZ169" i="15" s="1"/>
  <c r="AM170" i="15"/>
  <c r="AY170" i="15" s="1"/>
  <c r="AZ170" i="15" s="1"/>
  <c r="AM171" i="15"/>
  <c r="AY171" i="15" s="1"/>
  <c r="AZ171" i="15" s="1"/>
  <c r="AM172" i="15"/>
  <c r="BR172" i="15" s="1"/>
  <c r="AM173" i="15"/>
  <c r="BR173" i="15" s="1"/>
  <c r="BA154" i="15"/>
  <c r="BA155" i="15"/>
  <c r="BA156" i="15"/>
  <c r="BA169" i="15"/>
  <c r="BA170" i="15"/>
  <c r="BA171" i="15"/>
  <c r="BA172" i="15"/>
  <c r="BA173" i="15"/>
  <c r="BD154" i="15" a="1"/>
  <c r="BD154" i="15" s="1"/>
  <c r="BG154" i="15" s="1"/>
  <c r="BD155" i="15" a="1"/>
  <c r="BD155" i="15" s="1"/>
  <c r="BD169" i="15" a="1"/>
  <c r="BD169" i="15" s="1"/>
  <c r="BD170" i="15" a="1"/>
  <c r="BD170" i="15" s="1"/>
  <c r="BG170" i="15" s="1"/>
  <c r="BD171" i="15" a="1"/>
  <c r="BD171" i="15" s="1"/>
  <c r="BD172" i="15" a="1"/>
  <c r="BD172" i="15" s="1"/>
  <c r="BG172" i="15" s="1"/>
  <c r="BE154" i="15"/>
  <c r="BE155" i="15"/>
  <c r="BE156" i="15"/>
  <c r="BE169" i="15"/>
  <c r="BE170" i="15"/>
  <c r="BE171" i="15"/>
  <c r="BE172" i="15"/>
  <c r="BE173" i="15"/>
  <c r="BF154" i="15"/>
  <c r="BF155" i="15"/>
  <c r="BF156" i="15"/>
  <c r="BF169" i="15"/>
  <c r="BF170" i="15"/>
  <c r="BF171" i="15"/>
  <c r="BF172" i="15"/>
  <c r="BF173" i="15"/>
  <c r="BN154" i="15"/>
  <c r="BN155" i="15"/>
  <c r="BN156" i="15"/>
  <c r="BN169" i="15"/>
  <c r="BN170" i="15"/>
  <c r="BN171" i="15"/>
  <c r="BN172" i="15"/>
  <c r="BN173" i="15"/>
  <c r="BO154" i="15"/>
  <c r="BO155" i="15"/>
  <c r="BO156" i="15"/>
  <c r="BO169" i="15"/>
  <c r="BO170" i="15"/>
  <c r="BO171" i="15"/>
  <c r="BO172" i="15"/>
  <c r="BO173" i="15"/>
  <c r="BQ154" i="15"/>
  <c r="BQ155" i="15"/>
  <c r="BQ156" i="15"/>
  <c r="BQ169" i="15"/>
  <c r="BQ170" i="15"/>
  <c r="BQ171" i="15"/>
  <c r="BQ172" i="15"/>
  <c r="BQ173" i="15"/>
  <c r="E174" i="15"/>
  <c r="BL174" i="15" s="1"/>
  <c r="E175" i="15"/>
  <c r="BL175" i="15" s="1"/>
  <c r="E176" i="15"/>
  <c r="BL176" i="15" s="1"/>
  <c r="E177" i="15"/>
  <c r="BL177" i="15" s="1"/>
  <c r="F174" i="15"/>
  <c r="F175" i="15"/>
  <c r="F176" i="15"/>
  <c r="F177" i="15"/>
  <c r="AM174" i="15"/>
  <c r="AY174" i="15" s="1"/>
  <c r="AZ174" i="15" s="1"/>
  <c r="AM175" i="15"/>
  <c r="AY175" i="15" s="1"/>
  <c r="AZ175" i="15" s="1"/>
  <c r="AM176" i="15"/>
  <c r="AY176" i="15" s="1"/>
  <c r="AZ176" i="15" s="1"/>
  <c r="AM177" i="15"/>
  <c r="AY177" i="15" s="1"/>
  <c r="AZ177" i="15" s="1"/>
  <c r="BA174" i="15"/>
  <c r="BA175" i="15"/>
  <c r="BA176" i="15"/>
  <c r="BA177" i="15"/>
  <c r="BD174" i="15" a="1"/>
  <c r="BD174" i="15" s="1"/>
  <c r="BD176" i="15" a="1"/>
  <c r="BD176" i="15" s="1"/>
  <c r="BE174" i="15"/>
  <c r="BE175" i="15"/>
  <c r="BE176" i="15"/>
  <c r="BE177" i="15"/>
  <c r="BF174" i="15"/>
  <c r="BF175" i="15"/>
  <c r="BF176" i="15"/>
  <c r="BF177" i="15"/>
  <c r="BN174" i="15"/>
  <c r="BN175" i="15"/>
  <c r="BN176" i="15"/>
  <c r="BN177" i="15"/>
  <c r="BO174" i="15"/>
  <c r="BO175" i="15"/>
  <c r="BO176" i="15"/>
  <c r="BO177" i="15"/>
  <c r="BQ174" i="15"/>
  <c r="BQ175" i="15"/>
  <c r="BQ176" i="15"/>
  <c r="BQ177" i="15"/>
  <c r="E178" i="15"/>
  <c r="BL178" i="15" s="1"/>
  <c r="E179" i="15"/>
  <c r="BL179" i="15" s="1"/>
  <c r="F178" i="15"/>
  <c r="F179" i="15"/>
  <c r="AM178" i="15"/>
  <c r="AY178" i="15" s="1"/>
  <c r="AZ178" i="15" s="1"/>
  <c r="AM179" i="15"/>
  <c r="AY179" i="15" s="1"/>
  <c r="AZ179" i="15" s="1"/>
  <c r="BA178" i="15"/>
  <c r="BA179" i="15"/>
  <c r="BD178" i="15" a="1"/>
  <c r="BD178" i="15" s="1"/>
  <c r="BE178" i="15"/>
  <c r="BE179" i="15"/>
  <c r="BF178" i="15"/>
  <c r="BF179" i="15"/>
  <c r="BN178" i="15"/>
  <c r="BN179" i="15"/>
  <c r="BO178" i="15"/>
  <c r="BO179" i="15"/>
  <c r="BQ178" i="15"/>
  <c r="BQ179" i="15"/>
  <c r="E180" i="15"/>
  <c r="BL180" i="15" s="1"/>
  <c r="F180" i="15"/>
  <c r="AM180" i="15"/>
  <c r="AY180" i="15" s="1"/>
  <c r="AZ180" i="15" s="1"/>
  <c r="BA180" i="15"/>
  <c r="BD180" i="15" a="1"/>
  <c r="BD180" i="15" s="1"/>
  <c r="BG180" i="15" s="1"/>
  <c r="BE180" i="15"/>
  <c r="BF180" i="15"/>
  <c r="BN180" i="15"/>
  <c r="BO180" i="15"/>
  <c r="BQ180" i="15"/>
  <c r="BR143" i="15"/>
  <c r="BQ143" i="15"/>
  <c r="BP143" i="15"/>
  <c r="BO143" i="15"/>
  <c r="BN143" i="15"/>
  <c r="BL143" i="15"/>
  <c r="BH143" i="15"/>
  <c r="BI143" i="15" s="1"/>
  <c r="BG143" i="15"/>
  <c r="BF143" i="15"/>
  <c r="BE143" i="15"/>
  <c r="BD143" i="15" a="1"/>
  <c r="BD143" i="15" s="1"/>
  <c r="BC143" i="15"/>
  <c r="BB143" i="15"/>
  <c r="BA143" i="15"/>
  <c r="AO143" i="15"/>
  <c r="AM143" i="15"/>
  <c r="AY143" i="15" s="1"/>
  <c r="AZ143" i="15" s="1"/>
  <c r="F143" i="15"/>
  <c r="E143" i="15"/>
  <c r="D143" i="15"/>
  <c r="E144" i="15"/>
  <c r="F144" i="15"/>
  <c r="AM144" i="15"/>
  <c r="AY144" i="15" s="1"/>
  <c r="AZ144" i="15" s="1"/>
  <c r="AO144" i="15"/>
  <c r="BA144" i="15"/>
  <c r="BD144" i="15" a="1"/>
  <c r="BD144" i="15" s="1"/>
  <c r="BE144" i="15"/>
  <c r="BF144" i="15"/>
  <c r="BG144" i="15"/>
  <c r="BH144" i="15"/>
  <c r="BI144" i="15" s="1"/>
  <c r="BL144" i="15"/>
  <c r="BN144" i="15"/>
  <c r="BO144" i="15"/>
  <c r="BQ144" i="15"/>
  <c r="BR144" i="15"/>
  <c r="E181" i="15"/>
  <c r="BL181" i="15" s="1"/>
  <c r="F181" i="15"/>
  <c r="AM181" i="15"/>
  <c r="AY181" i="15" s="1"/>
  <c r="AZ181" i="15" s="1"/>
  <c r="BA181" i="15"/>
  <c r="BE181" i="15"/>
  <c r="BF181" i="15"/>
  <c r="BN181" i="15"/>
  <c r="BO181" i="15"/>
  <c r="BQ181" i="15"/>
  <c r="E132" i="15"/>
  <c r="BL132" i="15" s="1"/>
  <c r="E133" i="15"/>
  <c r="BL133" i="15" s="1"/>
  <c r="E134" i="15"/>
  <c r="BL134" i="15" s="1"/>
  <c r="F132" i="15"/>
  <c r="F133" i="15"/>
  <c r="F134" i="15"/>
  <c r="AM132" i="15"/>
  <c r="AY132" i="15" s="1"/>
  <c r="AZ132" i="15" s="1"/>
  <c r="AM133" i="15"/>
  <c r="AY133" i="15" s="1"/>
  <c r="AZ133" i="15" s="1"/>
  <c r="AM134" i="15"/>
  <c r="AY134" i="15" s="1"/>
  <c r="AZ134" i="15" s="1"/>
  <c r="BA132" i="15"/>
  <c r="BA133" i="15"/>
  <c r="BA134" i="15"/>
  <c r="BD132" i="15" a="1"/>
  <c r="BD132" i="15" s="1"/>
  <c r="BD133" i="15" a="1"/>
  <c r="BD133" i="15" s="1"/>
  <c r="BG133" i="15" s="1"/>
  <c r="BD134" i="15" a="1"/>
  <c r="BD134" i="15" s="1"/>
  <c r="BG134" i="15" s="1"/>
  <c r="BE132" i="15"/>
  <c r="BE133" i="15"/>
  <c r="BE134" i="15"/>
  <c r="BF132" i="15"/>
  <c r="BF133" i="15"/>
  <c r="BF134" i="15"/>
  <c r="BN132" i="15"/>
  <c r="BN133" i="15"/>
  <c r="BN134" i="15"/>
  <c r="BO132" i="15"/>
  <c r="BO133" i="15"/>
  <c r="BO134" i="15"/>
  <c r="BQ132" i="15"/>
  <c r="BQ133" i="15"/>
  <c r="BQ134" i="15"/>
  <c r="E135" i="15"/>
  <c r="BL135" i="15" s="1"/>
  <c r="E136" i="15"/>
  <c r="BL136" i="15" s="1"/>
  <c r="E137" i="15"/>
  <c r="BL137" i="15" s="1"/>
  <c r="E138" i="15"/>
  <c r="BL138" i="15" s="1"/>
  <c r="F135" i="15"/>
  <c r="F136" i="15"/>
  <c r="F137" i="15"/>
  <c r="F138" i="15"/>
  <c r="AM135" i="15"/>
  <c r="AO135" i="15" s="1"/>
  <c r="AM136" i="15"/>
  <c r="AY136" i="15" s="1"/>
  <c r="AZ136" i="15" s="1"/>
  <c r="AM137" i="15"/>
  <c r="AY137" i="15" s="1"/>
  <c r="AZ137" i="15" s="1"/>
  <c r="AM138" i="15"/>
  <c r="AY138" i="15" s="1"/>
  <c r="AZ138" i="15" s="1"/>
  <c r="BA135" i="15"/>
  <c r="BA136" i="15"/>
  <c r="BA137" i="15"/>
  <c r="BA138" i="15"/>
  <c r="BD135" i="15" a="1"/>
  <c r="BD135" i="15" s="1"/>
  <c r="BG135" i="15" s="1"/>
  <c r="BD136" i="15" a="1"/>
  <c r="BD136" i="15" s="1"/>
  <c r="BG136" i="15" s="1"/>
  <c r="BD137" i="15" a="1"/>
  <c r="BD137" i="15" s="1"/>
  <c r="BG137" i="15" s="1"/>
  <c r="BD138" i="15" a="1"/>
  <c r="BD138" i="15" s="1"/>
  <c r="BG138" i="15" s="1"/>
  <c r="BE135" i="15"/>
  <c r="BE136" i="15"/>
  <c r="BE137" i="15"/>
  <c r="BE138" i="15"/>
  <c r="BF135" i="15"/>
  <c r="BF136" i="15"/>
  <c r="BF137" i="15"/>
  <c r="BF138" i="15"/>
  <c r="BN135" i="15"/>
  <c r="BN136" i="15"/>
  <c r="BN137" i="15"/>
  <c r="BN138" i="15"/>
  <c r="BO135" i="15"/>
  <c r="BO136" i="15"/>
  <c r="BO137" i="15"/>
  <c r="BO138" i="15"/>
  <c r="BQ135" i="15"/>
  <c r="BQ136" i="15"/>
  <c r="BQ137" i="15"/>
  <c r="BQ138" i="15"/>
  <c r="E139" i="15"/>
  <c r="BL139" i="15" s="1"/>
  <c r="E140" i="15"/>
  <c r="BL140" i="15" s="1"/>
  <c r="F139" i="15"/>
  <c r="F140" i="15"/>
  <c r="AM139" i="15"/>
  <c r="AO139" i="15" s="1"/>
  <c r="AM140" i="15"/>
  <c r="AY140" i="15" s="1"/>
  <c r="AZ140" i="15" s="1"/>
  <c r="BA139" i="15"/>
  <c r="BA140" i="15"/>
  <c r="BD139" i="15" a="1"/>
  <c r="BD139" i="15" s="1"/>
  <c r="BG139" i="15" s="1"/>
  <c r="BD140" i="15" a="1"/>
  <c r="BD140" i="15" s="1"/>
  <c r="BG140" i="15" s="1"/>
  <c r="BE139" i="15"/>
  <c r="BE140" i="15"/>
  <c r="BF139" i="15"/>
  <c r="BF140" i="15"/>
  <c r="BN139" i="15"/>
  <c r="BN140" i="15"/>
  <c r="BO139" i="15"/>
  <c r="BO140" i="15"/>
  <c r="BQ139" i="15"/>
  <c r="BQ140" i="15"/>
  <c r="E141" i="15"/>
  <c r="BL141" i="15" s="1"/>
  <c r="F141" i="15"/>
  <c r="AM141" i="15"/>
  <c r="AY141" i="15" s="1"/>
  <c r="AZ141" i="15" s="1"/>
  <c r="BA141" i="15"/>
  <c r="BD141" i="15" a="1"/>
  <c r="BD141" i="15" s="1"/>
  <c r="BG141" i="15" s="1"/>
  <c r="BE141" i="15"/>
  <c r="BF141" i="15"/>
  <c r="BN141" i="15"/>
  <c r="BO141" i="15"/>
  <c r="BQ141" i="15"/>
  <c r="BR130" i="15"/>
  <c r="BQ130" i="15"/>
  <c r="BP130" i="15"/>
  <c r="BO130" i="15"/>
  <c r="BN130" i="15"/>
  <c r="BL130" i="15"/>
  <c r="BH130" i="15"/>
  <c r="BI130" i="15" s="1"/>
  <c r="BG130" i="15"/>
  <c r="BF130" i="15"/>
  <c r="BE130" i="15"/>
  <c r="BD130" i="15" a="1"/>
  <c r="BD130" i="15" s="1"/>
  <c r="BC130" i="15"/>
  <c r="BB130" i="15"/>
  <c r="BA130" i="15"/>
  <c r="AO130" i="15"/>
  <c r="AM130" i="15"/>
  <c r="AY130" i="15" s="1"/>
  <c r="AZ130" i="15" s="1"/>
  <c r="F130" i="15"/>
  <c r="E130" i="15"/>
  <c r="D130" i="15"/>
  <c r="E142" i="15"/>
  <c r="BL142" i="15" s="1"/>
  <c r="F142" i="15"/>
  <c r="AM142" i="15"/>
  <c r="AY142" i="15" s="1"/>
  <c r="AZ142" i="15" s="1"/>
  <c r="BA142" i="15"/>
  <c r="BD142" i="15" a="1"/>
  <c r="BD142" i="15" s="1"/>
  <c r="BG142" i="15" s="1"/>
  <c r="BE142" i="15"/>
  <c r="BF142" i="15"/>
  <c r="BN142" i="15"/>
  <c r="BO142" i="15"/>
  <c r="BQ142" i="15"/>
  <c r="E131" i="15"/>
  <c r="F131" i="15"/>
  <c r="AM131" i="15"/>
  <c r="AY131" i="15" s="1"/>
  <c r="AZ131" i="15" s="1"/>
  <c r="AO131" i="15"/>
  <c r="BA131" i="15"/>
  <c r="BD131" i="15" a="1"/>
  <c r="BD131" i="15" s="1"/>
  <c r="BE131" i="15"/>
  <c r="BF131" i="15"/>
  <c r="BG131" i="15"/>
  <c r="BH131" i="15"/>
  <c r="BI131" i="15" s="1"/>
  <c r="BL131" i="15"/>
  <c r="BN131" i="15"/>
  <c r="BO131" i="15"/>
  <c r="BQ131" i="15"/>
  <c r="BR131" i="15"/>
  <c r="E119" i="15"/>
  <c r="BL119" i="15" s="1"/>
  <c r="E120" i="15"/>
  <c r="BL120" i="15" s="1"/>
  <c r="E121" i="15"/>
  <c r="BL121" i="15" s="1"/>
  <c r="F119" i="15"/>
  <c r="F120" i="15"/>
  <c r="F121" i="15"/>
  <c r="AM119" i="15"/>
  <c r="AY119" i="15" s="1"/>
  <c r="AZ119" i="15" s="1"/>
  <c r="AM120" i="15"/>
  <c r="AY120" i="15" s="1"/>
  <c r="AZ120" i="15" s="1"/>
  <c r="AM121" i="15"/>
  <c r="AY121" i="15" s="1"/>
  <c r="AZ121" i="15" s="1"/>
  <c r="BA119" i="15"/>
  <c r="BA120" i="15"/>
  <c r="BA121" i="15"/>
  <c r="BD120" i="15" a="1"/>
  <c r="BD120" i="15" s="1"/>
  <c r="BG120" i="15" s="1"/>
  <c r="BE119" i="15"/>
  <c r="BE120" i="15"/>
  <c r="BE121" i="15"/>
  <c r="BF119" i="15"/>
  <c r="BF120" i="15"/>
  <c r="BF121" i="15"/>
  <c r="BN119" i="15"/>
  <c r="BN120" i="15"/>
  <c r="BN121" i="15"/>
  <c r="BO119" i="15"/>
  <c r="BO120" i="15"/>
  <c r="BO121" i="15"/>
  <c r="BQ119" i="15"/>
  <c r="BQ120" i="15"/>
  <c r="BQ121" i="15"/>
  <c r="E122" i="15"/>
  <c r="BL122" i="15" s="1"/>
  <c r="E123" i="15"/>
  <c r="BL123" i="15" s="1"/>
  <c r="E124" i="15"/>
  <c r="BL124" i="15" s="1"/>
  <c r="E125" i="15"/>
  <c r="BL125" i="15" s="1"/>
  <c r="F122" i="15"/>
  <c r="F123" i="15"/>
  <c r="F124" i="15"/>
  <c r="F125" i="15"/>
  <c r="AM122" i="15"/>
  <c r="AO122" i="15" s="1"/>
  <c r="AM123" i="15"/>
  <c r="AY123" i="15" s="1"/>
  <c r="AZ123" i="15" s="1"/>
  <c r="AM124" i="15"/>
  <c r="AO124" i="15" s="1"/>
  <c r="AM125" i="15"/>
  <c r="AY125" i="15" s="1"/>
  <c r="AZ125" i="15" s="1"/>
  <c r="BA122" i="15"/>
  <c r="BA123" i="15"/>
  <c r="BA124" i="15"/>
  <c r="BA125" i="15"/>
  <c r="BD122" i="15" a="1"/>
  <c r="BD122" i="15" s="1"/>
  <c r="BG122" i="15" s="1"/>
  <c r="BD123" i="15" a="1"/>
  <c r="BD123" i="15" s="1"/>
  <c r="BG123" i="15" s="1"/>
  <c r="BD125" i="15" a="1"/>
  <c r="BD125" i="15" s="1"/>
  <c r="BG125" i="15" s="1"/>
  <c r="BE122" i="15"/>
  <c r="BE123" i="15"/>
  <c r="BE124" i="15"/>
  <c r="BE125" i="15"/>
  <c r="BF122" i="15"/>
  <c r="BF123" i="15"/>
  <c r="BF124" i="15"/>
  <c r="BF125" i="15"/>
  <c r="BN122" i="15"/>
  <c r="BN123" i="15"/>
  <c r="BN124" i="15"/>
  <c r="BN125" i="15"/>
  <c r="BO122" i="15"/>
  <c r="BO123" i="15"/>
  <c r="BO124" i="15"/>
  <c r="BO125" i="15"/>
  <c r="BQ122" i="15"/>
  <c r="BQ123" i="15"/>
  <c r="BQ124" i="15"/>
  <c r="BQ125" i="15"/>
  <c r="E126" i="15"/>
  <c r="BL126" i="15" s="1"/>
  <c r="E127" i="15"/>
  <c r="BL127" i="15" s="1"/>
  <c r="F126" i="15"/>
  <c r="F127" i="15"/>
  <c r="AM126" i="15"/>
  <c r="AO126" i="15" s="1"/>
  <c r="AM127" i="15"/>
  <c r="AY127" i="15" s="1"/>
  <c r="AZ127" i="15" s="1"/>
  <c r="BA126" i="15"/>
  <c r="BA127" i="15"/>
  <c r="BD127" i="15" a="1"/>
  <c r="BD127" i="15" s="1"/>
  <c r="BG127" i="15" s="1"/>
  <c r="BE126" i="15"/>
  <c r="BE127" i="15"/>
  <c r="BF126" i="15"/>
  <c r="BF127" i="15"/>
  <c r="BN126" i="15"/>
  <c r="BN127" i="15"/>
  <c r="BO126" i="15"/>
  <c r="BO127" i="15"/>
  <c r="BQ126" i="15"/>
  <c r="BQ127" i="15"/>
  <c r="E128" i="15"/>
  <c r="BL128" i="15" s="1"/>
  <c r="F128" i="15"/>
  <c r="AM128" i="15"/>
  <c r="AY128" i="15" s="1"/>
  <c r="AZ128" i="15" s="1"/>
  <c r="BA128" i="15"/>
  <c r="BE128" i="15"/>
  <c r="BF128" i="15"/>
  <c r="BN128" i="15"/>
  <c r="BO128" i="15"/>
  <c r="BQ128" i="15"/>
  <c r="BG150" i="15"/>
  <c r="BG155" i="15"/>
  <c r="BG132" i="15"/>
  <c r="BG153" i="15"/>
  <c r="BG178" i="15"/>
  <c r="BG174" i="15"/>
  <c r="BG147" i="15"/>
  <c r="BG149" i="15"/>
  <c r="BG169" i="15"/>
  <c r="BG151" i="15"/>
  <c r="BG145" i="15"/>
  <c r="BH191" i="15"/>
  <c r="BG171" i="15"/>
  <c r="BH185" i="15"/>
  <c r="BG176" i="15"/>
  <c r="BP15" i="28"/>
  <c r="CB15" i="28"/>
  <c r="BA15" i="28"/>
  <c r="BY9" i="28"/>
  <c r="BY36" i="28"/>
  <c r="BA22" i="28"/>
  <c r="BY41" i="28"/>
  <c r="BM181" i="15"/>
  <c r="BP29" i="28"/>
  <c r="BM29" i="28"/>
  <c r="BD29" i="28"/>
  <c r="BM36" i="28"/>
  <c r="CD22" i="28"/>
  <c r="BJ36" i="28"/>
  <c r="BS9" i="28"/>
  <c r="BP22" i="28"/>
  <c r="BS15" i="28"/>
  <c r="BM142" i="15"/>
  <c r="CO22" i="28"/>
  <c r="BS41" i="28"/>
  <c r="BV22" i="28"/>
  <c r="CD41" i="28"/>
  <c r="BJ22" i="28"/>
  <c r="CD15" i="28"/>
  <c r="BV41" i="28"/>
  <c r="BP9" i="28"/>
  <c r="CD9" i="28"/>
  <c r="BG29" i="28"/>
  <c r="BP41" i="28"/>
  <c r="CO36" i="28"/>
  <c r="BV9" i="28"/>
  <c r="BA9" i="28"/>
  <c r="BS36" i="28"/>
  <c r="BP36" i="28"/>
  <c r="BY22" i="28"/>
  <c r="CO9" i="28"/>
  <c r="BM22" i="28"/>
  <c r="BM41" i="28"/>
  <c r="CB9" i="28"/>
  <c r="BJ15" i="28"/>
  <c r="BG22" i="28"/>
  <c r="BA29" i="28"/>
  <c r="BG41" i="28"/>
  <c r="BV29" i="28"/>
  <c r="BM15" i="28"/>
  <c r="CO41" i="28"/>
  <c r="BD9" i="28"/>
  <c r="CO15" i="28"/>
  <c r="BS29" i="28"/>
  <c r="BJ9" i="28"/>
  <c r="BY15" i="28"/>
  <c r="BJ29" i="28"/>
  <c r="BD15" i="28"/>
  <c r="BV36" i="28"/>
  <c r="BV15" i="28"/>
  <c r="CD29" i="28"/>
  <c r="BG36" i="28"/>
  <c r="BM9" i="28"/>
  <c r="BD41" i="28"/>
  <c r="CB29" i="28"/>
  <c r="BY29" i="28"/>
  <c r="BJ41" i="28"/>
  <c r="BG15" i="28"/>
  <c r="BA41" i="28"/>
  <c r="BD36" i="28"/>
  <c r="BD22" i="28"/>
  <c r="CB41" i="28"/>
  <c r="BG9" i="28"/>
  <c r="BA36" i="28"/>
  <c r="CB22" i="28"/>
  <c r="CB36" i="28"/>
  <c r="BS22" i="28"/>
  <c r="CO29" i="28"/>
  <c r="BI191" i="15" l="1"/>
  <c r="BI185" i="15"/>
  <c r="AO148" i="15"/>
  <c r="AO147" i="15"/>
  <c r="BR152" i="15"/>
  <c r="BR177" i="15"/>
  <c r="BR138" i="15"/>
  <c r="BR181" i="15"/>
  <c r="AY172" i="15"/>
  <c r="AZ172" i="15" s="1"/>
  <c r="AO150" i="15"/>
  <c r="AO178" i="15"/>
  <c r="BR156" i="15"/>
  <c r="BR179" i="15"/>
  <c r="BR146" i="15"/>
  <c r="AO171" i="15"/>
  <c r="AO154" i="15"/>
  <c r="BR174" i="15"/>
  <c r="AO177" i="15"/>
  <c r="BR153" i="15"/>
  <c r="AO152" i="15"/>
  <c r="BR171" i="15"/>
  <c r="BR148" i="15"/>
  <c r="BR133" i="15"/>
  <c r="AO170" i="15"/>
  <c r="AO151" i="15"/>
  <c r="BR178" i="15"/>
  <c r="AO173" i="15"/>
  <c r="BR150" i="15"/>
  <c r="BR175" i="15"/>
  <c r="BR170" i="15"/>
  <c r="AO172" i="15"/>
  <c r="AO179" i="15"/>
  <c r="AY173" i="15"/>
  <c r="AZ173" i="15" s="1"/>
  <c r="AO155" i="15"/>
  <c r="AO180" i="15"/>
  <c r="BR145" i="15"/>
  <c r="AY151" i="15"/>
  <c r="AZ151" i="15" s="1"/>
  <c r="BR176" i="15"/>
  <c r="AO176" i="15"/>
  <c r="AO145" i="15"/>
  <c r="BR180" i="15"/>
  <c r="BR147" i="15"/>
  <c r="AY153" i="15"/>
  <c r="AZ153" i="15" s="1"/>
  <c r="AO146" i="15"/>
  <c r="AO174" i="15"/>
  <c r="BR169" i="15"/>
  <c r="BR155" i="15"/>
  <c r="AO169" i="15"/>
  <c r="AO149" i="15"/>
  <c r="AO175" i="15"/>
  <c r="AO181" i="15"/>
  <c r="BR154" i="15"/>
  <c r="AO156" i="15"/>
  <c r="BR149" i="15"/>
  <c r="BR139" i="15"/>
  <c r="AY139" i="15"/>
  <c r="AZ139" i="15" s="1"/>
  <c r="BR142" i="15"/>
  <c r="AO137" i="15"/>
  <c r="BR132" i="15"/>
  <c r="AO134" i="15"/>
  <c r="AO132" i="15"/>
  <c r="AO138" i="15"/>
  <c r="BR136" i="15"/>
  <c r="BR140" i="15"/>
  <c r="BR135" i="15"/>
  <c r="BR120" i="15"/>
  <c r="AO141" i="15"/>
  <c r="BR134" i="15"/>
  <c r="BR141" i="15"/>
  <c r="BR137" i="15"/>
  <c r="AO140" i="15"/>
  <c r="AY135" i="15"/>
  <c r="AZ135" i="15" s="1"/>
  <c r="AO133" i="15"/>
  <c r="AO136" i="15"/>
  <c r="AO142" i="15"/>
  <c r="BR123" i="15"/>
  <c r="AO125" i="15"/>
  <c r="AO120" i="15"/>
  <c r="AY126" i="15"/>
  <c r="AZ126" i="15" s="1"/>
  <c r="BR125" i="15"/>
  <c r="BR128" i="15"/>
  <c r="BR127" i="15"/>
  <c r="AY122" i="15"/>
  <c r="AZ122" i="15" s="1"/>
  <c r="AO119" i="15"/>
  <c r="BR122" i="15"/>
  <c r="BR121" i="15"/>
  <c r="BR126" i="15"/>
  <c r="BR119" i="15"/>
  <c r="AO127" i="15"/>
  <c r="AY124" i="15"/>
  <c r="AZ124" i="15" s="1"/>
  <c r="AO121" i="15"/>
  <c r="AO128" i="15"/>
  <c r="BR124" i="15"/>
  <c r="AO123" i="15"/>
  <c r="BR117" i="15"/>
  <c r="BQ117" i="15"/>
  <c r="BP117" i="15"/>
  <c r="BO117" i="15"/>
  <c r="BN117" i="15"/>
  <c r="BL117" i="15"/>
  <c r="BH117" i="15"/>
  <c r="BI117" i="15" s="1"/>
  <c r="BG117" i="15"/>
  <c r="BF117" i="15"/>
  <c r="BE117" i="15"/>
  <c r="BD117" i="15" a="1"/>
  <c r="BD117" i="15" s="1"/>
  <c r="BC117" i="15"/>
  <c r="BB117" i="15"/>
  <c r="BA117" i="15"/>
  <c r="AO117" i="15"/>
  <c r="AM117" i="15"/>
  <c r="AY117" i="15" s="1"/>
  <c r="AZ117" i="15" s="1"/>
  <c r="F117" i="15"/>
  <c r="E117" i="15"/>
  <c r="D117" i="15"/>
  <c r="E129" i="15"/>
  <c r="BL129" i="15" s="1"/>
  <c r="F129" i="15"/>
  <c r="AM129" i="15"/>
  <c r="AY129" i="15" s="1"/>
  <c r="AZ129" i="15" s="1"/>
  <c r="BA129" i="15"/>
  <c r="BD129" i="15" a="1"/>
  <c r="BD129" i="15" s="1"/>
  <c r="BG129" i="15" s="1"/>
  <c r="BE129" i="15"/>
  <c r="BF129" i="15"/>
  <c r="BN129" i="15"/>
  <c r="BO129" i="15"/>
  <c r="BQ129" i="15"/>
  <c r="E118" i="15"/>
  <c r="F118" i="15"/>
  <c r="AM118" i="15"/>
  <c r="AY118" i="15" s="1"/>
  <c r="AZ118" i="15" s="1"/>
  <c r="AO118" i="15"/>
  <c r="BA118" i="15"/>
  <c r="BD118" i="15" a="1"/>
  <c r="BD118" i="15" s="1"/>
  <c r="BE118" i="15"/>
  <c r="BF118" i="15"/>
  <c r="BG118" i="15"/>
  <c r="BH118" i="15"/>
  <c r="BI118" i="15" s="1"/>
  <c r="BL118" i="15"/>
  <c r="BN118" i="15"/>
  <c r="BO118" i="15"/>
  <c r="BQ118" i="15"/>
  <c r="BR118" i="15"/>
  <c r="E101" i="15"/>
  <c r="BL101" i="15" s="1"/>
  <c r="E102" i="15"/>
  <c r="BL102" i="15" s="1"/>
  <c r="E103" i="15"/>
  <c r="BL103" i="15" s="1"/>
  <c r="E104" i="15"/>
  <c r="BL104" i="15" s="1"/>
  <c r="E105" i="15"/>
  <c r="BL105" i="15" s="1"/>
  <c r="E106" i="15"/>
  <c r="BL106" i="15" s="1"/>
  <c r="E107" i="15"/>
  <c r="BL107" i="15" s="1"/>
  <c r="E108" i="15"/>
  <c r="BL108" i="15" s="1"/>
  <c r="F101" i="15"/>
  <c r="F102" i="15"/>
  <c r="F103" i="15"/>
  <c r="F104" i="15"/>
  <c r="F105" i="15"/>
  <c r="F106" i="15"/>
  <c r="F107" i="15"/>
  <c r="F108" i="15"/>
  <c r="AM101" i="15"/>
  <c r="AY101" i="15" s="1"/>
  <c r="AZ101" i="15" s="1"/>
  <c r="AM102" i="15"/>
  <c r="BR102" i="15" s="1"/>
  <c r="AM103" i="15"/>
  <c r="AY103" i="15" s="1"/>
  <c r="AZ103" i="15" s="1"/>
  <c r="AM104" i="15"/>
  <c r="AY104" i="15" s="1"/>
  <c r="AZ104" i="15" s="1"/>
  <c r="AM105" i="15"/>
  <c r="AO105" i="15" s="1"/>
  <c r="AM106" i="15"/>
  <c r="AY106" i="15" s="1"/>
  <c r="AZ106" i="15" s="1"/>
  <c r="AM107" i="15"/>
  <c r="AY107" i="15" s="1"/>
  <c r="AZ107" i="15" s="1"/>
  <c r="AM108" i="15"/>
  <c r="AO108" i="15" s="1"/>
  <c r="BA101" i="15"/>
  <c r="BA102" i="15"/>
  <c r="BA103" i="15"/>
  <c r="BA104" i="15"/>
  <c r="BA105" i="15"/>
  <c r="BA106" i="15"/>
  <c r="BA107" i="15"/>
  <c r="BA108" i="15"/>
  <c r="BD101" i="15" a="1"/>
  <c r="BD101" i="15" s="1"/>
  <c r="BD102" i="15" a="1"/>
  <c r="BD102" i="15" s="1"/>
  <c r="BD103" i="15" a="1"/>
  <c r="BD103" i="15" s="1"/>
  <c r="BD104" i="15" a="1"/>
  <c r="BD104" i="15" s="1"/>
  <c r="BD105" i="15" a="1"/>
  <c r="BD105" i="15" s="1"/>
  <c r="BD106" i="15" a="1"/>
  <c r="BD106" i="15" s="1"/>
  <c r="BD107" i="15" a="1"/>
  <c r="BD107" i="15" s="1"/>
  <c r="BG107" i="15" s="1"/>
  <c r="BD108" i="15" a="1"/>
  <c r="BD108" i="15" s="1"/>
  <c r="BE101" i="15"/>
  <c r="BE102" i="15"/>
  <c r="BE103" i="15"/>
  <c r="BE104" i="15"/>
  <c r="BE105" i="15"/>
  <c r="BE106" i="15"/>
  <c r="BE107" i="15"/>
  <c r="BE108" i="15"/>
  <c r="BF102" i="15"/>
  <c r="BF103" i="15"/>
  <c r="BF104" i="15"/>
  <c r="BF105" i="15"/>
  <c r="BF106" i="15"/>
  <c r="BF107" i="15"/>
  <c r="BF108" i="15"/>
  <c r="BG101" i="15"/>
  <c r="BN101" i="15"/>
  <c r="BN102" i="15"/>
  <c r="BN103" i="15"/>
  <c r="BN104" i="15"/>
  <c r="BN105" i="15"/>
  <c r="BN106" i="15"/>
  <c r="BN107" i="15"/>
  <c r="BN108" i="15"/>
  <c r="BO101" i="15"/>
  <c r="BO102" i="15"/>
  <c r="BO103" i="15"/>
  <c r="BO104" i="15"/>
  <c r="BO105" i="15"/>
  <c r="BO106" i="15"/>
  <c r="BO107" i="15"/>
  <c r="BO108" i="15"/>
  <c r="BQ102" i="15"/>
  <c r="BQ103" i="15"/>
  <c r="BQ104" i="15"/>
  <c r="BQ105" i="15"/>
  <c r="BQ106" i="15"/>
  <c r="BQ107" i="15"/>
  <c r="BQ108" i="15"/>
  <c r="E109" i="15"/>
  <c r="BL109" i="15" s="1"/>
  <c r="E110" i="15"/>
  <c r="BL110" i="15" s="1"/>
  <c r="E111" i="15"/>
  <c r="BL111" i="15" s="1"/>
  <c r="E112" i="15"/>
  <c r="BL112" i="15" s="1"/>
  <c r="F109" i="15"/>
  <c r="F110" i="15"/>
  <c r="F111" i="15"/>
  <c r="F112" i="15"/>
  <c r="AM109" i="15"/>
  <c r="AY109" i="15" s="1"/>
  <c r="AZ109" i="15" s="1"/>
  <c r="AM110" i="15"/>
  <c r="AY110" i="15" s="1"/>
  <c r="AZ110" i="15" s="1"/>
  <c r="AM111" i="15"/>
  <c r="AY111" i="15" s="1"/>
  <c r="AZ111" i="15" s="1"/>
  <c r="AM112" i="15"/>
  <c r="AO112" i="15" s="1"/>
  <c r="BA109" i="15"/>
  <c r="BA110" i="15"/>
  <c r="BA111" i="15"/>
  <c r="BA112" i="15"/>
  <c r="BD109" i="15" a="1"/>
  <c r="BD109" i="15" s="1"/>
  <c r="BG109" i="15" s="1"/>
  <c r="BD110" i="15" a="1"/>
  <c r="BD110" i="15" s="1"/>
  <c r="BD111" i="15" a="1"/>
  <c r="BD111" i="15" s="1"/>
  <c r="BG111" i="15" s="1"/>
  <c r="BD112" i="15" a="1"/>
  <c r="BD112" i="15" s="1"/>
  <c r="BG112" i="15" s="1"/>
  <c r="BE109" i="15"/>
  <c r="BE110" i="15"/>
  <c r="BE111" i="15"/>
  <c r="BE112" i="15"/>
  <c r="BF109" i="15"/>
  <c r="BF110" i="15"/>
  <c r="BF111" i="15"/>
  <c r="BF112" i="15"/>
  <c r="BN109" i="15"/>
  <c r="BN110" i="15"/>
  <c r="BN111" i="15"/>
  <c r="BN112" i="15"/>
  <c r="BO109" i="15"/>
  <c r="BO110" i="15"/>
  <c r="BO111" i="15"/>
  <c r="BO112" i="15"/>
  <c r="BQ109" i="15"/>
  <c r="BQ110" i="15"/>
  <c r="BQ111" i="15"/>
  <c r="BQ112" i="15"/>
  <c r="E113" i="15"/>
  <c r="BL113" i="15" s="1"/>
  <c r="E114" i="15"/>
  <c r="BL114" i="15" s="1"/>
  <c r="F113" i="15"/>
  <c r="F114" i="15"/>
  <c r="AM113" i="15"/>
  <c r="AY113" i="15" s="1"/>
  <c r="AZ113" i="15" s="1"/>
  <c r="AM114" i="15"/>
  <c r="AY114" i="15" s="1"/>
  <c r="AZ114" i="15" s="1"/>
  <c r="BA113" i="15"/>
  <c r="BA114" i="15"/>
  <c r="BD113" i="15" a="1"/>
  <c r="BD113" i="15" s="1"/>
  <c r="BD114" i="15" a="1"/>
  <c r="BD114" i="15" s="1"/>
  <c r="BE113" i="15"/>
  <c r="BE114" i="15"/>
  <c r="BF113" i="15"/>
  <c r="BF114" i="15"/>
  <c r="BN113" i="15"/>
  <c r="BN114" i="15"/>
  <c r="BO113" i="15"/>
  <c r="BO114" i="15"/>
  <c r="BQ113" i="15"/>
  <c r="BQ114" i="15"/>
  <c r="E115" i="15"/>
  <c r="BL115" i="15" s="1"/>
  <c r="F115" i="15"/>
  <c r="AM115" i="15"/>
  <c r="AY115" i="15" s="1"/>
  <c r="AZ115" i="15" s="1"/>
  <c r="BA115" i="15"/>
  <c r="BD115" i="15" a="1"/>
  <c r="BD115" i="15" s="1"/>
  <c r="BG115" i="15" s="1"/>
  <c r="BE115" i="15"/>
  <c r="BF115" i="15"/>
  <c r="BN115" i="15"/>
  <c r="BO115" i="15"/>
  <c r="BQ115" i="15"/>
  <c r="BR99" i="15"/>
  <c r="BQ99" i="15"/>
  <c r="BP99" i="15"/>
  <c r="BO99" i="15"/>
  <c r="BN99" i="15"/>
  <c r="BL99" i="15"/>
  <c r="BH99" i="15"/>
  <c r="BI99" i="15" s="1"/>
  <c r="BG99" i="15"/>
  <c r="BF99" i="15"/>
  <c r="BE99" i="15"/>
  <c r="BD99" i="15" a="1"/>
  <c r="BD99" i="15" s="1"/>
  <c r="BC99" i="15"/>
  <c r="BB99" i="15"/>
  <c r="BA99" i="15"/>
  <c r="AO99" i="15"/>
  <c r="AM99" i="15"/>
  <c r="AY99" i="15" s="1"/>
  <c r="AZ99" i="15" s="1"/>
  <c r="F99" i="15"/>
  <c r="E99" i="15"/>
  <c r="D99" i="15"/>
  <c r="E116" i="15"/>
  <c r="F116" i="15"/>
  <c r="AM116" i="15"/>
  <c r="AY116" i="15" s="1"/>
  <c r="AZ116" i="15" s="1"/>
  <c r="BA116" i="15"/>
  <c r="BD116" i="15" a="1"/>
  <c r="BD116" i="15" s="1"/>
  <c r="BG116" i="15" s="1"/>
  <c r="BE116" i="15"/>
  <c r="BF116" i="15"/>
  <c r="BN116" i="15"/>
  <c r="BO116" i="15"/>
  <c r="BQ116" i="15"/>
  <c r="E100" i="15"/>
  <c r="F100" i="15"/>
  <c r="AM100" i="15"/>
  <c r="AY100" i="15" s="1"/>
  <c r="AZ100" i="15" s="1"/>
  <c r="AO100" i="15"/>
  <c r="BA100" i="15"/>
  <c r="BD100" i="15" a="1"/>
  <c r="BD100" i="15" s="1"/>
  <c r="BE100" i="15"/>
  <c r="BF100" i="15"/>
  <c r="BG100" i="15"/>
  <c r="BH100" i="15"/>
  <c r="BI100" i="15" s="1"/>
  <c r="BL100" i="15"/>
  <c r="BN100" i="15"/>
  <c r="BO100" i="15"/>
  <c r="BQ100" i="15"/>
  <c r="BR100" i="15"/>
  <c r="E92" i="15"/>
  <c r="BL92" i="15" s="1"/>
  <c r="E93" i="15"/>
  <c r="BL93" i="15" s="1"/>
  <c r="E94" i="15"/>
  <c r="BL94" i="15" s="1"/>
  <c r="F92" i="15"/>
  <c r="F93" i="15"/>
  <c r="F94" i="15"/>
  <c r="AM92" i="15"/>
  <c r="AY92" i="15" s="1"/>
  <c r="AZ92" i="15" s="1"/>
  <c r="AM93" i="15"/>
  <c r="AY93" i="15" s="1"/>
  <c r="AZ93" i="15" s="1"/>
  <c r="AM94" i="15"/>
  <c r="AO94" i="15" s="1"/>
  <c r="BA92" i="15"/>
  <c r="BA93" i="15"/>
  <c r="BA94" i="15"/>
  <c r="BD92" i="15" a="1"/>
  <c r="BD92" i="15" s="1"/>
  <c r="BG92" i="15" s="1"/>
  <c r="BD94" i="15" a="1"/>
  <c r="BD94" i="15" s="1"/>
  <c r="BG94" i="15" s="1"/>
  <c r="BE92" i="15"/>
  <c r="BE93" i="15"/>
  <c r="BE94" i="15"/>
  <c r="BF92" i="15"/>
  <c r="BF93" i="15"/>
  <c r="BF94" i="15"/>
  <c r="BN92" i="15"/>
  <c r="BN93" i="15"/>
  <c r="BN94" i="15"/>
  <c r="BO92" i="15"/>
  <c r="BO93" i="15"/>
  <c r="BO94" i="15"/>
  <c r="BQ92" i="15"/>
  <c r="BQ93" i="15"/>
  <c r="BQ94" i="15"/>
  <c r="E95" i="15"/>
  <c r="BL95" i="15" s="1"/>
  <c r="E96" i="15"/>
  <c r="BL96" i="15" s="1"/>
  <c r="F95" i="15"/>
  <c r="F96" i="15"/>
  <c r="AM95" i="15"/>
  <c r="AY95" i="15" s="1"/>
  <c r="AZ95" i="15" s="1"/>
  <c r="AM96" i="15"/>
  <c r="AO96" i="15" s="1"/>
  <c r="BA95" i="15"/>
  <c r="BA96" i="15"/>
  <c r="BD96" i="15" a="1"/>
  <c r="BD96" i="15" s="1"/>
  <c r="BG96" i="15" s="1"/>
  <c r="BE95" i="15"/>
  <c r="BE96" i="15"/>
  <c r="BF95" i="15"/>
  <c r="BF96" i="15"/>
  <c r="BN95" i="15"/>
  <c r="BN96" i="15"/>
  <c r="BO95" i="15"/>
  <c r="BO96" i="15"/>
  <c r="BQ95" i="15"/>
  <c r="BQ96" i="15"/>
  <c r="E97" i="15"/>
  <c r="BL97" i="15" s="1"/>
  <c r="F97" i="15"/>
  <c r="AM97" i="15"/>
  <c r="AY97" i="15" s="1"/>
  <c r="AZ97" i="15" s="1"/>
  <c r="BA97" i="15"/>
  <c r="BE97" i="15"/>
  <c r="BF97" i="15"/>
  <c r="BN97" i="15"/>
  <c r="BO97" i="15"/>
  <c r="BQ97" i="15"/>
  <c r="BR90" i="15"/>
  <c r="BQ90" i="15"/>
  <c r="BP90" i="15"/>
  <c r="BO90" i="15"/>
  <c r="BN90" i="15"/>
  <c r="BL90" i="15"/>
  <c r="BH90" i="15"/>
  <c r="BI90" i="15" s="1"/>
  <c r="BG90" i="15"/>
  <c r="BF90" i="15"/>
  <c r="BE90" i="15"/>
  <c r="BD90" i="15" a="1"/>
  <c r="BD90" i="15" s="1"/>
  <c r="BC90" i="15"/>
  <c r="BB90" i="15"/>
  <c r="BA90" i="15"/>
  <c r="AO90" i="15"/>
  <c r="AM90" i="15"/>
  <c r="AY90" i="15" s="1"/>
  <c r="AZ90" i="15" s="1"/>
  <c r="F90" i="15"/>
  <c r="E90" i="15"/>
  <c r="D90" i="15"/>
  <c r="E91" i="15"/>
  <c r="F91" i="15"/>
  <c r="AM91" i="15"/>
  <c r="AY91" i="15" s="1"/>
  <c r="AZ91" i="15" s="1"/>
  <c r="AO91" i="15"/>
  <c r="BA91" i="15"/>
  <c r="BD91" i="15" a="1"/>
  <c r="BD91" i="15" s="1"/>
  <c r="BE91" i="15"/>
  <c r="BF91" i="15"/>
  <c r="BG91" i="15"/>
  <c r="BH91" i="15"/>
  <c r="BI91" i="15" s="1"/>
  <c r="BL91" i="15"/>
  <c r="BN91" i="15"/>
  <c r="BO91" i="15"/>
  <c r="BQ91" i="15"/>
  <c r="BR91" i="15"/>
  <c r="E98" i="15"/>
  <c r="BL98" i="15" s="1"/>
  <c r="F98" i="15"/>
  <c r="AM98" i="15"/>
  <c r="AY98" i="15" s="1"/>
  <c r="AZ98" i="15" s="1"/>
  <c r="BA98" i="15"/>
  <c r="BE98" i="15"/>
  <c r="BF98" i="15"/>
  <c r="BN98" i="15"/>
  <c r="BO98" i="15"/>
  <c r="BQ98" i="15"/>
  <c r="E89" i="15"/>
  <c r="BL89" i="15" s="1"/>
  <c r="F89" i="15"/>
  <c r="AM89" i="15"/>
  <c r="AY89" i="15" s="1"/>
  <c r="AZ89" i="15" s="1"/>
  <c r="BA89" i="15"/>
  <c r="BD89" i="15" a="1"/>
  <c r="BD89" i="15" s="1"/>
  <c r="BE89" i="15"/>
  <c r="BG89" i="15"/>
  <c r="BN89" i="15"/>
  <c r="BO89" i="15"/>
  <c r="E85" i="15"/>
  <c r="BL85" i="15" s="1"/>
  <c r="F85" i="15"/>
  <c r="AM85" i="15"/>
  <c r="AY85" i="15" s="1"/>
  <c r="AZ85" i="15" s="1"/>
  <c r="BA85" i="15"/>
  <c r="BD85" i="15" a="1"/>
  <c r="BD85" i="15" s="1"/>
  <c r="BG85" i="15" s="1"/>
  <c r="BE85" i="15"/>
  <c r="BF85" i="15"/>
  <c r="BN85" i="15"/>
  <c r="BO85" i="15"/>
  <c r="BQ85" i="15"/>
  <c r="E86" i="15"/>
  <c r="BL86" i="15" s="1"/>
  <c r="F86" i="15"/>
  <c r="AM86" i="15"/>
  <c r="AY86" i="15" s="1"/>
  <c r="AZ86" i="15" s="1"/>
  <c r="BA86" i="15"/>
  <c r="BD86" i="15" a="1"/>
  <c r="BD86" i="15" s="1"/>
  <c r="BG86" i="15" s="1"/>
  <c r="BE86" i="15"/>
  <c r="BF86" i="15"/>
  <c r="BN86" i="15"/>
  <c r="BO86" i="15"/>
  <c r="BQ86" i="15"/>
  <c r="E87" i="15"/>
  <c r="BL87" i="15" s="1"/>
  <c r="F87" i="15"/>
  <c r="AM87" i="15"/>
  <c r="AY87" i="15" s="1"/>
  <c r="AZ87" i="15" s="1"/>
  <c r="BA87" i="15"/>
  <c r="BE87" i="15"/>
  <c r="BF87" i="15"/>
  <c r="BN87" i="15"/>
  <c r="BO87" i="15"/>
  <c r="BQ87" i="15"/>
  <c r="E88" i="15"/>
  <c r="BL88" i="15" s="1"/>
  <c r="F88" i="15"/>
  <c r="AM88" i="15"/>
  <c r="AY88" i="15" s="1"/>
  <c r="AZ88" i="15" s="1"/>
  <c r="BA88" i="15"/>
  <c r="BD88" i="15" a="1"/>
  <c r="BD88" i="15" s="1"/>
  <c r="BG88" i="15" s="1"/>
  <c r="BE88" i="15"/>
  <c r="BF88" i="15"/>
  <c r="BN88" i="15"/>
  <c r="BO88" i="15"/>
  <c r="BQ88" i="15"/>
  <c r="E84" i="15"/>
  <c r="BL84" i="15" s="1"/>
  <c r="F84" i="15"/>
  <c r="AM84" i="15"/>
  <c r="AY84" i="15" s="1"/>
  <c r="AZ84" i="15" s="1"/>
  <c r="BA84" i="15"/>
  <c r="BE84" i="15"/>
  <c r="BF84" i="15"/>
  <c r="BN84" i="15"/>
  <c r="BO84" i="15"/>
  <c r="BQ84" i="15"/>
  <c r="AL78" i="15"/>
  <c r="AM78" i="15" s="1"/>
  <c r="E75" i="15"/>
  <c r="BL75" i="15" s="1"/>
  <c r="F75" i="15"/>
  <c r="AM75" i="15"/>
  <c r="AY75" i="15" s="1"/>
  <c r="AZ75" i="15" s="1"/>
  <c r="BA75" i="15"/>
  <c r="BD75" i="15" a="1"/>
  <c r="BD75" i="15" s="1"/>
  <c r="BE75" i="15"/>
  <c r="BF75" i="15"/>
  <c r="BN75" i="15"/>
  <c r="BO75" i="15"/>
  <c r="BQ75" i="15"/>
  <c r="E76" i="15"/>
  <c r="BL76" i="15" s="1"/>
  <c r="F76" i="15"/>
  <c r="AM76" i="15"/>
  <c r="AY76" i="15" s="1"/>
  <c r="AZ76" i="15" s="1"/>
  <c r="BR76" i="15" s="1"/>
  <c r="BA76" i="15"/>
  <c r="BD76" i="15" a="1"/>
  <c r="BD76" i="15" s="1"/>
  <c r="BG76" i="15" s="1"/>
  <c r="BE76" i="15"/>
  <c r="BF76" i="15"/>
  <c r="BN76" i="15"/>
  <c r="BO76" i="15"/>
  <c r="BQ76" i="15"/>
  <c r="E77" i="15"/>
  <c r="BL77" i="15" s="1"/>
  <c r="F77" i="15"/>
  <c r="AM77" i="15"/>
  <c r="AY77" i="15" s="1"/>
  <c r="AZ77" i="15" s="1"/>
  <c r="BA77" i="15"/>
  <c r="BD77" i="15" a="1"/>
  <c r="BD77" i="15" s="1"/>
  <c r="BG77" i="15" s="1"/>
  <c r="BE77" i="15"/>
  <c r="BF77" i="15"/>
  <c r="BN77" i="15"/>
  <c r="BO77" i="15"/>
  <c r="BQ77" i="15"/>
  <c r="E78" i="15"/>
  <c r="BL78" i="15" s="1"/>
  <c r="F78" i="15"/>
  <c r="BA78" i="15"/>
  <c r="BD78" i="15" a="1"/>
  <c r="BD78" i="15" s="1"/>
  <c r="BE78" i="15"/>
  <c r="BF78" i="15"/>
  <c r="BN78" i="15"/>
  <c r="BO78" i="15"/>
  <c r="BQ78" i="15"/>
  <c r="BR69" i="15"/>
  <c r="BQ69" i="15"/>
  <c r="BP69" i="15"/>
  <c r="BO69" i="15"/>
  <c r="BN69" i="15"/>
  <c r="BL69" i="15"/>
  <c r="BH69" i="15"/>
  <c r="BI69" i="15" s="1"/>
  <c r="BG69" i="15"/>
  <c r="BF69" i="15"/>
  <c r="BE69" i="15"/>
  <c r="BD69" i="15" a="1"/>
  <c r="BD69" i="15" s="1"/>
  <c r="BC69" i="15"/>
  <c r="BB69" i="15"/>
  <c r="BA69" i="15"/>
  <c r="AO69" i="15"/>
  <c r="AM69" i="15"/>
  <c r="AY69" i="15" s="1"/>
  <c r="AZ69" i="15" s="1"/>
  <c r="F69" i="15"/>
  <c r="E69" i="15"/>
  <c r="D69" i="15"/>
  <c r="E70" i="15"/>
  <c r="F70" i="15"/>
  <c r="AM70" i="15"/>
  <c r="AY70" i="15" s="1"/>
  <c r="AZ70" i="15" s="1"/>
  <c r="AO70" i="15"/>
  <c r="BA70" i="15"/>
  <c r="BD70" i="15" a="1"/>
  <c r="BD70" i="15" s="1"/>
  <c r="BE70" i="15"/>
  <c r="BF70" i="15"/>
  <c r="BG70" i="15"/>
  <c r="BH70" i="15"/>
  <c r="BI70" i="15" s="1"/>
  <c r="BL70" i="15"/>
  <c r="BN70" i="15"/>
  <c r="BO70" i="15"/>
  <c r="BQ70" i="15"/>
  <c r="BR70" i="15"/>
  <c r="E71" i="15"/>
  <c r="BL71" i="15" s="1"/>
  <c r="F71" i="15"/>
  <c r="AM71" i="15"/>
  <c r="AO71" i="15" s="1"/>
  <c r="BA71" i="15"/>
  <c r="BD71" i="15" a="1"/>
  <c r="BD71" i="15" s="1"/>
  <c r="BE71" i="15"/>
  <c r="BF71" i="15"/>
  <c r="BN71" i="15"/>
  <c r="BO71" i="15"/>
  <c r="BQ71" i="15"/>
  <c r="E72" i="15"/>
  <c r="BL72" i="15" s="1"/>
  <c r="F72" i="15"/>
  <c r="AM72" i="15"/>
  <c r="AY72" i="15" s="1"/>
  <c r="AZ72" i="15" s="1"/>
  <c r="BA72" i="15"/>
  <c r="BD72" i="15" a="1"/>
  <c r="BD72" i="15" s="1"/>
  <c r="BE72" i="15"/>
  <c r="BF72" i="15"/>
  <c r="BN72" i="15"/>
  <c r="BO72" i="15"/>
  <c r="BQ72" i="15"/>
  <c r="BG108" i="15"/>
  <c r="BG75" i="15"/>
  <c r="BH169" i="15"/>
  <c r="BH120" i="15"/>
  <c r="BG103" i="15"/>
  <c r="BH141" i="15"/>
  <c r="BH138" i="15"/>
  <c r="BH154" i="15"/>
  <c r="BH176" i="15"/>
  <c r="BH135" i="15"/>
  <c r="BH133" i="15"/>
  <c r="BG110" i="15"/>
  <c r="BH137" i="15"/>
  <c r="BH150" i="15"/>
  <c r="BH171" i="15"/>
  <c r="BH149" i="15"/>
  <c r="BH127" i="15"/>
  <c r="BH125" i="15"/>
  <c r="BH122" i="15"/>
  <c r="BG105" i="15"/>
  <c r="BH174" i="15"/>
  <c r="BH172" i="15"/>
  <c r="BH123" i="15"/>
  <c r="BH147" i="15"/>
  <c r="BH136" i="15"/>
  <c r="BH132" i="15"/>
  <c r="BG114" i="15"/>
  <c r="BG104" i="15"/>
  <c r="BG72" i="15"/>
  <c r="BH140" i="15"/>
  <c r="BH178" i="15"/>
  <c r="BH153" i="15"/>
  <c r="BH142" i="15"/>
  <c r="BH180" i="15"/>
  <c r="BG71" i="15"/>
  <c r="BH151" i="15"/>
  <c r="BH139" i="15"/>
  <c r="BH155" i="15"/>
  <c r="BG113" i="15"/>
  <c r="BG102" i="15"/>
  <c r="BH170" i="15"/>
  <c r="BH145" i="15"/>
  <c r="BH134" i="15"/>
  <c r="BG106" i="15"/>
  <c r="BV21" i="28"/>
  <c r="BY14" i="28"/>
  <c r="BY35" i="28"/>
  <c r="CO14" i="28"/>
  <c r="BD40" i="28"/>
  <c r="CD40" i="28"/>
  <c r="CB28" i="28"/>
  <c r="CO35" i="28"/>
  <c r="BJ14" i="28"/>
  <c r="BA14" i="28"/>
  <c r="BG21" i="28"/>
  <c r="BP21" i="28"/>
  <c r="BP35" i="28"/>
  <c r="BM98" i="15"/>
  <c r="AP181" i="15"/>
  <c r="BG14" i="28"/>
  <c r="BS28" i="28"/>
  <c r="BV28" i="28"/>
  <c r="BM129" i="15"/>
  <c r="BM35" i="28"/>
  <c r="BJ35" i="28"/>
  <c r="AP142" i="15"/>
  <c r="CB21" i="28"/>
  <c r="CD21" i="28"/>
  <c r="BD28" i="28"/>
  <c r="BD35" i="28"/>
  <c r="BS35" i="28"/>
  <c r="BG40" i="28"/>
  <c r="BM40" i="28"/>
  <c r="BS142" i="15"/>
  <c r="BY21" i="28"/>
  <c r="BD21" i="28"/>
  <c r="CB14" i="28"/>
  <c r="CB35" i="28"/>
  <c r="BA28" i="28"/>
  <c r="BP28" i="28"/>
  <c r="CO28" i="28"/>
  <c r="CD35" i="28"/>
  <c r="BA21" i="28"/>
  <c r="BJ28" i="28"/>
  <c r="BG28" i="28"/>
  <c r="BA35" i="28"/>
  <c r="CO21" i="28"/>
  <c r="CB40" i="28"/>
  <c r="BS40" i="28"/>
  <c r="BM180" i="15"/>
  <c r="BV40" i="28"/>
  <c r="CD14" i="28"/>
  <c r="BM28" i="28"/>
  <c r="BM89" i="15"/>
  <c r="BP14" i="28"/>
  <c r="BA40" i="28"/>
  <c r="BM21" i="28"/>
  <c r="BS181" i="15"/>
  <c r="CO40" i="28"/>
  <c r="BS21" i="28"/>
  <c r="BM14" i="28"/>
  <c r="BD14" i="28"/>
  <c r="BV14" i="28"/>
  <c r="BM141" i="15"/>
  <c r="BV35" i="28"/>
  <c r="BS14" i="28"/>
  <c r="BJ21" i="28"/>
  <c r="BY28" i="28"/>
  <c r="BG35" i="28"/>
  <c r="BY40" i="28"/>
  <c r="CD28" i="28"/>
  <c r="BJ40" i="28"/>
  <c r="BM72" i="15"/>
  <c r="BP40" i="28"/>
  <c r="BI122" i="15" l="1"/>
  <c r="BI134" i="15"/>
  <c r="BI170" i="15"/>
  <c r="BI147" i="15"/>
  <c r="BI123" i="15"/>
  <c r="BI141" i="15"/>
  <c r="BI142" i="15"/>
  <c r="BI137" i="15"/>
  <c r="BI174" i="15"/>
  <c r="BI153" i="15"/>
  <c r="BI171" i="15"/>
  <c r="BI132" i="15"/>
  <c r="BI176" i="15"/>
  <c r="BI133" i="15"/>
  <c r="BI145" i="15"/>
  <c r="BI135" i="15"/>
  <c r="BI139" i="15"/>
  <c r="BI151" i="15"/>
  <c r="BI172" i="15"/>
  <c r="BI136" i="15"/>
  <c r="BI178" i="15"/>
  <c r="BI149" i="15"/>
  <c r="BI169" i="15"/>
  <c r="BI125" i="15"/>
  <c r="BI127" i="15"/>
  <c r="BI138" i="15"/>
  <c r="BI180" i="15"/>
  <c r="BI150" i="15"/>
  <c r="BI120" i="15"/>
  <c r="BI140" i="15"/>
  <c r="BI154" i="15"/>
  <c r="BI155" i="15"/>
  <c r="BR113" i="15"/>
  <c r="AY78" i="15"/>
  <c r="AZ78" i="15" s="1"/>
  <c r="BR78" i="15" s="1"/>
  <c r="J84" i="18"/>
  <c r="BR107" i="15"/>
  <c r="AO103" i="15"/>
  <c r="AO129" i="15"/>
  <c r="AO107" i="15"/>
  <c r="BR129" i="15"/>
  <c r="BR103" i="15"/>
  <c r="AY105" i="15"/>
  <c r="AZ105" i="15" s="1"/>
  <c r="BR105" i="15"/>
  <c r="BR110" i="15"/>
  <c r="BR111" i="15"/>
  <c r="BR116" i="15"/>
  <c r="AO104" i="15"/>
  <c r="BR104" i="15"/>
  <c r="AO115" i="15"/>
  <c r="BR109" i="15"/>
  <c r="AO109" i="15"/>
  <c r="BR115" i="15"/>
  <c r="AO116" i="15"/>
  <c r="AO111" i="15"/>
  <c r="AO113" i="15"/>
  <c r="AY102" i="15"/>
  <c r="AZ102" i="15" s="1"/>
  <c r="AO102" i="15"/>
  <c r="AO114" i="15"/>
  <c r="BR114" i="15"/>
  <c r="AY112" i="15"/>
  <c r="AZ112" i="15" s="1"/>
  <c r="BR112" i="15" s="1"/>
  <c r="AO110" i="15"/>
  <c r="AY108" i="15"/>
  <c r="AZ108" i="15" s="1"/>
  <c r="BR108" i="15" s="1"/>
  <c r="BR106" i="15"/>
  <c r="AO106" i="15"/>
  <c r="BL116" i="15"/>
  <c r="AO97" i="15"/>
  <c r="BR93" i="15"/>
  <c r="BR97" i="15"/>
  <c r="BR98" i="15"/>
  <c r="AO98" i="15"/>
  <c r="BR92" i="15"/>
  <c r="AO93" i="15"/>
  <c r="AO92" i="15"/>
  <c r="BR95" i="15"/>
  <c r="AO95" i="15"/>
  <c r="BR94" i="15"/>
  <c r="AY94" i="15"/>
  <c r="AZ94" i="15" s="1"/>
  <c r="AY96" i="15"/>
  <c r="AZ96" i="15" s="1"/>
  <c r="BR96" i="15"/>
  <c r="BR88" i="15"/>
  <c r="AO85" i="15"/>
  <c r="AO87" i="15"/>
  <c r="BR87" i="15"/>
  <c r="BR86" i="15"/>
  <c r="BR85" i="15"/>
  <c r="AO88" i="15"/>
  <c r="AO86" i="15"/>
  <c r="AO84" i="15"/>
  <c r="BR84" i="15"/>
  <c r="AO76" i="15"/>
  <c r="AO77" i="15"/>
  <c r="AO75" i="15"/>
  <c r="BR75" i="15"/>
  <c r="AO78" i="15"/>
  <c r="BR77" i="15"/>
  <c r="BR72" i="15"/>
  <c r="BR71" i="15"/>
  <c r="AO72" i="15"/>
  <c r="AY71" i="15"/>
  <c r="AZ71" i="15" s="1"/>
  <c r="E63" i="15"/>
  <c r="BL63" i="15" s="1"/>
  <c r="F63" i="15"/>
  <c r="AM63" i="15"/>
  <c r="AY63" i="15" s="1"/>
  <c r="AZ63" i="15" s="1"/>
  <c r="BA63" i="15"/>
  <c r="BD63" i="15" a="1"/>
  <c r="BD63" i="15" s="1"/>
  <c r="BE63" i="15"/>
  <c r="BF63" i="15"/>
  <c r="BN63" i="15"/>
  <c r="BO63" i="15"/>
  <c r="BQ63" i="15"/>
  <c r="E58" i="15"/>
  <c r="BL58" i="15" s="1"/>
  <c r="E59" i="15"/>
  <c r="BL59" i="15" s="1"/>
  <c r="F58" i="15"/>
  <c r="F59" i="15"/>
  <c r="AM58" i="15"/>
  <c r="AM59" i="15"/>
  <c r="BA58" i="15"/>
  <c r="BA59" i="15"/>
  <c r="BE58" i="15"/>
  <c r="BE59" i="15"/>
  <c r="BF58" i="15"/>
  <c r="BF59" i="15"/>
  <c r="BN58" i="15"/>
  <c r="BN59" i="15"/>
  <c r="BO58" i="15"/>
  <c r="BO59" i="15"/>
  <c r="BQ58" i="15"/>
  <c r="BQ59" i="15"/>
  <c r="E60" i="15"/>
  <c r="BL60" i="15" s="1"/>
  <c r="F60" i="15"/>
  <c r="AM60" i="15"/>
  <c r="BA60" i="15"/>
  <c r="BD60" i="15" a="1"/>
  <c r="BD60" i="15" s="1"/>
  <c r="BE60" i="15"/>
  <c r="BF60" i="15"/>
  <c r="BN60" i="15"/>
  <c r="BO60" i="15"/>
  <c r="BQ60" i="15"/>
  <c r="AL54" i="15"/>
  <c r="AM54" i="15" s="1"/>
  <c r="AY54" i="15" s="1"/>
  <c r="AZ54" i="15" s="1"/>
  <c r="E42" i="15"/>
  <c r="E43" i="15"/>
  <c r="BL43" i="15" s="1"/>
  <c r="E44" i="15"/>
  <c r="BL44" i="15" s="1"/>
  <c r="E45" i="15"/>
  <c r="BL45" i="15" s="1"/>
  <c r="E46" i="15"/>
  <c r="BL46" i="15" s="1"/>
  <c r="E47" i="15"/>
  <c r="BL47" i="15" s="1"/>
  <c r="F42" i="15"/>
  <c r="F43" i="15"/>
  <c r="F44" i="15"/>
  <c r="F45" i="15"/>
  <c r="F46" i="15"/>
  <c r="F47" i="15"/>
  <c r="AM42" i="15"/>
  <c r="O15" i="25" s="1"/>
  <c r="G15" i="25" s="1"/>
  <c r="H15" i="25" s="1"/>
  <c r="AM43" i="15"/>
  <c r="AY43" i="15" s="1"/>
  <c r="AZ43" i="15" s="1"/>
  <c r="AM44" i="15"/>
  <c r="AO44" i="15" s="1"/>
  <c r="AM45" i="15"/>
  <c r="AY45" i="15" s="1"/>
  <c r="AZ45" i="15" s="1"/>
  <c r="AM46" i="15"/>
  <c r="AM47" i="15"/>
  <c r="AY47" i="15" s="1"/>
  <c r="AZ47" i="15" s="1"/>
  <c r="BA42" i="15"/>
  <c r="BA43" i="15"/>
  <c r="BA44" i="15"/>
  <c r="BA45" i="15"/>
  <c r="BA46" i="15"/>
  <c r="BA47" i="15"/>
  <c r="BD42" i="15" a="1"/>
  <c r="BD42" i="15" s="1"/>
  <c r="BG42" i="15" s="1"/>
  <c r="BD43" i="15" a="1"/>
  <c r="BD43" i="15" s="1"/>
  <c r="BG43" i="15" s="1"/>
  <c r="BD44" i="15" a="1"/>
  <c r="BD44" i="15" s="1"/>
  <c r="BG44" i="15" s="1"/>
  <c r="BD45" i="15" a="1"/>
  <c r="BD45" i="15" s="1"/>
  <c r="BG45" i="15" s="1"/>
  <c r="BD46" i="15" a="1"/>
  <c r="BD46" i="15" s="1"/>
  <c r="BG46" i="15" s="1"/>
  <c r="BD47" i="15" a="1"/>
  <c r="BD47" i="15" s="1"/>
  <c r="BG47" i="15" s="1"/>
  <c r="BE42" i="15"/>
  <c r="BE43" i="15"/>
  <c r="BE44" i="15"/>
  <c r="BE45" i="15"/>
  <c r="BE46" i="15"/>
  <c r="BE47" i="15"/>
  <c r="BF42" i="15"/>
  <c r="BF43" i="15"/>
  <c r="BF44" i="15"/>
  <c r="BF45" i="15"/>
  <c r="BF46" i="15"/>
  <c r="BF47" i="15"/>
  <c r="BL42" i="15"/>
  <c r="BN42" i="15"/>
  <c r="BN43" i="15"/>
  <c r="BN44" i="15"/>
  <c r="BN45" i="15"/>
  <c r="BN46" i="15"/>
  <c r="BN47" i="15"/>
  <c r="BO42" i="15"/>
  <c r="BO43" i="15"/>
  <c r="BO44" i="15"/>
  <c r="BO45" i="15"/>
  <c r="BO46" i="15"/>
  <c r="BO47" i="15"/>
  <c r="BQ42" i="15"/>
  <c r="BQ43" i="15"/>
  <c r="BQ44" i="15"/>
  <c r="BQ45" i="15"/>
  <c r="BQ46" i="15"/>
  <c r="BQ47" i="15"/>
  <c r="E24" i="15"/>
  <c r="BL24" i="15" s="1"/>
  <c r="E25" i="15"/>
  <c r="BL25" i="15" s="1"/>
  <c r="E26" i="15"/>
  <c r="BL26" i="15" s="1"/>
  <c r="E27" i="15"/>
  <c r="BL27" i="15" s="1"/>
  <c r="E28" i="15"/>
  <c r="BL28" i="15" s="1"/>
  <c r="E29" i="15"/>
  <c r="BL29" i="15" s="1"/>
  <c r="E30" i="15"/>
  <c r="BL30" i="15" s="1"/>
  <c r="E31" i="15"/>
  <c r="BL31" i="15" s="1"/>
  <c r="E32" i="15"/>
  <c r="BL32" i="15" s="1"/>
  <c r="E33" i="15"/>
  <c r="BL33" i="15" s="1"/>
  <c r="E34" i="15"/>
  <c r="BL34" i="15" s="1"/>
  <c r="E35" i="15"/>
  <c r="BL35" i="15" s="1"/>
  <c r="F24" i="15"/>
  <c r="F25" i="15"/>
  <c r="F26" i="15"/>
  <c r="F27" i="15"/>
  <c r="F28" i="15"/>
  <c r="F29" i="15"/>
  <c r="F30" i="15"/>
  <c r="F31" i="15"/>
  <c r="F32" i="15"/>
  <c r="F33" i="15"/>
  <c r="F34" i="15"/>
  <c r="F35" i="15"/>
  <c r="AM24" i="15"/>
  <c r="AY24" i="15" s="1"/>
  <c r="AZ24" i="15" s="1"/>
  <c r="AM25" i="15"/>
  <c r="AY25" i="15" s="1"/>
  <c r="AZ25" i="15" s="1"/>
  <c r="AM26" i="15"/>
  <c r="AY26" i="15" s="1"/>
  <c r="AZ26" i="15" s="1"/>
  <c r="AM27" i="15"/>
  <c r="AY27" i="15" s="1"/>
  <c r="AZ27" i="15" s="1"/>
  <c r="AM28" i="15"/>
  <c r="AO28" i="15" s="1"/>
  <c r="AM29" i="15"/>
  <c r="AO29" i="15" s="1"/>
  <c r="AM30" i="15"/>
  <c r="AY30" i="15" s="1"/>
  <c r="AZ30" i="15" s="1"/>
  <c r="BR30" i="15" s="1"/>
  <c r="AM31" i="15"/>
  <c r="AO31" i="15" s="1"/>
  <c r="AM32" i="15"/>
  <c r="O14" i="25" s="1"/>
  <c r="G14" i="25" s="1"/>
  <c r="H14" i="25" s="1"/>
  <c r="AM33" i="15"/>
  <c r="BR33" i="15" s="1"/>
  <c r="AM34" i="15"/>
  <c r="AO34" i="15" s="1"/>
  <c r="AM35" i="15"/>
  <c r="AO35" i="15" s="1"/>
  <c r="AO24" i="15"/>
  <c r="AO25" i="15"/>
  <c r="BA24" i="15"/>
  <c r="BA25" i="15"/>
  <c r="BA26" i="15"/>
  <c r="BA27" i="15"/>
  <c r="BA28" i="15"/>
  <c r="BA29" i="15"/>
  <c r="BA30" i="15"/>
  <c r="BA31" i="15"/>
  <c r="BA32" i="15"/>
  <c r="BA33" i="15"/>
  <c r="BA34" i="15"/>
  <c r="BA35" i="15"/>
  <c r="BD24" i="15" a="1"/>
  <c r="BD24" i="15" s="1"/>
  <c r="BG24" i="15" s="1"/>
  <c r="BD25" i="15" a="1"/>
  <c r="BD25" i="15" s="1"/>
  <c r="BG25" i="15" s="1"/>
  <c r="BD26" i="15" a="1"/>
  <c r="BD26" i="15" s="1"/>
  <c r="BG26" i="15" s="1"/>
  <c r="BD27" i="15" a="1"/>
  <c r="BD27" i="15" s="1"/>
  <c r="BG27" i="15" s="1"/>
  <c r="BD28" i="15" a="1"/>
  <c r="BD28" i="15" s="1"/>
  <c r="BG28" i="15" s="1"/>
  <c r="BD29" i="15" a="1"/>
  <c r="BD29" i="15" s="1"/>
  <c r="BG29" i="15" s="1"/>
  <c r="BD30" i="15" a="1"/>
  <c r="BD30" i="15" s="1"/>
  <c r="BG30" i="15" s="1"/>
  <c r="BD31" i="15" a="1"/>
  <c r="BD31" i="15" s="1"/>
  <c r="BD32" i="15" a="1"/>
  <c r="BD32" i="15" s="1"/>
  <c r="BG32" i="15" s="1"/>
  <c r="BD33" i="15" a="1"/>
  <c r="BD33" i="15" s="1"/>
  <c r="BG33" i="15" s="1"/>
  <c r="BD34" i="15" a="1"/>
  <c r="BD34" i="15" s="1"/>
  <c r="BG34" i="15" s="1"/>
  <c r="BD35" i="15" a="1"/>
  <c r="BD35" i="15" s="1"/>
  <c r="BG35" i="15" s="1"/>
  <c r="BE24" i="15"/>
  <c r="BE25" i="15"/>
  <c r="BE26" i="15"/>
  <c r="BE27" i="15"/>
  <c r="BE28" i="15"/>
  <c r="BE29" i="15"/>
  <c r="BE30" i="15"/>
  <c r="BE31" i="15"/>
  <c r="BE32" i="15"/>
  <c r="BE33" i="15"/>
  <c r="BE34" i="15"/>
  <c r="BE35" i="15"/>
  <c r="BF24" i="15"/>
  <c r="BF25" i="15"/>
  <c r="BF26" i="15"/>
  <c r="BF27" i="15"/>
  <c r="BF28" i="15"/>
  <c r="BF29" i="15"/>
  <c r="BF30" i="15"/>
  <c r="BF31" i="15"/>
  <c r="BF32" i="15"/>
  <c r="BF33" i="15"/>
  <c r="BF34" i="15"/>
  <c r="BF35" i="15"/>
  <c r="BN24" i="15"/>
  <c r="BN25" i="15"/>
  <c r="BN26" i="15"/>
  <c r="BN27" i="15"/>
  <c r="BN28" i="15"/>
  <c r="BN29" i="15"/>
  <c r="BN30" i="15"/>
  <c r="BN31" i="15"/>
  <c r="BN32" i="15"/>
  <c r="BN33" i="15"/>
  <c r="BN34" i="15"/>
  <c r="BN35" i="15"/>
  <c r="BO24" i="15"/>
  <c r="BO25" i="15"/>
  <c r="BO26" i="15"/>
  <c r="BO27" i="15"/>
  <c r="BO28" i="15"/>
  <c r="BO29" i="15"/>
  <c r="BO30" i="15"/>
  <c r="BO31" i="15"/>
  <c r="BO32" i="15"/>
  <c r="BO33" i="15"/>
  <c r="BO34" i="15"/>
  <c r="BO35" i="15"/>
  <c r="BQ24" i="15"/>
  <c r="BQ25" i="15"/>
  <c r="BQ26" i="15"/>
  <c r="BQ27" i="15"/>
  <c r="BQ28" i="15"/>
  <c r="BQ29" i="15"/>
  <c r="BQ30" i="15"/>
  <c r="BQ31" i="15"/>
  <c r="BQ32" i="15"/>
  <c r="BQ33" i="15"/>
  <c r="BQ34" i="15"/>
  <c r="BQ35" i="15"/>
  <c r="E36" i="15"/>
  <c r="BL36" i="15" s="1"/>
  <c r="E37" i="15"/>
  <c r="BL37" i="15" s="1"/>
  <c r="E38" i="15"/>
  <c r="BL38" i="15" s="1"/>
  <c r="E39" i="15"/>
  <c r="BL39" i="15" s="1"/>
  <c r="E40" i="15"/>
  <c r="BL40" i="15" s="1"/>
  <c r="E41" i="15"/>
  <c r="BL41" i="15" s="1"/>
  <c r="F36" i="15"/>
  <c r="F37" i="15"/>
  <c r="F38" i="15"/>
  <c r="F39" i="15"/>
  <c r="F40" i="15"/>
  <c r="F41" i="15"/>
  <c r="AM36" i="15"/>
  <c r="AY36" i="15" s="1"/>
  <c r="AZ36" i="15" s="1"/>
  <c r="AM37" i="15"/>
  <c r="AY37" i="15" s="1"/>
  <c r="AZ37" i="15" s="1"/>
  <c r="AM38" i="15"/>
  <c r="AM39" i="15"/>
  <c r="BR39" i="15" s="1"/>
  <c r="AM40" i="15"/>
  <c r="AY40" i="15" s="1"/>
  <c r="AZ40" i="15" s="1"/>
  <c r="AM41" i="15"/>
  <c r="AY41" i="15" s="1"/>
  <c r="AZ41" i="15" s="1"/>
  <c r="BA36" i="15"/>
  <c r="BA37" i="15"/>
  <c r="BA38" i="15"/>
  <c r="BA39" i="15"/>
  <c r="BA40" i="15"/>
  <c r="BA41" i="15"/>
  <c r="BD36" i="15" a="1"/>
  <c r="BD36" i="15" s="1"/>
  <c r="BD37" i="15" a="1"/>
  <c r="BD37" i="15" s="1"/>
  <c r="BG37" i="15" s="1"/>
  <c r="BD38" i="15" a="1"/>
  <c r="BD38" i="15" s="1"/>
  <c r="BG38" i="15" s="1"/>
  <c r="BD39" i="15" a="1"/>
  <c r="BD39" i="15" s="1"/>
  <c r="BG39" i="15" s="1"/>
  <c r="BD40" i="15" a="1"/>
  <c r="BD40" i="15" s="1"/>
  <c r="BG40" i="15" s="1"/>
  <c r="BD41" i="15" a="1"/>
  <c r="BD41" i="15" s="1"/>
  <c r="BG41" i="15" s="1"/>
  <c r="BE36" i="15"/>
  <c r="BE37" i="15"/>
  <c r="BE38" i="15"/>
  <c r="BE39" i="15"/>
  <c r="BE40" i="15"/>
  <c r="BE41" i="15"/>
  <c r="BF36" i="15"/>
  <c r="BF37" i="15"/>
  <c r="BF38" i="15"/>
  <c r="BF39" i="15"/>
  <c r="BF40" i="15"/>
  <c r="BF41" i="15"/>
  <c r="BN36" i="15"/>
  <c r="BN37" i="15"/>
  <c r="BN38" i="15"/>
  <c r="BN39" i="15"/>
  <c r="BN40" i="15"/>
  <c r="BN41" i="15"/>
  <c r="BO36" i="15"/>
  <c r="BO37" i="15"/>
  <c r="BO38" i="15"/>
  <c r="BO39" i="15"/>
  <c r="BO40" i="15"/>
  <c r="BO41" i="15"/>
  <c r="BQ36" i="15"/>
  <c r="BQ37" i="15"/>
  <c r="BQ38" i="15"/>
  <c r="BQ39" i="15"/>
  <c r="BQ40" i="15"/>
  <c r="BQ41" i="15"/>
  <c r="E48" i="15"/>
  <c r="BL48" i="15" s="1"/>
  <c r="E49" i="15"/>
  <c r="BL49" i="15" s="1"/>
  <c r="E50" i="15"/>
  <c r="BL50" i="15" s="1"/>
  <c r="F48" i="15"/>
  <c r="F49" i="15"/>
  <c r="F50" i="15"/>
  <c r="AM48" i="15"/>
  <c r="AY48" i="15" s="1"/>
  <c r="AZ48" i="15" s="1"/>
  <c r="AM49" i="15"/>
  <c r="AO49" i="15" s="1"/>
  <c r="AM50" i="15"/>
  <c r="O16" i="25" s="1"/>
  <c r="G16" i="25" s="1"/>
  <c r="H16" i="25" s="1"/>
  <c r="BA48" i="15"/>
  <c r="BA49" i="15"/>
  <c r="BA50" i="15"/>
  <c r="BD48" i="15" a="1"/>
  <c r="BD48" i="15" s="1"/>
  <c r="BG48" i="15" s="1"/>
  <c r="BD49" i="15" a="1"/>
  <c r="BD49" i="15" s="1"/>
  <c r="BD50" i="15" a="1"/>
  <c r="BD50" i="15" s="1"/>
  <c r="BG50" i="15" s="1"/>
  <c r="BE48" i="15"/>
  <c r="BE49" i="15"/>
  <c r="BE50" i="15"/>
  <c r="BF48" i="15"/>
  <c r="BF49" i="15"/>
  <c r="BF50" i="15"/>
  <c r="BN48" i="15"/>
  <c r="BN49" i="15"/>
  <c r="BN50" i="15"/>
  <c r="BO48" i="15"/>
  <c r="BO49" i="15"/>
  <c r="BO50" i="15"/>
  <c r="BQ48" i="15"/>
  <c r="BQ49" i="15"/>
  <c r="BQ50" i="15"/>
  <c r="E12" i="15"/>
  <c r="BL12" i="15" s="1"/>
  <c r="E13" i="15"/>
  <c r="BL13" i="15" s="1"/>
  <c r="E14" i="15"/>
  <c r="BL14" i="15" s="1"/>
  <c r="E15" i="15"/>
  <c r="BL15" i="15" s="1"/>
  <c r="E16" i="15"/>
  <c r="BL16" i="15" s="1"/>
  <c r="E17" i="15"/>
  <c r="BL17" i="15" s="1"/>
  <c r="E18" i="15"/>
  <c r="BL18" i="15" s="1"/>
  <c r="E19" i="15"/>
  <c r="BL19" i="15" s="1"/>
  <c r="F12" i="15"/>
  <c r="F13" i="15"/>
  <c r="F14" i="15"/>
  <c r="F15" i="15"/>
  <c r="F16" i="15"/>
  <c r="F17" i="15"/>
  <c r="F18" i="15"/>
  <c r="F19" i="15"/>
  <c r="AM12" i="15"/>
  <c r="AO12" i="15" s="1"/>
  <c r="AM13" i="15"/>
  <c r="AM14" i="15"/>
  <c r="AM15" i="15"/>
  <c r="AM16" i="15"/>
  <c r="AM17" i="15"/>
  <c r="AM18" i="15"/>
  <c r="AM19" i="15"/>
  <c r="BA12" i="15"/>
  <c r="BA13" i="15"/>
  <c r="BA14" i="15"/>
  <c r="BA15" i="15"/>
  <c r="BA16" i="15"/>
  <c r="BA17" i="15"/>
  <c r="BA18" i="15"/>
  <c r="BA19" i="15"/>
  <c r="BD12" i="15" a="1"/>
  <c r="BD12" i="15" s="1"/>
  <c r="BG12" i="15" s="1"/>
  <c r="BD13" i="15" a="1"/>
  <c r="BD13" i="15" s="1"/>
  <c r="BG13" i="15" s="1"/>
  <c r="BD14" i="15" a="1"/>
  <c r="BD14" i="15" s="1"/>
  <c r="BG14" i="15" s="1"/>
  <c r="BD15" i="15" a="1"/>
  <c r="BD15" i="15" s="1"/>
  <c r="BG15" i="15" s="1"/>
  <c r="BD16" i="15" a="1"/>
  <c r="BD16" i="15" s="1"/>
  <c r="BG16" i="15" s="1"/>
  <c r="BD17" i="15" a="1"/>
  <c r="BD17" i="15" s="1"/>
  <c r="BG17" i="15" s="1"/>
  <c r="BD18" i="15" a="1"/>
  <c r="BD18" i="15" s="1"/>
  <c r="BG18" i="15" s="1"/>
  <c r="BD19" i="15" a="1"/>
  <c r="BD19" i="15" s="1"/>
  <c r="BG19" i="15" s="1"/>
  <c r="BE12" i="15"/>
  <c r="BE13" i="15"/>
  <c r="BE14" i="15"/>
  <c r="BE15" i="15"/>
  <c r="BE16" i="15"/>
  <c r="BE17" i="15"/>
  <c r="BE18" i="15"/>
  <c r="BE19" i="15"/>
  <c r="BF12" i="15"/>
  <c r="BF13" i="15"/>
  <c r="BF14" i="15"/>
  <c r="BF15" i="15"/>
  <c r="BF16" i="15"/>
  <c r="BF17" i="15"/>
  <c r="BF18" i="15"/>
  <c r="BF19" i="15"/>
  <c r="BN12" i="15"/>
  <c r="BN13" i="15"/>
  <c r="BN14" i="15"/>
  <c r="BN15" i="15"/>
  <c r="BN16" i="15"/>
  <c r="BN17" i="15"/>
  <c r="BN18" i="15"/>
  <c r="BN19" i="15"/>
  <c r="BO12" i="15"/>
  <c r="BO13" i="15"/>
  <c r="BO14" i="15"/>
  <c r="BO15" i="15"/>
  <c r="BO16" i="15"/>
  <c r="BO17" i="15"/>
  <c r="BO18" i="15"/>
  <c r="BO19" i="15"/>
  <c r="BQ12" i="15"/>
  <c r="BQ13" i="15"/>
  <c r="BQ14" i="15"/>
  <c r="BQ15" i="15"/>
  <c r="BQ16" i="15"/>
  <c r="BQ17" i="15"/>
  <c r="BQ18" i="15"/>
  <c r="BQ19" i="15"/>
  <c r="E20" i="15"/>
  <c r="BL20" i="15" s="1"/>
  <c r="E21" i="15"/>
  <c r="BL21" i="15" s="1"/>
  <c r="E22" i="15"/>
  <c r="BL22" i="15" s="1"/>
  <c r="E23" i="15"/>
  <c r="BL23" i="15" s="1"/>
  <c r="F20" i="15"/>
  <c r="F21" i="15"/>
  <c r="F22" i="15"/>
  <c r="F23" i="15"/>
  <c r="AM20" i="15"/>
  <c r="AM21" i="15"/>
  <c r="O12" i="25" s="1"/>
  <c r="AM22" i="15"/>
  <c r="AY22" i="15" s="1"/>
  <c r="AZ22" i="15" s="1"/>
  <c r="AM23" i="15"/>
  <c r="AY23" i="15" s="1"/>
  <c r="AZ23" i="15" s="1"/>
  <c r="BA20" i="15"/>
  <c r="BA21" i="15"/>
  <c r="BA22" i="15"/>
  <c r="BA23" i="15"/>
  <c r="BD20" i="15" a="1"/>
  <c r="BD20" i="15" s="1"/>
  <c r="BD21" i="15" a="1"/>
  <c r="BD21" i="15" s="1"/>
  <c r="BD22" i="15" a="1"/>
  <c r="BD22" i="15" s="1"/>
  <c r="BE20" i="15"/>
  <c r="BE21" i="15"/>
  <c r="BE22" i="15"/>
  <c r="BE23" i="15"/>
  <c r="BF20" i="15"/>
  <c r="BF21" i="15"/>
  <c r="BF22" i="15"/>
  <c r="BF23" i="15"/>
  <c r="BN20" i="15"/>
  <c r="BN21" i="15"/>
  <c r="BN22" i="15"/>
  <c r="BN23" i="15"/>
  <c r="BO20" i="15"/>
  <c r="BO21" i="15"/>
  <c r="BO22" i="15"/>
  <c r="BO23" i="15"/>
  <c r="BQ20" i="15"/>
  <c r="BQ21" i="15"/>
  <c r="BQ22" i="15"/>
  <c r="BQ23" i="15"/>
  <c r="E51" i="15"/>
  <c r="BL51" i="15" s="1"/>
  <c r="E52" i="15"/>
  <c r="BL52" i="15" s="1"/>
  <c r="F51" i="15"/>
  <c r="F52" i="15"/>
  <c r="AM51" i="15"/>
  <c r="AY51" i="15" s="1"/>
  <c r="AZ51" i="15" s="1"/>
  <c r="AM52" i="15"/>
  <c r="AY52" i="15" s="1"/>
  <c r="AZ52" i="15" s="1"/>
  <c r="BA51" i="15"/>
  <c r="BA52" i="15"/>
  <c r="BD51" i="15" a="1"/>
  <c r="BD51" i="15" s="1"/>
  <c r="BG51" i="15" s="1"/>
  <c r="BD52" i="15" a="1"/>
  <c r="BD52" i="15" s="1"/>
  <c r="BG52" i="15" s="1"/>
  <c r="BE51" i="15"/>
  <c r="BE52" i="15"/>
  <c r="BF51" i="15"/>
  <c r="BF52" i="15"/>
  <c r="BN51" i="15"/>
  <c r="BN52" i="15"/>
  <c r="BO51" i="15"/>
  <c r="BO52" i="15"/>
  <c r="BQ51" i="15"/>
  <c r="BQ52" i="15"/>
  <c r="E53" i="15"/>
  <c r="BL53" i="15" s="1"/>
  <c r="F53" i="15"/>
  <c r="AM53" i="15"/>
  <c r="AY53" i="15" s="1"/>
  <c r="AZ53" i="15" s="1"/>
  <c r="BA53" i="15"/>
  <c r="BD53" i="15" a="1"/>
  <c r="BD53" i="15" s="1"/>
  <c r="BG53" i="15" s="1"/>
  <c r="BE53" i="15"/>
  <c r="BF53" i="15"/>
  <c r="BN53" i="15"/>
  <c r="BO53" i="15"/>
  <c r="BQ53" i="15"/>
  <c r="E54" i="15"/>
  <c r="BL54" i="15" s="1"/>
  <c r="F54" i="15"/>
  <c r="BD54" i="15" a="1"/>
  <c r="BD54" i="15" s="1"/>
  <c r="BE54" i="15"/>
  <c r="BF54" i="15"/>
  <c r="BO54" i="15"/>
  <c r="BQ54" i="15"/>
  <c r="E11" i="15"/>
  <c r="BL11" i="15" s="1"/>
  <c r="F11" i="15"/>
  <c r="AM11" i="15"/>
  <c r="O13" i="25" s="1"/>
  <c r="BE11" i="15"/>
  <c r="BF11" i="15"/>
  <c r="BN11" i="15"/>
  <c r="BO11" i="15"/>
  <c r="BQ11" i="15"/>
  <c r="E10" i="15"/>
  <c r="BL10" i="15" s="1"/>
  <c r="F10" i="15"/>
  <c r="AM10" i="15"/>
  <c r="O11" i="25" s="1"/>
  <c r="BD10" i="15" a="1"/>
  <c r="BD10" i="15" s="1"/>
  <c r="BG10" i="15" s="1"/>
  <c r="BE10" i="15"/>
  <c r="BF10" i="15"/>
  <c r="BN10" i="15"/>
  <c r="BO10" i="15"/>
  <c r="BQ10" i="15"/>
  <c r="E7" i="15"/>
  <c r="BA7" i="15" s="1"/>
  <c r="F7" i="15"/>
  <c r="AM7" i="15"/>
  <c r="AO7" i="15" s="1"/>
  <c r="BE7" i="15"/>
  <c r="BF7" i="15"/>
  <c r="BN7" i="15"/>
  <c r="BO7" i="15"/>
  <c r="BQ7" i="15"/>
  <c r="BG22" i="15"/>
  <c r="BH85" i="15"/>
  <c r="BH94" i="15"/>
  <c r="BH77" i="15"/>
  <c r="BH111" i="15"/>
  <c r="BH71" i="15"/>
  <c r="BH108" i="15"/>
  <c r="BH96" i="15"/>
  <c r="BH113" i="15"/>
  <c r="BH104" i="15"/>
  <c r="BH110" i="15"/>
  <c r="BH105" i="15"/>
  <c r="BH109" i="15"/>
  <c r="BH72" i="15"/>
  <c r="BG78" i="15"/>
  <c r="BG20" i="15"/>
  <c r="BH114" i="15"/>
  <c r="BG36" i="15"/>
  <c r="BG49" i="15"/>
  <c r="BH102" i="15"/>
  <c r="BG60" i="15"/>
  <c r="BH107" i="15"/>
  <c r="BH88" i="15"/>
  <c r="BH103" i="15"/>
  <c r="BG31" i="15"/>
  <c r="BH129" i="15"/>
  <c r="BG21" i="15"/>
  <c r="BH115" i="15"/>
  <c r="BH76" i="15"/>
  <c r="BH86" i="15"/>
  <c r="BH92" i="15"/>
  <c r="BG63" i="15"/>
  <c r="BH116" i="15"/>
  <c r="BH112" i="15"/>
  <c r="BH106" i="15"/>
  <c r="BH75" i="15"/>
  <c r="BM128" i="15"/>
  <c r="BS98" i="15"/>
  <c r="BJ27" i="28"/>
  <c r="CD27" i="28"/>
  <c r="CD34" i="28"/>
  <c r="BS141" i="15"/>
  <c r="BD39" i="28"/>
  <c r="CO13" i="28"/>
  <c r="BP20" i="28"/>
  <c r="BV39" i="28"/>
  <c r="BP27" i="28"/>
  <c r="BP34" i="28"/>
  <c r="CB20" i="28"/>
  <c r="BM20" i="28"/>
  <c r="BG34" i="28"/>
  <c r="BS180" i="15"/>
  <c r="BM179" i="15"/>
  <c r="BA13" i="28"/>
  <c r="BM63" i="15"/>
  <c r="CB34" i="28"/>
  <c r="BJ13" i="28"/>
  <c r="BJ20" i="28"/>
  <c r="BM34" i="28"/>
  <c r="CO39" i="28"/>
  <c r="BJ142" i="15"/>
  <c r="CD20" i="28"/>
  <c r="BV20" i="28"/>
  <c r="BG27" i="28"/>
  <c r="BA20" i="28"/>
  <c r="BG13" i="28"/>
  <c r="BS13" i="28"/>
  <c r="AP141" i="15"/>
  <c r="CD39" i="28"/>
  <c r="AP180" i="15"/>
  <c r="AP72" i="15"/>
  <c r="BM39" i="28"/>
  <c r="CB27" i="28"/>
  <c r="BD20" i="28"/>
  <c r="CO34" i="28"/>
  <c r="CB13" i="28"/>
  <c r="BM88" i="15"/>
  <c r="CO20" i="28"/>
  <c r="BM140" i="15"/>
  <c r="BP39" i="28"/>
  <c r="AP129" i="15"/>
  <c r="BV13" i="28"/>
  <c r="BA34" i="28"/>
  <c r="BY13" i="28"/>
  <c r="BS39" i="28"/>
  <c r="BM97" i="15"/>
  <c r="AP116" i="15"/>
  <c r="BM116" i="15"/>
  <c r="CO27" i="28"/>
  <c r="BM27" i="28"/>
  <c r="BJ39" i="28"/>
  <c r="BS116" i="15"/>
  <c r="BM71" i="15"/>
  <c r="BV27" i="28"/>
  <c r="BG20" i="28"/>
  <c r="BD27" i="28"/>
  <c r="BY20" i="28"/>
  <c r="BY39" i="28"/>
  <c r="BY27" i="28"/>
  <c r="BP13" i="28"/>
  <c r="BG39" i="28"/>
  <c r="BS27" i="28"/>
  <c r="BD34" i="28"/>
  <c r="AP98" i="15"/>
  <c r="BV34" i="28"/>
  <c r="BA27" i="28"/>
  <c r="BM13" i="28"/>
  <c r="BJ34" i="28"/>
  <c r="BA39" i="28"/>
  <c r="CD13" i="28"/>
  <c r="BS34" i="28"/>
  <c r="BS20" i="28"/>
  <c r="CB39" i="28"/>
  <c r="BD13" i="28"/>
  <c r="BS72" i="15"/>
  <c r="BY34" i="28"/>
  <c r="BS129" i="15"/>
  <c r="BI94" i="15" l="1"/>
  <c r="BI116" i="15"/>
  <c r="BI102" i="15"/>
  <c r="BI103" i="15"/>
  <c r="BI108" i="15"/>
  <c r="BI71" i="15"/>
  <c r="BI88" i="15"/>
  <c r="BI96" i="15"/>
  <c r="BI114" i="15"/>
  <c r="BI112" i="15"/>
  <c r="BI72" i="15"/>
  <c r="BI76" i="15"/>
  <c r="BI104" i="15"/>
  <c r="BI106" i="15"/>
  <c r="BI85" i="15"/>
  <c r="BI105" i="15"/>
  <c r="BI86" i="15"/>
  <c r="BI111" i="15"/>
  <c r="BI107" i="15"/>
  <c r="BI77" i="15"/>
  <c r="BI110" i="15"/>
  <c r="BI129" i="15"/>
  <c r="BI75" i="15"/>
  <c r="BI92" i="15"/>
  <c r="BI109" i="15"/>
  <c r="BI115" i="15"/>
  <c r="BI113" i="15"/>
  <c r="J27" i="18"/>
  <c r="BR40" i="15"/>
  <c r="L16" i="25"/>
  <c r="L15" i="25"/>
  <c r="L14" i="25"/>
  <c r="AY20" i="15"/>
  <c r="AZ20" i="15" s="1"/>
  <c r="BR20" i="15" s="1"/>
  <c r="J22" i="34"/>
  <c r="J38" i="18"/>
  <c r="AO18" i="15"/>
  <c r="J27" i="34"/>
  <c r="J43" i="18"/>
  <c r="AY11" i="15"/>
  <c r="AZ11" i="15" s="1"/>
  <c r="AY17" i="15"/>
  <c r="AZ17" i="15" s="1"/>
  <c r="BR17" i="15" s="1"/>
  <c r="J24" i="34"/>
  <c r="J40" i="18"/>
  <c r="AY16" i="15"/>
  <c r="AZ16" i="15" s="1"/>
  <c r="BR16" i="15" s="1"/>
  <c r="J23" i="34"/>
  <c r="J39" i="18"/>
  <c r="AO42" i="15"/>
  <c r="AY59" i="15"/>
  <c r="AZ59" i="15" s="1"/>
  <c r="BR59" i="15" s="1"/>
  <c r="J94" i="18"/>
  <c r="AY15" i="15"/>
  <c r="AZ15" i="15" s="1"/>
  <c r="BR15" i="15" s="1"/>
  <c r="J26" i="34"/>
  <c r="J42" i="18"/>
  <c r="AO32" i="15"/>
  <c r="AY14" i="15"/>
  <c r="AZ14" i="15" s="1"/>
  <c r="BR14" i="15" s="1"/>
  <c r="J21" i="34"/>
  <c r="J37" i="18"/>
  <c r="AY10" i="15"/>
  <c r="AZ10" i="15" s="1"/>
  <c r="BR10" i="15" s="1"/>
  <c r="BR22" i="15"/>
  <c r="AO21" i="15"/>
  <c r="J44" i="18"/>
  <c r="AY19" i="15"/>
  <c r="AZ19" i="15" s="1"/>
  <c r="BR19" i="15" s="1"/>
  <c r="J25" i="34"/>
  <c r="J41" i="18"/>
  <c r="AO13" i="15"/>
  <c r="J20" i="34"/>
  <c r="J36" i="18"/>
  <c r="AY50" i="15"/>
  <c r="AZ50" i="15" s="1"/>
  <c r="BR50" i="15" s="1"/>
  <c r="J78" i="18"/>
  <c r="AY60" i="15"/>
  <c r="AZ60" i="15" s="1"/>
  <c r="BR60" i="15" s="1"/>
  <c r="J16" i="18"/>
  <c r="J47" i="18" s="1"/>
  <c r="BR29" i="15"/>
  <c r="BR35" i="15"/>
  <c r="BR52" i="15"/>
  <c r="BR24" i="15"/>
  <c r="AO63" i="15"/>
  <c r="AO60" i="15"/>
  <c r="BR51" i="15"/>
  <c r="BR63" i="15"/>
  <c r="BR31" i="15"/>
  <c r="AY58" i="15"/>
  <c r="AZ58" i="15" s="1"/>
  <c r="BR58" i="15" s="1"/>
  <c r="BR43" i="15"/>
  <c r="AO58" i="15"/>
  <c r="AO59" i="15"/>
  <c r="AO36" i="15"/>
  <c r="AO27" i="15"/>
  <c r="BR41" i="15"/>
  <c r="BR25" i="15"/>
  <c r="BR47" i="15"/>
  <c r="AY33" i="15"/>
  <c r="AZ33" i="15" s="1"/>
  <c r="AO47" i="15"/>
  <c r="BA54" i="15"/>
  <c r="BN54" i="15"/>
  <c r="AO43" i="15"/>
  <c r="BR53" i="15"/>
  <c r="AY31" i="15"/>
  <c r="AZ31" i="15" s="1"/>
  <c r="AO22" i="15"/>
  <c r="AO40" i="15"/>
  <c r="AY34" i="15"/>
  <c r="AZ34" i="15" s="1"/>
  <c r="BR34" i="15" s="1"/>
  <c r="AY44" i="15"/>
  <c r="AZ44" i="15" s="1"/>
  <c r="BR44" i="15" s="1"/>
  <c r="AO45" i="15"/>
  <c r="AO26" i="15"/>
  <c r="AO37" i="15"/>
  <c r="BR37" i="15"/>
  <c r="AO41" i="15"/>
  <c r="AY35" i="15"/>
  <c r="AZ35" i="15" s="1"/>
  <c r="BR45" i="15"/>
  <c r="AO54" i="15"/>
  <c r="BR54" i="15"/>
  <c r="BR49" i="15"/>
  <c r="AY39" i="15"/>
  <c r="AZ39" i="15" s="1"/>
  <c r="BR27" i="15"/>
  <c r="AY42" i="15"/>
  <c r="AZ42" i="15" s="1"/>
  <c r="BR42" i="15" s="1"/>
  <c r="AY49" i="15"/>
  <c r="AZ49" i="15" s="1"/>
  <c r="BR26" i="15"/>
  <c r="AY29" i="15"/>
  <c r="AZ29" i="15" s="1"/>
  <c r="AO33" i="15"/>
  <c r="AO14" i="15"/>
  <c r="AO39" i="15"/>
  <c r="AY32" i="15"/>
  <c r="AZ32" i="15" s="1"/>
  <c r="BR32" i="15" s="1"/>
  <c r="AO50" i="15"/>
  <c r="BR48" i="15"/>
  <c r="AO46" i="15"/>
  <c r="AY46" i="15"/>
  <c r="AZ46" i="15" s="1"/>
  <c r="BR46" i="15" s="1"/>
  <c r="AO53" i="15"/>
  <c r="AO48" i="15"/>
  <c r="AO52" i="15"/>
  <c r="AO51" i="15"/>
  <c r="AY38" i="15"/>
  <c r="AZ38" i="15" s="1"/>
  <c r="BR38" i="15" s="1"/>
  <c r="AO38" i="15"/>
  <c r="BR36" i="15"/>
  <c r="AO30" i="15"/>
  <c r="AY28" i="15"/>
  <c r="AZ28" i="15" s="1"/>
  <c r="BR28" i="15" s="1"/>
  <c r="BR11" i="15"/>
  <c r="AO19" i="15"/>
  <c r="AO15" i="15"/>
  <c r="AO16" i="15"/>
  <c r="AY13" i="15"/>
  <c r="AZ13" i="15" s="1"/>
  <c r="BR13" i="15" s="1"/>
  <c r="AO23" i="15"/>
  <c r="BR23" i="15"/>
  <c r="AY21" i="15"/>
  <c r="AZ21" i="15" s="1"/>
  <c r="BR21" i="15" s="1"/>
  <c r="AO20" i="15"/>
  <c r="AO17" i="15"/>
  <c r="BR12" i="15"/>
  <c r="AY18" i="15"/>
  <c r="AZ18" i="15" s="1"/>
  <c r="BR18" i="15" s="1"/>
  <c r="AY12" i="15"/>
  <c r="AZ12" i="15" s="1"/>
  <c r="BA11" i="15"/>
  <c r="BA10" i="15"/>
  <c r="AO11" i="15"/>
  <c r="AO10" i="15"/>
  <c r="AY7" i="15"/>
  <c r="AZ7" i="15" s="1"/>
  <c r="BR7" i="15" s="1"/>
  <c r="BL7" i="15"/>
  <c r="BH31" i="15"/>
  <c r="BH19" i="15"/>
  <c r="BG54" i="15"/>
  <c r="BH52" i="15"/>
  <c r="BH22" i="15"/>
  <c r="BH46" i="15"/>
  <c r="BH51" i="15"/>
  <c r="BH10" i="15"/>
  <c r="BH53" i="15"/>
  <c r="BH49" i="15"/>
  <c r="BH60" i="15"/>
  <c r="BH50" i="15"/>
  <c r="BH40" i="15"/>
  <c r="BH37" i="15"/>
  <c r="BH38" i="15"/>
  <c r="BH15" i="15"/>
  <c r="BH33" i="15"/>
  <c r="BH47" i="15"/>
  <c r="BH43" i="15"/>
  <c r="BH36" i="15"/>
  <c r="BH17" i="15"/>
  <c r="BH25" i="15"/>
  <c r="BH39" i="15"/>
  <c r="BH44" i="15"/>
  <c r="BH20" i="15"/>
  <c r="BH30" i="15"/>
  <c r="BH41" i="15"/>
  <c r="BH12" i="15"/>
  <c r="BH29" i="15"/>
  <c r="BH28" i="15"/>
  <c r="BH16" i="15"/>
  <c r="BH14" i="15"/>
  <c r="BH24" i="15"/>
  <c r="BH63" i="15"/>
  <c r="BH45" i="15"/>
  <c r="BH32" i="15"/>
  <c r="BH26" i="15"/>
  <c r="BH13" i="15"/>
  <c r="BH34" i="15"/>
  <c r="BH78" i="15"/>
  <c r="BH27" i="15"/>
  <c r="BH21" i="15"/>
  <c r="BH35" i="15"/>
  <c r="BH18" i="15"/>
  <c r="BH42" i="15"/>
  <c r="BH48" i="15"/>
  <c r="BD19" i="28"/>
  <c r="BD33" i="28"/>
  <c r="BV26" i="28"/>
  <c r="BA33" i="28"/>
  <c r="BM33" i="28"/>
  <c r="BP26" i="28"/>
  <c r="CD33" i="28"/>
  <c r="BM87" i="15"/>
  <c r="BV19" i="28"/>
  <c r="BY19" i="28"/>
  <c r="BS63" i="15"/>
  <c r="BG19" i="28"/>
  <c r="AP115" i="15"/>
  <c r="CB26" i="28"/>
  <c r="CO33" i="28"/>
  <c r="BS97" i="15"/>
  <c r="BM178" i="15"/>
  <c r="BM26" i="28"/>
  <c r="BM127" i="15"/>
  <c r="AP71" i="15"/>
  <c r="AP63" i="15"/>
  <c r="BM115" i="15"/>
  <c r="AP128" i="15"/>
  <c r="AP179" i="15"/>
  <c r="BS19" i="28"/>
  <c r="CB33" i="28"/>
  <c r="BA19" i="28"/>
  <c r="BM139" i="15"/>
  <c r="BG33" i="28"/>
  <c r="CO26" i="28"/>
  <c r="BM19" i="28"/>
  <c r="BD26" i="28"/>
  <c r="BY26" i="28"/>
  <c r="CD19" i="28"/>
  <c r="BM70" i="15"/>
  <c r="BS26" i="28"/>
  <c r="BS179" i="15"/>
  <c r="AP140" i="15"/>
  <c r="BJ33" i="28"/>
  <c r="BJ72" i="15"/>
  <c r="CO19" i="28"/>
  <c r="J68" i="18"/>
  <c r="M16" i="25"/>
  <c r="BA26" i="28"/>
  <c r="I16" i="25"/>
  <c r="BJ19" i="28"/>
  <c r="BS128" i="15"/>
  <c r="BS140" i="15"/>
  <c r="BP33" i="28"/>
  <c r="BS33" i="28"/>
  <c r="BJ26" i="28"/>
  <c r="BS115" i="15"/>
  <c r="J64" i="18"/>
  <c r="BJ116" i="15"/>
  <c r="J66" i="18"/>
  <c r="BJ129" i="15"/>
  <c r="BM96" i="15"/>
  <c r="J61" i="18"/>
  <c r="BV33" i="28"/>
  <c r="BG26" i="28"/>
  <c r="CB19" i="28"/>
  <c r="BS71" i="15"/>
  <c r="BY33" i="28"/>
  <c r="BJ141" i="15"/>
  <c r="BJ140" i="15" s="1"/>
  <c r="AP97" i="15"/>
  <c r="CD26" i="28"/>
  <c r="BP19" i="28"/>
  <c r="BI14" i="15" l="1"/>
  <c r="BI16" i="15"/>
  <c r="BI33" i="15"/>
  <c r="BI38" i="15"/>
  <c r="BI37" i="15"/>
  <c r="BI12" i="15"/>
  <c r="BI22" i="15"/>
  <c r="BI49" i="15"/>
  <c r="BI53" i="15"/>
  <c r="BI41" i="15"/>
  <c r="BI24" i="15"/>
  <c r="BI78" i="15"/>
  <c r="BI18" i="15"/>
  <c r="BI17" i="15"/>
  <c r="BI30" i="15"/>
  <c r="BI46" i="15"/>
  <c r="BI45" i="15"/>
  <c r="BI13" i="15"/>
  <c r="BI26" i="15"/>
  <c r="BI40" i="15"/>
  <c r="BI43" i="15"/>
  <c r="BI31" i="15"/>
  <c r="BI28" i="15"/>
  <c r="BI63" i="15"/>
  <c r="BI19" i="15"/>
  <c r="BI51" i="15"/>
  <c r="BI32" i="15"/>
  <c r="BI47" i="15"/>
  <c r="BI34" i="15"/>
  <c r="BI25" i="15"/>
  <c r="BI21" i="15"/>
  <c r="BI20" i="15"/>
  <c r="BI52" i="15"/>
  <c r="BI29" i="15"/>
  <c r="BI60" i="15"/>
  <c r="BI15" i="15"/>
  <c r="BI48" i="15"/>
  <c r="BI42" i="15"/>
  <c r="BI35" i="15"/>
  <c r="BI36" i="15"/>
  <c r="BI10" i="15"/>
  <c r="BI50" i="15"/>
  <c r="BI27" i="15"/>
  <c r="BI39" i="15"/>
  <c r="BI44" i="15"/>
  <c r="J123" i="18"/>
  <c r="J121" i="18"/>
  <c r="K136" i="31"/>
  <c r="L136" i="31" s="1"/>
  <c r="K135" i="31"/>
  <c r="L135" i="31" s="1"/>
  <c r="F135" i="31"/>
  <c r="I135" i="31"/>
  <c r="N135" i="31"/>
  <c r="O135" i="31" s="1"/>
  <c r="R135" i="31"/>
  <c r="U135" i="31"/>
  <c r="X135" i="31"/>
  <c r="AA135" i="31"/>
  <c r="AD135" i="31"/>
  <c r="AG135" i="31"/>
  <c r="AJ135" i="31"/>
  <c r="AM135" i="31"/>
  <c r="AP135" i="31"/>
  <c r="AS135" i="31"/>
  <c r="AV135" i="31"/>
  <c r="AY135" i="31"/>
  <c r="BB135" i="31"/>
  <c r="BE135" i="31"/>
  <c r="BH135" i="31"/>
  <c r="BK135" i="31"/>
  <c r="BN135" i="31"/>
  <c r="BQ135" i="31"/>
  <c r="BT135" i="31"/>
  <c r="BW135" i="31"/>
  <c r="BZ135" i="31"/>
  <c r="F136" i="31"/>
  <c r="I136" i="31"/>
  <c r="N136" i="31"/>
  <c r="O136" i="31" s="1"/>
  <c r="R136" i="31"/>
  <c r="U136" i="31"/>
  <c r="X136" i="31"/>
  <c r="AA136" i="31"/>
  <c r="AD136" i="31"/>
  <c r="AG136" i="31"/>
  <c r="AJ136" i="31"/>
  <c r="AM136" i="31"/>
  <c r="AP136" i="31"/>
  <c r="AS136" i="31"/>
  <c r="AV136" i="31"/>
  <c r="AY136" i="31"/>
  <c r="BB136" i="31"/>
  <c r="BE136" i="31"/>
  <c r="BH136" i="31"/>
  <c r="BK136" i="31"/>
  <c r="BN136" i="31"/>
  <c r="BQ136" i="31"/>
  <c r="BT136" i="31"/>
  <c r="BW136" i="31"/>
  <c r="BZ136" i="31"/>
  <c r="E205" i="15"/>
  <c r="BL205" i="15" s="1"/>
  <c r="F205" i="15"/>
  <c r="AM205" i="15"/>
  <c r="AY205" i="15" s="1"/>
  <c r="AZ205" i="15" s="1"/>
  <c r="BA205" i="15"/>
  <c r="BD205" i="15" a="1"/>
  <c r="BD205" i="15" s="1"/>
  <c r="BG205" i="15" s="1"/>
  <c r="BE205" i="15"/>
  <c r="BF205" i="15"/>
  <c r="BN205" i="15"/>
  <c r="BO205" i="15"/>
  <c r="BQ205" i="15"/>
  <c r="H86" i="29"/>
  <c r="H87" i="29"/>
  <c r="I86" i="29"/>
  <c r="I87" i="29"/>
  <c r="J86" i="29"/>
  <c r="J87" i="29"/>
  <c r="E203" i="15"/>
  <c r="BL203" i="15" s="1"/>
  <c r="F203" i="15"/>
  <c r="AM203" i="15"/>
  <c r="AY203" i="15" s="1"/>
  <c r="AZ203" i="15" s="1"/>
  <c r="BA203" i="15"/>
  <c r="BE203" i="15"/>
  <c r="BF203" i="15"/>
  <c r="BN203" i="15"/>
  <c r="BO203" i="15"/>
  <c r="BQ203" i="15"/>
  <c r="E211" i="15"/>
  <c r="BL211" i="15" s="1"/>
  <c r="E212" i="15"/>
  <c r="BN212" i="15" s="1"/>
  <c r="E213" i="15"/>
  <c r="BN213" i="15" s="1"/>
  <c r="E214" i="15"/>
  <c r="BL214" i="15" s="1"/>
  <c r="F211" i="15"/>
  <c r="F212" i="15"/>
  <c r="F213" i="15"/>
  <c r="F214" i="15"/>
  <c r="AM211" i="15"/>
  <c r="AY211" i="15" s="1"/>
  <c r="AZ211" i="15" s="1"/>
  <c r="AM212" i="15"/>
  <c r="AY212" i="15" s="1"/>
  <c r="AZ212" i="15" s="1"/>
  <c r="AM213" i="15"/>
  <c r="AY213" i="15" s="1"/>
  <c r="AZ213" i="15" s="1"/>
  <c r="AM214" i="15"/>
  <c r="AO214" i="15" s="1"/>
  <c r="BA211" i="15"/>
  <c r="BA212" i="15"/>
  <c r="BA213" i="15"/>
  <c r="BA214" i="15"/>
  <c r="BD211" i="15" a="1"/>
  <c r="BD211" i="15" s="1"/>
  <c r="BG211" i="15" s="1"/>
  <c r="BD212" i="15" a="1"/>
  <c r="BD212" i="15" s="1"/>
  <c r="BG212" i="15" s="1"/>
  <c r="BD213" i="15" a="1"/>
  <c r="BD213" i="15" s="1"/>
  <c r="BG213" i="15" s="1"/>
  <c r="BD214" i="15" a="1"/>
  <c r="BD214" i="15" s="1"/>
  <c r="BG214" i="15" s="1"/>
  <c r="BE211" i="15"/>
  <c r="BE212" i="15"/>
  <c r="BE213" i="15"/>
  <c r="BE214" i="15"/>
  <c r="BF211" i="15"/>
  <c r="BF212" i="15"/>
  <c r="BF213" i="15"/>
  <c r="BF214" i="15"/>
  <c r="BN211" i="15"/>
  <c r="BO211" i="15"/>
  <c r="BO212" i="15"/>
  <c r="BO213" i="15"/>
  <c r="BO214" i="15"/>
  <c r="BQ211" i="15"/>
  <c r="BQ212" i="15"/>
  <c r="BQ213" i="15"/>
  <c r="BQ214" i="15"/>
  <c r="K143" i="31"/>
  <c r="K142" i="31"/>
  <c r="K132" i="31"/>
  <c r="K131" i="31"/>
  <c r="K144" i="31"/>
  <c r="E238" i="15"/>
  <c r="BL238" i="15" s="1"/>
  <c r="F238" i="15"/>
  <c r="AM238" i="15"/>
  <c r="AY238" i="15" s="1"/>
  <c r="AZ238" i="15" s="1"/>
  <c r="BA238" i="15"/>
  <c r="BD238" i="15" a="1"/>
  <c r="BD238" i="15" s="1"/>
  <c r="BG238" i="15" s="1"/>
  <c r="BE238" i="15"/>
  <c r="BF238" i="15"/>
  <c r="BN238" i="15"/>
  <c r="BO238" i="15"/>
  <c r="BQ238" i="15"/>
  <c r="E237" i="15"/>
  <c r="F237" i="15"/>
  <c r="AM237" i="15"/>
  <c r="AY237" i="15" s="1"/>
  <c r="AZ237" i="15" s="1"/>
  <c r="AO237" i="15"/>
  <c r="BA237" i="15"/>
  <c r="BD237" i="15" a="1"/>
  <c r="BD237" i="15" s="1"/>
  <c r="BE237" i="15"/>
  <c r="BF237" i="15"/>
  <c r="BG237" i="15"/>
  <c r="BH237" i="15"/>
  <c r="BI237" i="15" s="1"/>
  <c r="BL237" i="15"/>
  <c r="BN237" i="15"/>
  <c r="BO237" i="15"/>
  <c r="BQ237" i="15"/>
  <c r="BR237" i="15"/>
  <c r="E239" i="15"/>
  <c r="BL239" i="15" s="1"/>
  <c r="F239" i="15"/>
  <c r="AM239" i="15"/>
  <c r="AO239" i="15" s="1"/>
  <c r="BA239" i="15"/>
  <c r="BD239" i="15" a="1"/>
  <c r="BD239" i="15" s="1"/>
  <c r="BE239" i="15"/>
  <c r="BF239" i="15"/>
  <c r="BN239" i="15"/>
  <c r="BO239" i="15"/>
  <c r="BQ239" i="15"/>
  <c r="F57" i="31"/>
  <c r="I57" i="31"/>
  <c r="L57" i="31"/>
  <c r="O57" i="31"/>
  <c r="R57" i="31"/>
  <c r="U57" i="31"/>
  <c r="X57" i="31"/>
  <c r="AA57" i="31"/>
  <c r="AD57" i="31"/>
  <c r="AG57" i="31"/>
  <c r="AJ57" i="31"/>
  <c r="AM57" i="31"/>
  <c r="AP57" i="31"/>
  <c r="AS57" i="31"/>
  <c r="AV57" i="31"/>
  <c r="AY57" i="31"/>
  <c r="BB57" i="31"/>
  <c r="BE57" i="31"/>
  <c r="BH57" i="31"/>
  <c r="BK57" i="31"/>
  <c r="BN57" i="31"/>
  <c r="BQ57" i="31"/>
  <c r="BT57" i="31"/>
  <c r="BW57" i="31"/>
  <c r="BZ57" i="31"/>
  <c r="F58" i="31"/>
  <c r="I58" i="31"/>
  <c r="L58" i="31"/>
  <c r="O58" i="31"/>
  <c r="R58" i="31"/>
  <c r="U58" i="31"/>
  <c r="X58" i="31"/>
  <c r="AA58" i="31"/>
  <c r="AD58" i="31"/>
  <c r="AG58" i="31"/>
  <c r="AJ58" i="31"/>
  <c r="AM58" i="31"/>
  <c r="AP58" i="31"/>
  <c r="AS58" i="31"/>
  <c r="AV58" i="31"/>
  <c r="AY58" i="31"/>
  <c r="BB58" i="31"/>
  <c r="BE58" i="31"/>
  <c r="BH58" i="31"/>
  <c r="BK58" i="31"/>
  <c r="BN58" i="31"/>
  <c r="BQ58" i="31"/>
  <c r="BT58" i="31"/>
  <c r="BW58" i="31"/>
  <c r="BZ58" i="31"/>
  <c r="F59" i="31"/>
  <c r="I59" i="31"/>
  <c r="L59" i="31"/>
  <c r="O59" i="31"/>
  <c r="R59" i="31"/>
  <c r="U59" i="31"/>
  <c r="X59" i="31"/>
  <c r="AA59" i="31"/>
  <c r="AD59" i="31"/>
  <c r="AG59" i="31"/>
  <c r="AJ59" i="31"/>
  <c r="AM59" i="31"/>
  <c r="AP59" i="31"/>
  <c r="AS59" i="31"/>
  <c r="AV59" i="31"/>
  <c r="AY59" i="31"/>
  <c r="BB59" i="31"/>
  <c r="BE59" i="31"/>
  <c r="BH59" i="31"/>
  <c r="BK59" i="31"/>
  <c r="BN59" i="31"/>
  <c r="BQ59" i="31"/>
  <c r="BT59" i="31"/>
  <c r="BW59" i="31"/>
  <c r="BZ59" i="31"/>
  <c r="F69" i="31"/>
  <c r="I69" i="31"/>
  <c r="L69" i="31"/>
  <c r="O69" i="31"/>
  <c r="R69" i="31"/>
  <c r="U69" i="31"/>
  <c r="X69" i="31"/>
  <c r="AA69" i="31"/>
  <c r="AD69" i="31"/>
  <c r="AG69" i="31"/>
  <c r="AJ69" i="31"/>
  <c r="AM69" i="31"/>
  <c r="AP69" i="31"/>
  <c r="AS69" i="31"/>
  <c r="AV69" i="31"/>
  <c r="AY69" i="31"/>
  <c r="BB69" i="31"/>
  <c r="BE69" i="31"/>
  <c r="BH69" i="31"/>
  <c r="BK69" i="31"/>
  <c r="BN69" i="31"/>
  <c r="BQ69" i="31"/>
  <c r="BT69" i="31"/>
  <c r="BW69" i="31"/>
  <c r="BZ69" i="31"/>
  <c r="N67" i="31"/>
  <c r="N66" i="31"/>
  <c r="N65" i="31"/>
  <c r="E68" i="14"/>
  <c r="E69" i="14"/>
  <c r="E70" i="14"/>
  <c r="Q152" i="31"/>
  <c r="E226" i="15"/>
  <c r="BL226" i="15" s="1"/>
  <c r="F226" i="15"/>
  <c r="AM226" i="15"/>
  <c r="BR226" i="15" s="1"/>
  <c r="BA226" i="15"/>
  <c r="BD226" i="15" a="1"/>
  <c r="BD226" i="15" s="1"/>
  <c r="BG226" i="15" s="1"/>
  <c r="BE226" i="15"/>
  <c r="BF226" i="15"/>
  <c r="BN226" i="15"/>
  <c r="BO226" i="15"/>
  <c r="BQ226" i="15"/>
  <c r="Q177" i="31"/>
  <c r="R177" i="31" s="1"/>
  <c r="AP177" i="31"/>
  <c r="F176" i="31"/>
  <c r="I176" i="31"/>
  <c r="L176" i="31"/>
  <c r="O176" i="31"/>
  <c r="R176" i="31"/>
  <c r="U176" i="31"/>
  <c r="X176" i="31"/>
  <c r="AA176" i="31"/>
  <c r="AD176" i="31"/>
  <c r="AG176" i="31"/>
  <c r="AJ176" i="31"/>
  <c r="AM176" i="31"/>
  <c r="AP176" i="31"/>
  <c r="AS176" i="31"/>
  <c r="AV176" i="31"/>
  <c r="AY176" i="31"/>
  <c r="BB176" i="31"/>
  <c r="BE176" i="31"/>
  <c r="BH176" i="31"/>
  <c r="BK176" i="31"/>
  <c r="BN176" i="31"/>
  <c r="BQ176" i="31"/>
  <c r="BT176" i="31"/>
  <c r="BW176" i="31"/>
  <c r="BZ176" i="31"/>
  <c r="CE176" i="31"/>
  <c r="CF176" i="31" s="1"/>
  <c r="CG176" i="31" s="1"/>
  <c r="F177" i="31"/>
  <c r="I177" i="31"/>
  <c r="L177" i="31"/>
  <c r="O177" i="31"/>
  <c r="U177" i="31"/>
  <c r="X177" i="31"/>
  <c r="AA177" i="31"/>
  <c r="AD177" i="31"/>
  <c r="AG177" i="31"/>
  <c r="AJ177" i="31"/>
  <c r="AM177" i="31"/>
  <c r="AS177" i="31"/>
  <c r="AV177" i="31"/>
  <c r="AY177" i="31"/>
  <c r="BB177" i="31"/>
  <c r="BE177" i="31"/>
  <c r="BH177" i="31"/>
  <c r="BK177" i="31"/>
  <c r="BN177" i="31"/>
  <c r="BQ177" i="31"/>
  <c r="BT177" i="31"/>
  <c r="BW177" i="31"/>
  <c r="BZ177" i="31"/>
  <c r="F178" i="31"/>
  <c r="I178" i="31"/>
  <c r="L178" i="31"/>
  <c r="O178" i="31"/>
  <c r="R178" i="31"/>
  <c r="U178" i="31"/>
  <c r="X178" i="31"/>
  <c r="AA178" i="31"/>
  <c r="AD178" i="31"/>
  <c r="AG178" i="31"/>
  <c r="AJ178" i="31"/>
  <c r="AM178" i="31"/>
  <c r="AP178" i="31"/>
  <c r="AS178" i="31"/>
  <c r="AV178" i="31"/>
  <c r="AY178" i="31"/>
  <c r="BB178" i="31"/>
  <c r="BE178" i="31"/>
  <c r="BH178" i="31"/>
  <c r="BK178" i="31"/>
  <c r="BN178" i="31"/>
  <c r="BQ178" i="31"/>
  <c r="BT178" i="31"/>
  <c r="BW178" i="31"/>
  <c r="BZ178" i="31"/>
  <c r="F179" i="31"/>
  <c r="I179" i="31"/>
  <c r="L179" i="31"/>
  <c r="O179" i="31"/>
  <c r="R179" i="31"/>
  <c r="U179" i="31"/>
  <c r="X179" i="31"/>
  <c r="AA179" i="31"/>
  <c r="AD179" i="31"/>
  <c r="AG179" i="31"/>
  <c r="AJ179" i="31"/>
  <c r="AM179" i="31"/>
  <c r="AP179" i="31"/>
  <c r="AS179" i="31"/>
  <c r="AV179" i="31"/>
  <c r="AY179" i="31"/>
  <c r="BB179" i="31"/>
  <c r="BE179" i="31"/>
  <c r="BH179" i="31"/>
  <c r="BK179" i="31"/>
  <c r="BN179" i="31"/>
  <c r="BQ179" i="31"/>
  <c r="BT179" i="31"/>
  <c r="BW179" i="31"/>
  <c r="BZ179" i="31"/>
  <c r="E225" i="15"/>
  <c r="BL225" i="15" s="1"/>
  <c r="F225" i="15"/>
  <c r="AM225" i="15"/>
  <c r="AO225" i="15" s="1"/>
  <c r="BA225" i="15"/>
  <c r="BD225" i="15" a="1"/>
  <c r="BD225" i="15" s="1"/>
  <c r="BG225" i="15" s="1"/>
  <c r="BE225" i="15"/>
  <c r="BF225" i="15"/>
  <c r="BN225" i="15"/>
  <c r="BO225" i="15"/>
  <c r="BQ225" i="15"/>
  <c r="F123" i="31"/>
  <c r="I123" i="31"/>
  <c r="L123" i="31"/>
  <c r="O123" i="31"/>
  <c r="R123" i="31"/>
  <c r="U123" i="31"/>
  <c r="X123" i="31"/>
  <c r="AA123" i="31"/>
  <c r="AD123" i="31"/>
  <c r="AG123" i="31"/>
  <c r="AJ123" i="31"/>
  <c r="AM123" i="31"/>
  <c r="AP123" i="31"/>
  <c r="AS123" i="31"/>
  <c r="AV123" i="31"/>
  <c r="AY123" i="31"/>
  <c r="BB123" i="31"/>
  <c r="BE123" i="31"/>
  <c r="BH123" i="31"/>
  <c r="BK123" i="31"/>
  <c r="BN123" i="31"/>
  <c r="BQ123" i="31"/>
  <c r="BT123" i="31"/>
  <c r="BW123" i="31"/>
  <c r="BZ123" i="31"/>
  <c r="AY185" i="31"/>
  <c r="F181" i="31"/>
  <c r="I181" i="31"/>
  <c r="L181" i="31"/>
  <c r="O181" i="31"/>
  <c r="R181" i="31"/>
  <c r="U181" i="31"/>
  <c r="X181" i="31"/>
  <c r="AA181" i="31"/>
  <c r="AD181" i="31"/>
  <c r="AG181" i="31"/>
  <c r="AJ181" i="31"/>
  <c r="AM181" i="31"/>
  <c r="AP181" i="31"/>
  <c r="AS181" i="31"/>
  <c r="AV181" i="31"/>
  <c r="AY181" i="31"/>
  <c r="BB181" i="31"/>
  <c r="BE181" i="31"/>
  <c r="BH181" i="31"/>
  <c r="BK181" i="31"/>
  <c r="BN181" i="31"/>
  <c r="BQ181" i="31"/>
  <c r="BT181" i="31"/>
  <c r="BW181" i="31"/>
  <c r="BZ181" i="31"/>
  <c r="F182" i="31"/>
  <c r="I182" i="31"/>
  <c r="L182" i="31"/>
  <c r="O182" i="31"/>
  <c r="R182" i="31"/>
  <c r="U182" i="31"/>
  <c r="X182" i="31"/>
  <c r="AA182" i="31"/>
  <c r="AD182" i="31"/>
  <c r="AG182" i="31"/>
  <c r="AJ182" i="31"/>
  <c r="AM182" i="31"/>
  <c r="AP182" i="31"/>
  <c r="AS182" i="31"/>
  <c r="AV182" i="31"/>
  <c r="AY182" i="31"/>
  <c r="BB182" i="31"/>
  <c r="BE182" i="31"/>
  <c r="BH182" i="31"/>
  <c r="BK182" i="31"/>
  <c r="BN182" i="31"/>
  <c r="BQ182" i="31"/>
  <c r="BT182" i="31"/>
  <c r="BW182" i="31"/>
  <c r="BZ182" i="31"/>
  <c r="F183" i="31"/>
  <c r="I183" i="31"/>
  <c r="L183" i="31"/>
  <c r="O183" i="31"/>
  <c r="R183" i="31"/>
  <c r="U183" i="31"/>
  <c r="X183" i="31"/>
  <c r="AA183" i="31"/>
  <c r="AD183" i="31"/>
  <c r="AG183" i="31"/>
  <c r="AJ183" i="31"/>
  <c r="AM183" i="31"/>
  <c r="AP183" i="31"/>
  <c r="AS183" i="31"/>
  <c r="AV183" i="31"/>
  <c r="AY183" i="31"/>
  <c r="BB183" i="31"/>
  <c r="BE183" i="31"/>
  <c r="BH183" i="31"/>
  <c r="BK183" i="31"/>
  <c r="BN183" i="31"/>
  <c r="BQ183" i="31"/>
  <c r="BT183" i="31"/>
  <c r="BW183" i="31"/>
  <c r="BZ183" i="31"/>
  <c r="F184" i="31"/>
  <c r="I184" i="31"/>
  <c r="L184" i="31"/>
  <c r="O184" i="31"/>
  <c r="R184" i="31"/>
  <c r="U184" i="31"/>
  <c r="X184" i="31"/>
  <c r="AA184" i="31"/>
  <c r="AD184" i="31"/>
  <c r="AG184" i="31"/>
  <c r="AJ184" i="31"/>
  <c r="AM184" i="31"/>
  <c r="AP184" i="31"/>
  <c r="AS184" i="31"/>
  <c r="AV184" i="31"/>
  <c r="AY184" i="31"/>
  <c r="BB184" i="31"/>
  <c r="BE184" i="31"/>
  <c r="BH184" i="31"/>
  <c r="BK184" i="31"/>
  <c r="BN184" i="31"/>
  <c r="BQ184" i="31"/>
  <c r="BT184" i="31"/>
  <c r="BW184" i="31"/>
  <c r="BZ184" i="31"/>
  <c r="F185" i="31"/>
  <c r="I185" i="31"/>
  <c r="L185" i="31"/>
  <c r="O185" i="31"/>
  <c r="R185" i="31"/>
  <c r="U185" i="31"/>
  <c r="X185" i="31"/>
  <c r="AA185" i="31"/>
  <c r="AD185" i="31"/>
  <c r="AG185" i="31"/>
  <c r="AJ185" i="31"/>
  <c r="AM185" i="31"/>
  <c r="AP185" i="31"/>
  <c r="AS185" i="31"/>
  <c r="AV185" i="31"/>
  <c r="BB185" i="31"/>
  <c r="BE185" i="31"/>
  <c r="BH185" i="31"/>
  <c r="BK185" i="31"/>
  <c r="BN185" i="31"/>
  <c r="BQ185" i="31"/>
  <c r="BT185" i="31"/>
  <c r="BW185" i="31"/>
  <c r="BZ185" i="31"/>
  <c r="F186" i="31"/>
  <c r="I186" i="31"/>
  <c r="L186" i="31"/>
  <c r="O186" i="31"/>
  <c r="R186" i="31"/>
  <c r="U186" i="31"/>
  <c r="X186" i="31"/>
  <c r="AA186" i="31"/>
  <c r="AD186" i="31"/>
  <c r="AG186" i="31"/>
  <c r="AJ186" i="31"/>
  <c r="AM186" i="31"/>
  <c r="AP186" i="31"/>
  <c r="AS186" i="31"/>
  <c r="AV186" i="31"/>
  <c r="AY186" i="31"/>
  <c r="BB186" i="31"/>
  <c r="BE186" i="31"/>
  <c r="BH186" i="31"/>
  <c r="BK186" i="31"/>
  <c r="BN186" i="31"/>
  <c r="BQ186" i="31"/>
  <c r="BT186" i="31"/>
  <c r="BW186" i="31"/>
  <c r="BZ186" i="31"/>
  <c r="F187" i="31"/>
  <c r="I187" i="31"/>
  <c r="L187" i="31"/>
  <c r="O187" i="31"/>
  <c r="R187" i="31"/>
  <c r="U187" i="31"/>
  <c r="X187" i="31"/>
  <c r="AA187" i="31"/>
  <c r="AD187" i="31"/>
  <c r="AG187" i="31"/>
  <c r="AJ187" i="31"/>
  <c r="AM187" i="31"/>
  <c r="AP187" i="31"/>
  <c r="AS187" i="31"/>
  <c r="AV187" i="31"/>
  <c r="AY187" i="31"/>
  <c r="BB187" i="31"/>
  <c r="BE187" i="31"/>
  <c r="BH187" i="31"/>
  <c r="BK187" i="31"/>
  <c r="BN187" i="31"/>
  <c r="BQ187" i="31"/>
  <c r="BT187" i="31"/>
  <c r="BW187" i="31"/>
  <c r="BZ187" i="31"/>
  <c r="F188" i="31"/>
  <c r="I188" i="31"/>
  <c r="L188" i="31"/>
  <c r="O188" i="31"/>
  <c r="R188" i="31"/>
  <c r="U188" i="31"/>
  <c r="X188" i="31"/>
  <c r="AA188" i="31"/>
  <c r="AD188" i="31"/>
  <c r="AG188" i="31"/>
  <c r="AJ188" i="31"/>
  <c r="AM188" i="31"/>
  <c r="AP188" i="31"/>
  <c r="AS188" i="31"/>
  <c r="AV188" i="31"/>
  <c r="AY188" i="31"/>
  <c r="BB188" i="31"/>
  <c r="BE188" i="31"/>
  <c r="BH188" i="31"/>
  <c r="BK188" i="31"/>
  <c r="BN188" i="31"/>
  <c r="BQ188" i="31"/>
  <c r="BT188" i="31"/>
  <c r="BW188" i="31"/>
  <c r="BZ188" i="31"/>
  <c r="F189" i="31"/>
  <c r="I189" i="31"/>
  <c r="L189" i="31"/>
  <c r="O189" i="31"/>
  <c r="R189" i="31"/>
  <c r="U189" i="31"/>
  <c r="X189" i="31"/>
  <c r="AA189" i="31"/>
  <c r="AD189" i="31"/>
  <c r="AG189" i="31"/>
  <c r="AJ189" i="31"/>
  <c r="AM189" i="31"/>
  <c r="AP189" i="31"/>
  <c r="AS189" i="31"/>
  <c r="AV189" i="31"/>
  <c r="AY189" i="31"/>
  <c r="BB189" i="31"/>
  <c r="BE189" i="31"/>
  <c r="BH189" i="31"/>
  <c r="BK189" i="31"/>
  <c r="BN189" i="31"/>
  <c r="BQ189" i="31"/>
  <c r="BT189" i="31"/>
  <c r="BW189" i="31"/>
  <c r="BZ189" i="31"/>
  <c r="CE189" i="31"/>
  <c r="CF189" i="31" s="1"/>
  <c r="CG189" i="31" s="1"/>
  <c r="F190" i="31"/>
  <c r="I190" i="31"/>
  <c r="L190" i="31"/>
  <c r="R190" i="31"/>
  <c r="U190" i="31"/>
  <c r="X190" i="31"/>
  <c r="AD190" i="31"/>
  <c r="AG190" i="31"/>
  <c r="AJ190" i="31"/>
  <c r="AM190" i="31"/>
  <c r="AP190" i="31"/>
  <c r="AS190" i="31"/>
  <c r="AV190" i="31"/>
  <c r="AY190" i="31"/>
  <c r="BB190" i="31"/>
  <c r="BE190" i="31"/>
  <c r="BH190" i="31"/>
  <c r="BK190" i="31"/>
  <c r="BN190" i="31"/>
  <c r="BQ190" i="31"/>
  <c r="BT190" i="31"/>
  <c r="BW190" i="31"/>
  <c r="BZ190" i="31"/>
  <c r="F209" i="31"/>
  <c r="I209" i="31"/>
  <c r="L209" i="31"/>
  <c r="R209" i="31"/>
  <c r="U209" i="31"/>
  <c r="X209" i="31"/>
  <c r="AD209" i="31"/>
  <c r="AG209" i="31"/>
  <c r="AJ209" i="31"/>
  <c r="AM209" i="31"/>
  <c r="AP209" i="31"/>
  <c r="AS209" i="31"/>
  <c r="AV209" i="31"/>
  <c r="AY209" i="31"/>
  <c r="BB209" i="31"/>
  <c r="BE209" i="31"/>
  <c r="BH209" i="31"/>
  <c r="BK209" i="31"/>
  <c r="BN209" i="31"/>
  <c r="BQ209" i="31"/>
  <c r="BT209" i="31"/>
  <c r="BW209" i="31"/>
  <c r="BZ209" i="31"/>
  <c r="F210" i="31"/>
  <c r="I210" i="31"/>
  <c r="L210" i="31"/>
  <c r="R210" i="31"/>
  <c r="U210" i="31"/>
  <c r="X210" i="31"/>
  <c r="AD210" i="31"/>
  <c r="AG210" i="31"/>
  <c r="AJ210" i="31"/>
  <c r="AM210" i="31"/>
  <c r="AP210" i="31"/>
  <c r="AS210" i="31"/>
  <c r="AV210" i="31"/>
  <c r="AY210" i="31"/>
  <c r="BB210" i="31"/>
  <c r="BE210" i="31"/>
  <c r="BH210" i="31"/>
  <c r="BK210" i="31"/>
  <c r="BN210" i="31"/>
  <c r="BQ210" i="31"/>
  <c r="BT210" i="31"/>
  <c r="BW210" i="31"/>
  <c r="BZ210" i="31"/>
  <c r="E7" i="28"/>
  <c r="CN7" i="28" s="1"/>
  <c r="E8" i="28"/>
  <c r="CN8" i="28" s="1"/>
  <c r="H7" i="28"/>
  <c r="H8" i="28"/>
  <c r="S7" i="28"/>
  <c r="S8" i="28"/>
  <c r="T7" i="28"/>
  <c r="T8" i="28"/>
  <c r="CG7" i="28" a="1"/>
  <c r="CG7" i="28" s="1"/>
  <c r="CI7" i="28" s="1"/>
  <c r="CG8" i="28" a="1"/>
  <c r="CG8" i="28" s="1"/>
  <c r="CI8" i="28" s="1"/>
  <c r="CH7" i="28"/>
  <c r="CH8" i="28"/>
  <c r="BH54" i="15"/>
  <c r="BD203" i="15" a="1"/>
  <c r="BG239" i="15"/>
  <c r="BJ115" i="15"/>
  <c r="J56" i="18"/>
  <c r="BS8" i="28"/>
  <c r="BV32" i="28"/>
  <c r="BS114" i="15"/>
  <c r="BY8" i="28"/>
  <c r="BJ25" i="28"/>
  <c r="BG8" i="28"/>
  <c r="J79" i="18"/>
  <c r="J57" i="18"/>
  <c r="BS178" i="15"/>
  <c r="BV25" i="28"/>
  <c r="BJ71" i="15"/>
  <c r="J62" i="18"/>
  <c r="AP114" i="15"/>
  <c r="CO8" i="28"/>
  <c r="CB32" i="28"/>
  <c r="BM114" i="15"/>
  <c r="J59" i="18"/>
  <c r="AP96" i="15"/>
  <c r="J72" i="18"/>
  <c r="BD32" i="28"/>
  <c r="BJ70" i="15"/>
  <c r="BM126" i="15"/>
  <c r="M15" i="25"/>
  <c r="BM32" i="28"/>
  <c r="BM25" i="28"/>
  <c r="BA32" i="28"/>
  <c r="CD32" i="28"/>
  <c r="BP25" i="28"/>
  <c r="BM138" i="15"/>
  <c r="BG25" i="28"/>
  <c r="J63" i="18"/>
  <c r="BM95" i="15"/>
  <c r="BJ32" i="28"/>
  <c r="BJ139" i="15"/>
  <c r="BS70" i="15"/>
  <c r="AP139" i="15"/>
  <c r="CD25" i="28"/>
  <c r="CD8" i="28"/>
  <c r="BD25" i="28"/>
  <c r="CO32" i="28"/>
  <c r="BM86" i="15"/>
  <c r="BY32" i="28"/>
  <c r="J60" i="18"/>
  <c r="BM69" i="15"/>
  <c r="AP178" i="15"/>
  <c r="BG32" i="28"/>
  <c r="BA8" i="28"/>
  <c r="BS127" i="15"/>
  <c r="BP32" i="28"/>
  <c r="BD8" i="28"/>
  <c r="BY25" i="28"/>
  <c r="BS32" i="28"/>
  <c r="BJ63" i="15"/>
  <c r="BS25" i="28"/>
  <c r="BS139" i="15"/>
  <c r="CB8" i="28"/>
  <c r="BV8" i="28"/>
  <c r="CO25" i="28"/>
  <c r="BA25" i="28"/>
  <c r="BJ114" i="15"/>
  <c r="J65" i="18"/>
  <c r="BS96" i="15"/>
  <c r="I15" i="25"/>
  <c r="BJ8" i="28"/>
  <c r="BM8" i="28"/>
  <c r="J67" i="18"/>
  <c r="BM177" i="15"/>
  <c r="CB25" i="28"/>
  <c r="J58" i="18"/>
  <c r="AP127" i="15"/>
  <c r="AP70" i="15"/>
  <c r="BP8" i="28"/>
  <c r="J69" i="18" l="1"/>
  <c r="BI54" i="15"/>
  <c r="BD203" i="15"/>
  <c r="CB57" i="31"/>
  <c r="CB59" i="31"/>
  <c r="CB58" i="31"/>
  <c r="BL213" i="15"/>
  <c r="BL212" i="15"/>
  <c r="BN214" i="15"/>
  <c r="CE135" i="31"/>
  <c r="CF135" i="31" s="1"/>
  <c r="CG135" i="31" s="1"/>
  <c r="CE136" i="31"/>
  <c r="CF136" i="31" s="1"/>
  <c r="CG136" i="31" s="1"/>
  <c r="CB136" i="31"/>
  <c r="CB135" i="31"/>
  <c r="BR214" i="15"/>
  <c r="BR205" i="15"/>
  <c r="AO205" i="15"/>
  <c r="BR238" i="15"/>
  <c r="AO203" i="15"/>
  <c r="BR212" i="15"/>
  <c r="AO238" i="15"/>
  <c r="AY214" i="15"/>
  <c r="AZ214" i="15" s="1"/>
  <c r="BR213" i="15"/>
  <c r="AO213" i="15"/>
  <c r="AO212" i="15"/>
  <c r="BR211" i="15"/>
  <c r="BR203" i="15"/>
  <c r="AO211" i="15"/>
  <c r="BR239" i="15"/>
  <c r="AY239" i="15"/>
  <c r="AZ239" i="15" s="1"/>
  <c r="CE57" i="31"/>
  <c r="CF57" i="31" s="1"/>
  <c r="CG57" i="31" s="1"/>
  <c r="CE59" i="31"/>
  <c r="CF59" i="31" s="1"/>
  <c r="CG59" i="31" s="1"/>
  <c r="CE58" i="31"/>
  <c r="CF58" i="31" s="1"/>
  <c r="CG58" i="31" s="1"/>
  <c r="CB123" i="31"/>
  <c r="CB185" i="31"/>
  <c r="CB69" i="31"/>
  <c r="CE69" i="31"/>
  <c r="CF69" i="31" s="1"/>
  <c r="CG69" i="31" s="1"/>
  <c r="CB181" i="31"/>
  <c r="CB176" i="31"/>
  <c r="CB183" i="31"/>
  <c r="CB179" i="31"/>
  <c r="CB178" i="31"/>
  <c r="CB177" i="31"/>
  <c r="CE178" i="31"/>
  <c r="CF178" i="31" s="1"/>
  <c r="CG178" i="31" s="1"/>
  <c r="CE179" i="31"/>
  <c r="CF179" i="31" s="1"/>
  <c r="CG179" i="31" s="1"/>
  <c r="AO226" i="15"/>
  <c r="AY226" i="15"/>
  <c r="AZ226" i="15" s="1"/>
  <c r="CE177" i="31"/>
  <c r="CF177" i="31" s="1"/>
  <c r="CG177" i="31" s="1"/>
  <c r="CB189" i="31"/>
  <c r="CB209" i="31"/>
  <c r="CB186" i="31"/>
  <c r="CB190" i="31"/>
  <c r="BR225" i="15"/>
  <c r="AY225" i="15"/>
  <c r="AZ225" i="15" s="1"/>
  <c r="CE123" i="31"/>
  <c r="CF123" i="31" s="1"/>
  <c r="CG123" i="31" s="1"/>
  <c r="CE183" i="31"/>
  <c r="CF183" i="31" s="1"/>
  <c r="CG183" i="31" s="1"/>
  <c r="CB188" i="31"/>
  <c r="CB182" i="31"/>
  <c r="CE210" i="31"/>
  <c r="CF210" i="31" s="1"/>
  <c r="CG210" i="31" s="1"/>
  <c r="CB187" i="31"/>
  <c r="CE209" i="31"/>
  <c r="CF209" i="31" s="1"/>
  <c r="CG209" i="31" s="1"/>
  <c r="CE184" i="31"/>
  <c r="CF184" i="31" s="1"/>
  <c r="CG184" i="31" s="1"/>
  <c r="CE181" i="31"/>
  <c r="CF181" i="31" s="1"/>
  <c r="CG181" i="31" s="1"/>
  <c r="CE186" i="31"/>
  <c r="CF186" i="31" s="1"/>
  <c r="CG186" i="31" s="1"/>
  <c r="CE185" i="31"/>
  <c r="CF185" i="31" s="1"/>
  <c r="CG185" i="31" s="1"/>
  <c r="CE188" i="31"/>
  <c r="CF188" i="31" s="1"/>
  <c r="CG188" i="31" s="1"/>
  <c r="CB210" i="31"/>
  <c r="CE187" i="31"/>
  <c r="CF187" i="31" s="1"/>
  <c r="CG187" i="31" s="1"/>
  <c r="CB184" i="31"/>
  <c r="CE190" i="31"/>
  <c r="CF190" i="31" s="1"/>
  <c r="CG190" i="31" s="1"/>
  <c r="CE182" i="31"/>
  <c r="CF182" i="31" s="1"/>
  <c r="CG182" i="31" s="1"/>
  <c r="F71" i="31"/>
  <c r="I71" i="31"/>
  <c r="L71" i="31"/>
  <c r="O71" i="31"/>
  <c r="R71" i="31"/>
  <c r="U71" i="31"/>
  <c r="X71" i="31"/>
  <c r="AA71" i="31"/>
  <c r="AD71" i="31"/>
  <c r="AG71" i="31"/>
  <c r="AJ71" i="31"/>
  <c r="AM71" i="31"/>
  <c r="AP71" i="31"/>
  <c r="AS71" i="31"/>
  <c r="AV71" i="31"/>
  <c r="AY71" i="31"/>
  <c r="BB71" i="31"/>
  <c r="BE71" i="31"/>
  <c r="BH71" i="31"/>
  <c r="BK71" i="31"/>
  <c r="BN71" i="31"/>
  <c r="BQ71" i="31"/>
  <c r="BT71" i="31"/>
  <c r="BW71" i="31"/>
  <c r="BZ71" i="31"/>
  <c r="L74" i="31"/>
  <c r="O74" i="31"/>
  <c r="R74" i="31"/>
  <c r="U74" i="31"/>
  <c r="X74" i="31"/>
  <c r="AA74" i="31"/>
  <c r="AD74" i="31"/>
  <c r="AG74" i="31"/>
  <c r="AJ74" i="31"/>
  <c r="AM74" i="31"/>
  <c r="AP74" i="31"/>
  <c r="AS74" i="31"/>
  <c r="AV74" i="31"/>
  <c r="AY74" i="31"/>
  <c r="BB74" i="31"/>
  <c r="BE74" i="31"/>
  <c r="BH74" i="31"/>
  <c r="BK74" i="31"/>
  <c r="BN74" i="31"/>
  <c r="BQ74" i="31"/>
  <c r="BT74" i="31"/>
  <c r="BW74" i="31"/>
  <c r="BZ74" i="31"/>
  <c r="L75" i="31"/>
  <c r="O75" i="31"/>
  <c r="R75" i="31"/>
  <c r="U75" i="31"/>
  <c r="X75" i="31"/>
  <c r="AA75" i="31"/>
  <c r="AD75" i="31"/>
  <c r="AG75" i="31"/>
  <c r="AJ75" i="31"/>
  <c r="AM75" i="31"/>
  <c r="AP75" i="31"/>
  <c r="AS75" i="31"/>
  <c r="AV75" i="31"/>
  <c r="AY75" i="31"/>
  <c r="BB75" i="31"/>
  <c r="BE75" i="31"/>
  <c r="BH75" i="31"/>
  <c r="BK75" i="31"/>
  <c r="BN75" i="31"/>
  <c r="BQ75" i="31"/>
  <c r="BT75" i="31"/>
  <c r="BW75" i="31"/>
  <c r="BZ75" i="31"/>
  <c r="L76" i="31"/>
  <c r="O76" i="31"/>
  <c r="R76" i="31"/>
  <c r="U76" i="31"/>
  <c r="X76" i="31"/>
  <c r="AA76" i="31"/>
  <c r="AD76" i="31"/>
  <c r="AG76" i="31"/>
  <c r="AJ76" i="31"/>
  <c r="AM76" i="31"/>
  <c r="AP76" i="31"/>
  <c r="AS76" i="31"/>
  <c r="AV76" i="31"/>
  <c r="AY76" i="31"/>
  <c r="BB76" i="31"/>
  <c r="BE76" i="31"/>
  <c r="BH76" i="31"/>
  <c r="BK76" i="31"/>
  <c r="BN76" i="31"/>
  <c r="BQ76" i="31"/>
  <c r="BT76" i="31"/>
  <c r="BW76" i="31"/>
  <c r="BZ76" i="31"/>
  <c r="L77" i="31"/>
  <c r="O77" i="31"/>
  <c r="R77" i="31"/>
  <c r="U77" i="31"/>
  <c r="X77" i="31"/>
  <c r="AA77" i="31"/>
  <c r="AD77" i="31"/>
  <c r="AG77" i="31"/>
  <c r="AJ77" i="31"/>
  <c r="AM77" i="31"/>
  <c r="AP77" i="31"/>
  <c r="AS77" i="31"/>
  <c r="AV77" i="31"/>
  <c r="AY77" i="31"/>
  <c r="BB77" i="31"/>
  <c r="BE77" i="31"/>
  <c r="BH77" i="31"/>
  <c r="BK77" i="31"/>
  <c r="BN77" i="31"/>
  <c r="BQ77" i="31"/>
  <c r="BT77" i="31"/>
  <c r="BW77" i="31"/>
  <c r="BZ77" i="31"/>
  <c r="F74" i="31"/>
  <c r="I74" i="31"/>
  <c r="F75" i="31"/>
  <c r="F76" i="31"/>
  <c r="I75" i="31"/>
  <c r="I76" i="31"/>
  <c r="F72" i="31"/>
  <c r="I72" i="31"/>
  <c r="L72" i="31"/>
  <c r="O72" i="31"/>
  <c r="R72" i="31"/>
  <c r="U72" i="31"/>
  <c r="X72" i="31"/>
  <c r="AA72" i="31"/>
  <c r="AD72" i="31"/>
  <c r="AG72" i="31"/>
  <c r="AJ72" i="31"/>
  <c r="AM72" i="31"/>
  <c r="AP72" i="31"/>
  <c r="AS72" i="31"/>
  <c r="AV72" i="31"/>
  <c r="AY72" i="31"/>
  <c r="BB72" i="31"/>
  <c r="BE72" i="31"/>
  <c r="BH72" i="31"/>
  <c r="BK72" i="31"/>
  <c r="BN72" i="31"/>
  <c r="BQ72" i="31"/>
  <c r="BT72" i="31"/>
  <c r="BW72" i="31"/>
  <c r="BZ72" i="31"/>
  <c r="F73" i="31"/>
  <c r="I73" i="31"/>
  <c r="L73" i="31"/>
  <c r="O73" i="31"/>
  <c r="R73" i="31"/>
  <c r="U73" i="31"/>
  <c r="X73" i="31"/>
  <c r="AA73" i="31"/>
  <c r="AD73" i="31"/>
  <c r="AG73" i="31"/>
  <c r="AJ73" i="31"/>
  <c r="AM73" i="31"/>
  <c r="AP73" i="31"/>
  <c r="AS73" i="31"/>
  <c r="AV73" i="31"/>
  <c r="AY73" i="31"/>
  <c r="BB73" i="31"/>
  <c r="BE73" i="31"/>
  <c r="BH73" i="31"/>
  <c r="BK73" i="31"/>
  <c r="BN73" i="31"/>
  <c r="BQ73" i="31"/>
  <c r="BT73" i="31"/>
  <c r="BW73" i="31"/>
  <c r="BZ73" i="31"/>
  <c r="BH205" i="15"/>
  <c r="BH238" i="15"/>
  <c r="BH213" i="15"/>
  <c r="BH214" i="15"/>
  <c r="BH211" i="15"/>
  <c r="BH226" i="15"/>
  <c r="BH225" i="15"/>
  <c r="BH212" i="15"/>
  <c r="BG203" i="15"/>
  <c r="BH203" i="15" s="1"/>
  <c r="BH239" i="15"/>
  <c r="BG24" i="28"/>
  <c r="BS113" i="15"/>
  <c r="BG7" i="28"/>
  <c r="BS95" i="15"/>
  <c r="BJ24" i="28"/>
  <c r="BJ69" i="15"/>
  <c r="BG31" i="28"/>
  <c r="BP7" i="28"/>
  <c r="BY7" i="28"/>
  <c r="BJ31" i="28"/>
  <c r="BS24" i="28"/>
  <c r="AP177" i="15"/>
  <c r="AP126" i="15"/>
  <c r="BS138" i="15"/>
  <c r="CO7" i="28"/>
  <c r="I14" i="25"/>
  <c r="BJ138" i="15"/>
  <c r="BV31" i="28"/>
  <c r="M14" i="25"/>
  <c r="CD7" i="28"/>
  <c r="BM137" i="15"/>
  <c r="CD31" i="28"/>
  <c r="BS31" i="28"/>
  <c r="BV7" i="28"/>
  <c r="BM31" i="28"/>
  <c r="BS7" i="28"/>
  <c r="CD24" i="28"/>
  <c r="BD31" i="28"/>
  <c r="BM85" i="15"/>
  <c r="BV24" i="28"/>
  <c r="BM125" i="15"/>
  <c r="AP138" i="15"/>
  <c r="CB7" i="28"/>
  <c r="CO31" i="28"/>
  <c r="CB31" i="28"/>
  <c r="BD7" i="28"/>
  <c r="BA24" i="28"/>
  <c r="CB24" i="28"/>
  <c r="BJ7" i="28"/>
  <c r="BD24" i="28"/>
  <c r="BP31" i="28"/>
  <c r="BJ113" i="15"/>
  <c r="BM24" i="28"/>
  <c r="BA31" i="28"/>
  <c r="BS126" i="15"/>
  <c r="BY24" i="28"/>
  <c r="BM176" i="15"/>
  <c r="BM113" i="15"/>
  <c r="BM94" i="15"/>
  <c r="CO24" i="28"/>
  <c r="BS177" i="15"/>
  <c r="BY31" i="28"/>
  <c r="AP69" i="15"/>
  <c r="AP113" i="15"/>
  <c r="BS69" i="15"/>
  <c r="BP24" i="28"/>
  <c r="BA7" i="28"/>
  <c r="BM7" i="28"/>
  <c r="AP95" i="15"/>
  <c r="BI212" i="15" l="1"/>
  <c r="BI203" i="15"/>
  <c r="BI226" i="15"/>
  <c r="BI225" i="15"/>
  <c r="BI239" i="15"/>
  <c r="BI211" i="15"/>
  <c r="BI214" i="15"/>
  <c r="BI213" i="15"/>
  <c r="BI238" i="15"/>
  <c r="BI205" i="15"/>
  <c r="BQ189" i="15"/>
  <c r="BR189" i="15" s="1"/>
  <c r="BQ190" i="15"/>
  <c r="BR190" i="15" s="1"/>
  <c r="CB72" i="31"/>
  <c r="CB71" i="31"/>
  <c r="CB75" i="31"/>
  <c r="CB74" i="31"/>
  <c r="CB76" i="31"/>
  <c r="CE74" i="31"/>
  <c r="CF74" i="31" s="1"/>
  <c r="CG74" i="31" s="1"/>
  <c r="CE71" i="31"/>
  <c r="CF71" i="31" s="1"/>
  <c r="CG71" i="31" s="1"/>
  <c r="CE75" i="31"/>
  <c r="CF75" i="31" s="1"/>
  <c r="CG75" i="31" s="1"/>
  <c r="CE76" i="31"/>
  <c r="CF76" i="31" s="1"/>
  <c r="CG76" i="31" s="1"/>
  <c r="CE72" i="31"/>
  <c r="CF72" i="31" s="1"/>
  <c r="CG72" i="31" s="1"/>
  <c r="CB73" i="31"/>
  <c r="CE73" i="31"/>
  <c r="CF73" i="31" s="1"/>
  <c r="CG73" i="31" s="1"/>
  <c r="F70" i="31"/>
  <c r="I70" i="31"/>
  <c r="CE70" i="31" s="1"/>
  <c r="CF70" i="31" s="1"/>
  <c r="CG70" i="31" s="1"/>
  <c r="L70" i="31"/>
  <c r="O70" i="31"/>
  <c r="R70" i="31"/>
  <c r="U70" i="31"/>
  <c r="X70" i="31"/>
  <c r="AA70" i="31"/>
  <c r="AD70" i="31"/>
  <c r="AG70" i="31"/>
  <c r="AJ70" i="31"/>
  <c r="AM70" i="31"/>
  <c r="AP70" i="31"/>
  <c r="AS70" i="31"/>
  <c r="AV70" i="31"/>
  <c r="AY70" i="31"/>
  <c r="BB70" i="31"/>
  <c r="BE70" i="31"/>
  <c r="BH70" i="31"/>
  <c r="BK70" i="31"/>
  <c r="BN70" i="31"/>
  <c r="BQ70" i="31"/>
  <c r="BT70" i="31"/>
  <c r="BW70" i="31"/>
  <c r="BZ70" i="31"/>
  <c r="F77" i="31"/>
  <c r="CB77" i="31" s="1"/>
  <c r="I77" i="31"/>
  <c r="K128" i="31"/>
  <c r="K126" i="31"/>
  <c r="K125" i="31"/>
  <c r="K124" i="31"/>
  <c r="K118" i="31"/>
  <c r="K107" i="31"/>
  <c r="K102" i="31"/>
  <c r="K95" i="31"/>
  <c r="K89" i="31"/>
  <c r="K83" i="31"/>
  <c r="K37" i="31"/>
  <c r="K25" i="31"/>
  <c r="K24" i="31"/>
  <c r="K9" i="31"/>
  <c r="K18" i="31"/>
  <c r="Q124" i="31"/>
  <c r="Q126" i="31"/>
  <c r="Q125" i="31"/>
  <c r="T46" i="31"/>
  <c r="Q137" i="31"/>
  <c r="Q49" i="31"/>
  <c r="N137" i="31"/>
  <c r="BQ109" i="31"/>
  <c r="X96" i="31"/>
  <c r="Q111" i="31"/>
  <c r="N116" i="31"/>
  <c r="N115" i="31"/>
  <c r="N114" i="31"/>
  <c r="Q97" i="31"/>
  <c r="R97" i="31" s="1"/>
  <c r="I97" i="31"/>
  <c r="L97" i="31"/>
  <c r="O97" i="31"/>
  <c r="U97" i="31"/>
  <c r="X97" i="31"/>
  <c r="AA97" i="31"/>
  <c r="AD97" i="31"/>
  <c r="AG97" i="31"/>
  <c r="AJ97" i="31"/>
  <c r="AM97" i="31"/>
  <c r="AP97" i="31"/>
  <c r="AS97" i="31"/>
  <c r="AV97" i="31"/>
  <c r="AY97" i="31"/>
  <c r="BB97" i="31"/>
  <c r="BE97" i="31"/>
  <c r="BH97" i="31"/>
  <c r="BK97" i="31"/>
  <c r="BN97" i="31"/>
  <c r="BQ97" i="31"/>
  <c r="BT97" i="31"/>
  <c r="BW97" i="31"/>
  <c r="BZ97" i="31"/>
  <c r="T91" i="31"/>
  <c r="U91" i="31" s="1"/>
  <c r="F97" i="31"/>
  <c r="T96" i="31"/>
  <c r="F54" i="31"/>
  <c r="L54" i="31"/>
  <c r="O54" i="31"/>
  <c r="R54" i="31"/>
  <c r="U54" i="31"/>
  <c r="X54" i="31"/>
  <c r="AD54" i="31"/>
  <c r="AG54" i="31"/>
  <c r="AJ54" i="31"/>
  <c r="AM54" i="31"/>
  <c r="AP54" i="31"/>
  <c r="AS54" i="31"/>
  <c r="AV54" i="31"/>
  <c r="AY54" i="31"/>
  <c r="BB54" i="31"/>
  <c r="BE54" i="31"/>
  <c r="BH54" i="31"/>
  <c r="BK54" i="31"/>
  <c r="BN54" i="31"/>
  <c r="BQ54" i="31"/>
  <c r="BT54" i="31"/>
  <c r="BW54" i="31"/>
  <c r="BZ54" i="31"/>
  <c r="F47" i="31"/>
  <c r="I47" i="31"/>
  <c r="L47" i="31"/>
  <c r="O47" i="31"/>
  <c r="R47" i="31"/>
  <c r="U47" i="31"/>
  <c r="X47" i="31"/>
  <c r="AA47" i="31"/>
  <c r="AD47" i="31"/>
  <c r="AG47" i="31"/>
  <c r="AJ47" i="31"/>
  <c r="AM47" i="31"/>
  <c r="AP47" i="31"/>
  <c r="AS47" i="31"/>
  <c r="AV47" i="31"/>
  <c r="AY47" i="31"/>
  <c r="BB47" i="31"/>
  <c r="BE47" i="31"/>
  <c r="BH47" i="31"/>
  <c r="BK47" i="31"/>
  <c r="BN47" i="31"/>
  <c r="BQ47" i="31"/>
  <c r="BT47" i="31"/>
  <c r="BW47" i="31"/>
  <c r="BZ47" i="31"/>
  <c r="F48" i="31"/>
  <c r="I48" i="31"/>
  <c r="L48" i="31"/>
  <c r="O48" i="31"/>
  <c r="R48" i="31"/>
  <c r="U48" i="31"/>
  <c r="X48" i="31"/>
  <c r="AA48" i="31"/>
  <c r="AD48" i="31"/>
  <c r="AG48" i="31"/>
  <c r="AJ48" i="31"/>
  <c r="AM48" i="31"/>
  <c r="AP48" i="31"/>
  <c r="AS48" i="31"/>
  <c r="AV48" i="31"/>
  <c r="AY48" i="31"/>
  <c r="BB48" i="31"/>
  <c r="BE48" i="31"/>
  <c r="BH48" i="31"/>
  <c r="BK48" i="31"/>
  <c r="BN48" i="31"/>
  <c r="BQ48" i="31"/>
  <c r="BT48" i="31"/>
  <c r="BW48" i="31"/>
  <c r="BZ48" i="31"/>
  <c r="F29" i="31"/>
  <c r="I29" i="31"/>
  <c r="L29" i="31"/>
  <c r="O29" i="31"/>
  <c r="R29" i="31"/>
  <c r="U29" i="31"/>
  <c r="X29" i="31"/>
  <c r="AA29" i="31"/>
  <c r="AD29" i="31"/>
  <c r="AG29" i="31"/>
  <c r="AJ29" i="31"/>
  <c r="AM29" i="31"/>
  <c r="AP29" i="31"/>
  <c r="AS29" i="31"/>
  <c r="AV29" i="31"/>
  <c r="AY29" i="31"/>
  <c r="BB29" i="31"/>
  <c r="BE29" i="31"/>
  <c r="BH29" i="31"/>
  <c r="BK29" i="31"/>
  <c r="BN29" i="31"/>
  <c r="BQ29" i="31"/>
  <c r="BT29" i="31"/>
  <c r="BW29" i="31"/>
  <c r="BZ29" i="31"/>
  <c r="F30" i="31"/>
  <c r="I30" i="31"/>
  <c r="L30" i="31"/>
  <c r="O30" i="31"/>
  <c r="R30" i="31"/>
  <c r="U30" i="31"/>
  <c r="X30" i="31"/>
  <c r="AA30" i="31"/>
  <c r="AD30" i="31"/>
  <c r="AG30" i="31"/>
  <c r="AJ30" i="31"/>
  <c r="AM30" i="31"/>
  <c r="AP30" i="31"/>
  <c r="AS30" i="31"/>
  <c r="AV30" i="31"/>
  <c r="AY30" i="31"/>
  <c r="BB30" i="31"/>
  <c r="BE30" i="31"/>
  <c r="BH30" i="31"/>
  <c r="BK30" i="31"/>
  <c r="BN30" i="31"/>
  <c r="BQ30" i="31"/>
  <c r="BT30" i="31"/>
  <c r="BW30" i="31"/>
  <c r="BZ30" i="31"/>
  <c r="N28" i="31"/>
  <c r="BD32" i="31"/>
  <c r="F31" i="31"/>
  <c r="I31" i="31"/>
  <c r="L31" i="31"/>
  <c r="O31" i="31"/>
  <c r="R31" i="31"/>
  <c r="U31" i="31"/>
  <c r="X31" i="31"/>
  <c r="AA31" i="31"/>
  <c r="AD31" i="31"/>
  <c r="AG31" i="31"/>
  <c r="AJ31" i="31"/>
  <c r="AM31" i="31"/>
  <c r="AP31" i="31"/>
  <c r="AS31" i="31"/>
  <c r="AV31" i="31"/>
  <c r="AY31" i="31"/>
  <c r="BB31" i="31"/>
  <c r="BE31" i="31"/>
  <c r="BH31" i="31"/>
  <c r="BK31" i="31"/>
  <c r="BN31" i="31"/>
  <c r="BQ31" i="31"/>
  <c r="BT31" i="31"/>
  <c r="BW31" i="31"/>
  <c r="BZ31" i="31"/>
  <c r="F27" i="31"/>
  <c r="I27" i="31"/>
  <c r="L27" i="31"/>
  <c r="O27" i="31"/>
  <c r="R27" i="31"/>
  <c r="U27" i="31"/>
  <c r="X27" i="31"/>
  <c r="AA27" i="31"/>
  <c r="AD27" i="31"/>
  <c r="AG27" i="31"/>
  <c r="AJ27" i="31"/>
  <c r="AM27" i="31"/>
  <c r="AP27" i="31"/>
  <c r="AS27" i="31"/>
  <c r="AV27" i="31"/>
  <c r="AY27" i="31"/>
  <c r="BB27" i="31"/>
  <c r="BE27" i="31"/>
  <c r="BH27" i="31"/>
  <c r="BK27" i="31"/>
  <c r="BN27" i="31"/>
  <c r="F26" i="31"/>
  <c r="I26" i="31"/>
  <c r="L26" i="31"/>
  <c r="O26" i="31"/>
  <c r="R26" i="31"/>
  <c r="U26" i="31"/>
  <c r="X26" i="31"/>
  <c r="AA26" i="31"/>
  <c r="AD26" i="31"/>
  <c r="AG26" i="31"/>
  <c r="AJ26" i="31"/>
  <c r="AM26" i="31"/>
  <c r="AP26" i="31"/>
  <c r="AS26" i="31"/>
  <c r="AV26" i="31"/>
  <c r="AY26" i="31"/>
  <c r="BB26" i="31"/>
  <c r="BE26" i="31"/>
  <c r="BH26" i="31"/>
  <c r="BK26" i="31"/>
  <c r="BN26" i="31"/>
  <c r="I91" i="31"/>
  <c r="L91" i="31"/>
  <c r="O91" i="31"/>
  <c r="R91" i="31"/>
  <c r="X91" i="31"/>
  <c r="AA91" i="31"/>
  <c r="AD91" i="31"/>
  <c r="AG91" i="31"/>
  <c r="AJ91" i="31"/>
  <c r="AM91" i="31"/>
  <c r="AP91" i="31"/>
  <c r="AS91" i="31"/>
  <c r="AV91" i="31"/>
  <c r="AY91" i="31"/>
  <c r="BB91" i="31"/>
  <c r="BE91" i="31"/>
  <c r="BH91" i="31"/>
  <c r="BK91" i="31"/>
  <c r="BN91" i="31"/>
  <c r="BQ91" i="31"/>
  <c r="BT91" i="31"/>
  <c r="BW91" i="31"/>
  <c r="BZ91" i="31"/>
  <c r="U5" i="31"/>
  <c r="U7" i="31"/>
  <c r="U8" i="31"/>
  <c r="U9" i="31"/>
  <c r="U10" i="31"/>
  <c r="U11" i="31"/>
  <c r="U12" i="31"/>
  <c r="U13" i="31"/>
  <c r="U14" i="31"/>
  <c r="U15" i="31"/>
  <c r="U16" i="31"/>
  <c r="U17" i="31"/>
  <c r="AP125" i="15"/>
  <c r="BM136" i="15"/>
  <c r="AP176" i="15"/>
  <c r="BM84" i="15"/>
  <c r="BS176" i="15"/>
  <c r="BJ112" i="15"/>
  <c r="AP137" i="15"/>
  <c r="BM93" i="15"/>
  <c r="BJ137" i="15"/>
  <c r="AP94" i="15"/>
  <c r="BS137" i="15"/>
  <c r="BS125" i="15"/>
  <c r="BS94" i="15"/>
  <c r="BM175" i="15"/>
  <c r="BS112" i="15"/>
  <c r="AP112" i="15"/>
  <c r="BM112" i="15"/>
  <c r="BM124" i="15"/>
  <c r="CB70" i="31" l="1"/>
  <c r="CE77" i="31"/>
  <c r="CF77" i="31" s="1"/>
  <c r="CG77" i="31" s="1"/>
  <c r="CB97" i="31"/>
  <c r="CB47" i="31"/>
  <c r="CE97" i="31"/>
  <c r="CF97" i="31" s="1"/>
  <c r="CG97" i="31" s="1"/>
  <c r="CB26" i="31"/>
  <c r="CE54" i="31"/>
  <c r="CF54" i="31" s="1"/>
  <c r="CG54" i="31" s="1"/>
  <c r="CB54" i="31"/>
  <c r="CB48" i="31"/>
  <c r="CB29" i="31"/>
  <c r="CE47" i="31"/>
  <c r="CF47" i="31" s="1"/>
  <c r="CG47" i="31" s="1"/>
  <c r="CB30" i="31"/>
  <c r="CE48" i="31"/>
  <c r="CF48" i="31" s="1"/>
  <c r="CG48" i="31" s="1"/>
  <c r="CB31" i="31"/>
  <c r="CE29" i="31"/>
  <c r="CF29" i="31" s="1"/>
  <c r="CG29" i="31" s="1"/>
  <c r="CE30" i="31"/>
  <c r="CF30" i="31" s="1"/>
  <c r="CG30" i="31" s="1"/>
  <c r="CB27" i="31"/>
  <c r="CE31" i="31"/>
  <c r="CF31" i="31" s="1"/>
  <c r="CG31" i="31" s="1"/>
  <c r="CE27" i="31"/>
  <c r="CF27" i="31" s="1"/>
  <c r="CG27" i="31" s="1"/>
  <c r="CE26" i="31"/>
  <c r="CF26" i="31" s="1"/>
  <c r="CG26" i="31" s="1"/>
  <c r="Q92" i="31"/>
  <c r="F91" i="31"/>
  <c r="CB91" i="31" s="1"/>
  <c r="T90" i="31"/>
  <c r="CI5" i="28"/>
  <c r="CI6" i="28"/>
  <c r="CI11" i="28"/>
  <c r="CI12" i="28"/>
  <c r="CI17" i="28"/>
  <c r="CI18" i="28"/>
  <c r="CI37" i="28"/>
  <c r="CI38" i="28"/>
  <c r="CI43" i="28"/>
  <c r="CI44" i="28"/>
  <c r="BG5" i="15"/>
  <c r="BG6" i="15"/>
  <c r="BG56" i="15"/>
  <c r="BG57" i="15"/>
  <c r="BG64" i="15"/>
  <c r="BG65" i="15"/>
  <c r="BG73" i="15"/>
  <c r="BG74" i="15"/>
  <c r="BG182" i="15"/>
  <c r="BG183" i="15"/>
  <c r="BG193" i="15"/>
  <c r="BG194" i="15"/>
  <c r="BG215" i="15"/>
  <c r="BG198" i="15"/>
  <c r="BG199" i="15"/>
  <c r="BG218" i="15"/>
  <c r="BG219" i="15"/>
  <c r="BG221" i="15"/>
  <c r="BG223" i="15"/>
  <c r="BG224" i="15"/>
  <c r="BG236" i="15"/>
  <c r="AL217" i="15"/>
  <c r="AM217" i="15" s="1"/>
  <c r="AO217" i="15" s="1"/>
  <c r="AL216" i="15"/>
  <c r="E201" i="15"/>
  <c r="BL201" i="15" s="1"/>
  <c r="F201" i="15"/>
  <c r="BA201" i="15"/>
  <c r="BD201" i="15" a="1"/>
  <c r="BD201" i="15" s="1"/>
  <c r="BE201" i="15"/>
  <c r="BF201" i="15"/>
  <c r="BN201" i="15"/>
  <c r="BO201" i="15"/>
  <c r="BQ201" i="15"/>
  <c r="E217" i="15"/>
  <c r="BL217" i="15" s="1"/>
  <c r="F217" i="15"/>
  <c r="BA217" i="15"/>
  <c r="BD217" i="15" a="1"/>
  <c r="BD217" i="15" s="1"/>
  <c r="BE217" i="15"/>
  <c r="BF217" i="15"/>
  <c r="BN217" i="15"/>
  <c r="BO217" i="15"/>
  <c r="BQ217" i="15"/>
  <c r="H103" i="29"/>
  <c r="I103" i="29"/>
  <c r="J103" i="29"/>
  <c r="H104" i="29"/>
  <c r="I104" i="29"/>
  <c r="J104" i="29"/>
  <c r="E206" i="15"/>
  <c r="BL206" i="15" s="1"/>
  <c r="F206" i="15"/>
  <c r="AM206" i="15"/>
  <c r="AY206" i="15" s="1"/>
  <c r="AZ206" i="15" s="1"/>
  <c r="BA206" i="15"/>
  <c r="BE206" i="15"/>
  <c r="BF206" i="15"/>
  <c r="BN206" i="15"/>
  <c r="BO206" i="15"/>
  <c r="BQ206" i="15"/>
  <c r="H90" i="29"/>
  <c r="I90" i="29"/>
  <c r="J90" i="29"/>
  <c r="H91" i="29"/>
  <c r="I91" i="29"/>
  <c r="J91" i="29"/>
  <c r="H89" i="29"/>
  <c r="I89" i="29"/>
  <c r="J89" i="29"/>
  <c r="E196" i="15"/>
  <c r="BL196" i="15" s="1"/>
  <c r="F196" i="15"/>
  <c r="AM196" i="15"/>
  <c r="AO196" i="15" s="1"/>
  <c r="BA196" i="15"/>
  <c r="BD196" i="15" a="1"/>
  <c r="BD196" i="15" s="1"/>
  <c r="BE196" i="15"/>
  <c r="BF196" i="15"/>
  <c r="BN196" i="15"/>
  <c r="BO196" i="15"/>
  <c r="BQ196" i="15"/>
  <c r="E195" i="15"/>
  <c r="BL195" i="15" s="1"/>
  <c r="F195" i="15"/>
  <c r="AM195" i="15"/>
  <c r="AO195" i="15" s="1"/>
  <c r="BA195" i="15"/>
  <c r="BD195" i="15" a="1"/>
  <c r="BD195" i="15" s="1"/>
  <c r="BE195" i="15"/>
  <c r="BF195" i="15"/>
  <c r="BN195" i="15"/>
  <c r="BO195" i="15"/>
  <c r="BQ195" i="15"/>
  <c r="E194" i="15"/>
  <c r="F194" i="15"/>
  <c r="AM194" i="15"/>
  <c r="AY194" i="15" s="1"/>
  <c r="AZ194" i="15" s="1"/>
  <c r="AO194" i="15"/>
  <c r="BA194" i="15"/>
  <c r="BD194" i="15" a="1"/>
  <c r="BD194" i="15" s="1"/>
  <c r="BE194" i="15"/>
  <c r="BF194" i="15"/>
  <c r="BH194" i="15"/>
  <c r="BI194" i="15" s="1"/>
  <c r="BL194" i="15"/>
  <c r="BN194" i="15"/>
  <c r="BO194" i="15"/>
  <c r="BQ194" i="15"/>
  <c r="BR194" i="15"/>
  <c r="E87" i="14"/>
  <c r="E206" i="14"/>
  <c r="E207" i="14"/>
  <c r="L226" i="14"/>
  <c r="E225" i="14"/>
  <c r="G225" i="14" s="1"/>
  <c r="H225" i="14" s="1"/>
  <c r="E226" i="14"/>
  <c r="E227" i="14"/>
  <c r="E228" i="14"/>
  <c r="E11" i="25"/>
  <c r="BG195" i="15"/>
  <c r="BG196" i="15"/>
  <c r="BS124" i="15"/>
  <c r="BM214" i="15"/>
  <c r="AP175" i="15"/>
  <c r="BM123" i="15"/>
  <c r="BS136" i="15"/>
  <c r="BS111" i="15"/>
  <c r="AP124" i="15"/>
  <c r="BM92" i="15"/>
  <c r="BJ111" i="15"/>
  <c r="BM174" i="15"/>
  <c r="BJ136" i="15"/>
  <c r="AP93" i="15"/>
  <c r="BS175" i="15"/>
  <c r="BM111" i="15"/>
  <c r="AP217" i="15"/>
  <c r="BM217" i="15"/>
  <c r="BM135" i="15"/>
  <c r="AP136" i="15"/>
  <c r="AP111" i="15"/>
  <c r="BS93" i="15"/>
  <c r="BR195" i="15" l="1"/>
  <c r="CE91" i="31"/>
  <c r="CF91" i="31" s="1"/>
  <c r="CG91" i="31" s="1"/>
  <c r="AL201" i="15"/>
  <c r="AY217" i="15"/>
  <c r="AZ217" i="15" s="1"/>
  <c r="BR217" i="15" s="1"/>
  <c r="AO206" i="15"/>
  <c r="BR206" i="15"/>
  <c r="BR196" i="15"/>
  <c r="AY196" i="15"/>
  <c r="AZ196" i="15" s="1"/>
  <c r="AY195" i="15"/>
  <c r="AZ195" i="15" s="1"/>
  <c r="I225" i="14"/>
  <c r="J225" i="14" s="1"/>
  <c r="E19" i="25"/>
  <c r="BH195" i="15"/>
  <c r="BG217" i="15"/>
  <c r="BH196" i="15"/>
  <c r="BG201" i="15"/>
  <c r="BJ110" i="15"/>
  <c r="BM122" i="15"/>
  <c r="BM173" i="15"/>
  <c r="BS174" i="15"/>
  <c r="AP123" i="15"/>
  <c r="BS110" i="15"/>
  <c r="AP214" i="15"/>
  <c r="BJ135" i="15"/>
  <c r="BS135" i="15"/>
  <c r="BM110" i="15"/>
  <c r="AP135" i="15"/>
  <c r="BM91" i="15"/>
  <c r="BS123" i="15"/>
  <c r="BM134" i="15"/>
  <c r="BS92" i="15"/>
  <c r="BS214" i="15"/>
  <c r="BJ214" i="15"/>
  <c r="BM213" i="15"/>
  <c r="AP110" i="15"/>
  <c r="BS217" i="15"/>
  <c r="AP92" i="15"/>
  <c r="AP174" i="15"/>
  <c r="BI196" i="15" l="1"/>
  <c r="BI195" i="15"/>
  <c r="E10" i="25"/>
  <c r="E42" i="14"/>
  <c r="E43" i="14"/>
  <c r="E44" i="14"/>
  <c r="E45" i="14"/>
  <c r="H31" i="29"/>
  <c r="H32" i="29"/>
  <c r="H33" i="29"/>
  <c r="I31" i="29"/>
  <c r="I32" i="29"/>
  <c r="I33" i="29"/>
  <c r="J31" i="29"/>
  <c r="J32" i="29"/>
  <c r="J33" i="29"/>
  <c r="J19" i="34"/>
  <c r="E114" i="14"/>
  <c r="E115" i="14"/>
  <c r="E116" i="14"/>
  <c r="E13" i="18"/>
  <c r="BH217" i="15"/>
  <c r="AP91" i="15"/>
  <c r="AP122" i="15"/>
  <c r="AP109" i="15"/>
  <c r="BJ213" i="15"/>
  <c r="BS122" i="15"/>
  <c r="BS134" i="15"/>
  <c r="AP213" i="15"/>
  <c r="BM172" i="15"/>
  <c r="BJ134" i="15"/>
  <c r="BJ109" i="15"/>
  <c r="BS173" i="15"/>
  <c r="AP134" i="15"/>
  <c r="AP173" i="15"/>
  <c r="BM90" i="15"/>
  <c r="BM212" i="15"/>
  <c r="BM121" i="15"/>
  <c r="BS109" i="15"/>
  <c r="BM109" i="15"/>
  <c r="BM133" i="15"/>
  <c r="BS213" i="15"/>
  <c r="BS91" i="15"/>
  <c r="BI217" i="15" l="1"/>
  <c r="E221" i="15"/>
  <c r="E222" i="15"/>
  <c r="BL222" i="15" s="1"/>
  <c r="F221" i="15"/>
  <c r="F222" i="15"/>
  <c r="AM221" i="15"/>
  <c r="AY221" i="15" s="1"/>
  <c r="AZ221" i="15" s="1"/>
  <c r="AM222" i="15"/>
  <c r="AO222" i="15" s="1"/>
  <c r="AO221" i="15"/>
  <c r="BA221" i="15"/>
  <c r="BA222" i="15"/>
  <c r="BD221" i="15" a="1"/>
  <c r="BD221" i="15" s="1"/>
  <c r="BD222" i="15" a="1"/>
  <c r="BD222" i="15" s="1"/>
  <c r="BG222" i="15" s="1"/>
  <c r="BE221" i="15"/>
  <c r="BE222" i="15"/>
  <c r="BF221" i="15"/>
  <c r="BF222" i="15"/>
  <c r="BH221" i="15"/>
  <c r="BI221" i="15" s="1"/>
  <c r="BL221" i="15"/>
  <c r="BN221" i="15"/>
  <c r="BN222" i="15"/>
  <c r="BO221" i="15"/>
  <c r="BO222" i="15"/>
  <c r="BQ221" i="15"/>
  <c r="BQ222" i="15"/>
  <c r="BR221" i="15"/>
  <c r="E193" i="15"/>
  <c r="E197" i="15"/>
  <c r="BL197" i="15" s="1"/>
  <c r="F193" i="15"/>
  <c r="F197" i="15"/>
  <c r="AM193" i="15"/>
  <c r="AY193" i="15" s="1"/>
  <c r="AZ193" i="15" s="1"/>
  <c r="AM197" i="15"/>
  <c r="AY197" i="15" s="1"/>
  <c r="AZ197" i="15" s="1"/>
  <c r="AO193" i="15"/>
  <c r="BA193" i="15"/>
  <c r="BA197" i="15"/>
  <c r="BD193" i="15" a="1"/>
  <c r="BD193" i="15" s="1"/>
  <c r="BD197" i="15" a="1"/>
  <c r="BD197" i="15" s="1"/>
  <c r="BG197" i="15" s="1"/>
  <c r="BE193" i="15"/>
  <c r="BE197" i="15"/>
  <c r="BF193" i="15"/>
  <c r="BF197" i="15"/>
  <c r="BH193" i="15"/>
  <c r="BI193" i="15" s="1"/>
  <c r="BL193" i="15"/>
  <c r="BN193" i="15"/>
  <c r="BN197" i="15"/>
  <c r="BO193" i="15"/>
  <c r="BO197" i="15"/>
  <c r="BQ193" i="15"/>
  <c r="BQ197" i="15"/>
  <c r="BR193" i="15"/>
  <c r="E236" i="15"/>
  <c r="E240" i="15"/>
  <c r="BL240" i="15" s="1"/>
  <c r="F236" i="15"/>
  <c r="F240" i="15"/>
  <c r="AM236" i="15"/>
  <c r="BR236" i="15" s="1"/>
  <c r="AM240" i="15"/>
  <c r="BR240" i="15" s="1"/>
  <c r="AO236" i="15"/>
  <c r="BA236" i="15"/>
  <c r="BA240" i="15"/>
  <c r="BD236" i="15" a="1"/>
  <c r="BD236" i="15" s="1"/>
  <c r="BD240" i="15" a="1"/>
  <c r="BD240" i="15" s="1"/>
  <c r="BG240" i="15" s="1"/>
  <c r="BE236" i="15"/>
  <c r="BE240" i="15"/>
  <c r="BF236" i="15"/>
  <c r="BF240" i="15"/>
  <c r="BH236" i="15"/>
  <c r="BI236" i="15" s="1"/>
  <c r="BL236" i="15"/>
  <c r="BN236" i="15"/>
  <c r="BN240" i="15"/>
  <c r="BO236" i="15"/>
  <c r="BO240" i="15"/>
  <c r="BQ236" i="15"/>
  <c r="BQ240" i="15"/>
  <c r="E227" i="15"/>
  <c r="BL227" i="15" s="1"/>
  <c r="E228" i="15"/>
  <c r="BL228" i="15" s="1"/>
  <c r="E229" i="15"/>
  <c r="BL229" i="15" s="1"/>
  <c r="F227" i="15"/>
  <c r="F228" i="15"/>
  <c r="F229" i="15"/>
  <c r="AM227" i="15"/>
  <c r="J102" i="18" s="1"/>
  <c r="AM228" i="15"/>
  <c r="J101" i="18" s="1"/>
  <c r="AM229" i="15"/>
  <c r="AO229" i="15" s="1"/>
  <c r="BA227" i="15"/>
  <c r="BA228" i="15"/>
  <c r="BA229" i="15"/>
  <c r="BD227" i="15" a="1"/>
  <c r="BD227" i="15" s="1"/>
  <c r="BG227" i="15" s="1"/>
  <c r="BD228" i="15" a="1"/>
  <c r="BD228" i="15" s="1"/>
  <c r="BG228" i="15" s="1"/>
  <c r="BD229" i="15" a="1"/>
  <c r="BD229" i="15" s="1"/>
  <c r="BG229" i="15" s="1"/>
  <c r="BE227" i="15"/>
  <c r="BE228" i="15"/>
  <c r="BE229" i="15"/>
  <c r="BF227" i="15"/>
  <c r="BF228" i="15"/>
  <c r="BF229" i="15"/>
  <c r="BN227" i="15"/>
  <c r="BN228" i="15"/>
  <c r="BN229" i="15"/>
  <c r="BO227" i="15"/>
  <c r="BO228" i="15"/>
  <c r="BO229" i="15"/>
  <c r="BQ227" i="15"/>
  <c r="BQ228" i="15"/>
  <c r="BQ229" i="15"/>
  <c r="BM211" i="15"/>
  <c r="AP133" i="15"/>
  <c r="BM120" i="15"/>
  <c r="BS212" i="15"/>
  <c r="BM132" i="15"/>
  <c r="BM108" i="15"/>
  <c r="AP108" i="15"/>
  <c r="AP121" i="15"/>
  <c r="BJ217" i="15"/>
  <c r="AP212" i="15"/>
  <c r="BS133" i="15"/>
  <c r="BM171" i="15"/>
  <c r="BJ212" i="15"/>
  <c r="BJ108" i="15"/>
  <c r="AP90" i="15"/>
  <c r="BS108" i="15"/>
  <c r="AP172" i="15"/>
  <c r="BJ133" i="15"/>
  <c r="BS121" i="15"/>
  <c r="BS172" i="15"/>
  <c r="BS90" i="15"/>
  <c r="G10" i="25" l="1"/>
  <c r="H10" i="25" s="1"/>
  <c r="G11" i="25"/>
  <c r="H11" i="25" s="1"/>
  <c r="G19" i="25"/>
  <c r="H19" i="25" s="1"/>
  <c r="BR197" i="15"/>
  <c r="AY228" i="15"/>
  <c r="AZ228" i="15" s="1"/>
  <c r="BR228" i="15" s="1"/>
  <c r="AY227" i="15"/>
  <c r="AZ227" i="15" s="1"/>
  <c r="BR227" i="15" s="1"/>
  <c r="J14" i="18"/>
  <c r="J107" i="18" s="1"/>
  <c r="BR222" i="15"/>
  <c r="AO197" i="15"/>
  <c r="AY222" i="15"/>
  <c r="AZ222" i="15" s="1"/>
  <c r="AY240" i="15"/>
  <c r="AZ240" i="15" s="1"/>
  <c r="AO240" i="15"/>
  <c r="AY236" i="15"/>
  <c r="AZ236" i="15" s="1"/>
  <c r="AO227" i="15"/>
  <c r="BR229" i="15"/>
  <c r="AY229" i="15"/>
  <c r="AZ229" i="15" s="1"/>
  <c r="AO228" i="15"/>
  <c r="BH197" i="15"/>
  <c r="BH240" i="15"/>
  <c r="BH229" i="15"/>
  <c r="BH227" i="15"/>
  <c r="BH222" i="15"/>
  <c r="BH228" i="15"/>
  <c r="BJ211" i="15"/>
  <c r="BM107" i="15"/>
  <c r="BS132" i="15"/>
  <c r="AP132" i="15"/>
  <c r="BS211" i="15"/>
  <c r="AP107" i="15"/>
  <c r="BM222" i="15"/>
  <c r="BM170" i="15"/>
  <c r="BM119" i="15"/>
  <c r="BJ132" i="15"/>
  <c r="AP171" i="15"/>
  <c r="BS120" i="15"/>
  <c r="BS171" i="15"/>
  <c r="BJ107" i="15"/>
  <c r="BM131" i="15"/>
  <c r="BS107" i="15"/>
  <c r="AP120" i="15"/>
  <c r="AP211" i="15"/>
  <c r="BI229" i="15" l="1"/>
  <c r="BI197" i="15"/>
  <c r="BI240" i="15"/>
  <c r="BI227" i="15"/>
  <c r="BI222" i="15"/>
  <c r="BI228" i="15"/>
  <c r="J128" i="18"/>
  <c r="J85" i="18"/>
  <c r="L11" i="25"/>
  <c r="L19" i="25"/>
  <c r="L10" i="25"/>
  <c r="L231" i="14"/>
  <c r="L238" i="14"/>
  <c r="L245" i="14"/>
  <c r="L284" i="14"/>
  <c r="L279" i="14"/>
  <c r="L274" i="14"/>
  <c r="L266" i="14"/>
  <c r="L260" i="14"/>
  <c r="L253" i="14"/>
  <c r="BM118" i="15"/>
  <c r="BJ131" i="15"/>
  <c r="BS131" i="15"/>
  <c r="AP119" i="15"/>
  <c r="M19" i="25"/>
  <c r="AP170" i="15"/>
  <c r="BM221" i="15"/>
  <c r="BJ222" i="15"/>
  <c r="BM130" i="15"/>
  <c r="BS222" i="15"/>
  <c r="BM106" i="15"/>
  <c r="AP106" i="15"/>
  <c r="BJ106" i="15"/>
  <c r="BS106" i="15"/>
  <c r="AP222" i="15"/>
  <c r="AP131" i="15"/>
  <c r="BM169" i="15"/>
  <c r="BS119" i="15"/>
  <c r="BM156" i="15"/>
  <c r="I19" i="25"/>
  <c r="BS170" i="15"/>
  <c r="J86" i="18" l="1"/>
  <c r="E286" i="14"/>
  <c r="E285" i="14"/>
  <c r="E284" i="14"/>
  <c r="I283" i="14"/>
  <c r="J283" i="14" s="1"/>
  <c r="G283" i="14"/>
  <c r="H283" i="14" s="1"/>
  <c r="F283" i="14"/>
  <c r="E283" i="14"/>
  <c r="F282" i="14"/>
  <c r="E282" i="14"/>
  <c r="I282" i="14" s="1"/>
  <c r="J282" i="14" s="1"/>
  <c r="D282" i="14"/>
  <c r="E281" i="14"/>
  <c r="E280" i="14"/>
  <c r="E279" i="14"/>
  <c r="I278" i="14"/>
  <c r="J278" i="14" s="1"/>
  <c r="G278" i="14"/>
  <c r="H278" i="14" s="1"/>
  <c r="F278" i="14"/>
  <c r="E278" i="14"/>
  <c r="F277" i="14"/>
  <c r="E277" i="14"/>
  <c r="I277" i="14" s="1"/>
  <c r="J277" i="14" s="1"/>
  <c r="D277" i="14"/>
  <c r="E276" i="14"/>
  <c r="E275" i="14"/>
  <c r="E274" i="14"/>
  <c r="I273" i="14"/>
  <c r="J273" i="14" s="1"/>
  <c r="G273" i="14"/>
  <c r="H273" i="14" s="1"/>
  <c r="F273" i="14"/>
  <c r="E273" i="14"/>
  <c r="F272" i="14"/>
  <c r="E272" i="14"/>
  <c r="G272" i="14" s="1"/>
  <c r="H272" i="14" s="1"/>
  <c r="D272" i="14"/>
  <c r="E271" i="14"/>
  <c r="E270" i="14"/>
  <c r="E269" i="14"/>
  <c r="E268" i="14"/>
  <c r="E267" i="14"/>
  <c r="E266" i="14"/>
  <c r="I265" i="14"/>
  <c r="J265" i="14" s="1"/>
  <c r="G265" i="14"/>
  <c r="H265" i="14" s="1"/>
  <c r="F265" i="14"/>
  <c r="E265" i="14"/>
  <c r="F264" i="14"/>
  <c r="E264" i="14"/>
  <c r="I264" i="14" s="1"/>
  <c r="J264" i="14" s="1"/>
  <c r="D264" i="14"/>
  <c r="E263" i="14"/>
  <c r="E262" i="14"/>
  <c r="E261" i="14"/>
  <c r="E260" i="14"/>
  <c r="I259" i="14"/>
  <c r="J259" i="14" s="1"/>
  <c r="G259" i="14"/>
  <c r="H259" i="14" s="1"/>
  <c r="F259" i="14"/>
  <c r="E259" i="14"/>
  <c r="F258" i="14"/>
  <c r="E258" i="14"/>
  <c r="G258" i="14" s="1"/>
  <c r="H258" i="14" s="1"/>
  <c r="D258" i="14"/>
  <c r="E257" i="14"/>
  <c r="E256" i="14"/>
  <c r="E255" i="14"/>
  <c r="E254" i="14"/>
  <c r="E253" i="14"/>
  <c r="I252" i="14"/>
  <c r="J252" i="14" s="1"/>
  <c r="G252" i="14"/>
  <c r="H252" i="14" s="1"/>
  <c r="F252" i="14"/>
  <c r="E252" i="14"/>
  <c r="F251" i="14"/>
  <c r="E251" i="14"/>
  <c r="I251" i="14" s="1"/>
  <c r="J251" i="14" s="1"/>
  <c r="D251" i="14"/>
  <c r="E250" i="14"/>
  <c r="E249" i="14"/>
  <c r="E248" i="14"/>
  <c r="E247" i="14"/>
  <c r="E246" i="14"/>
  <c r="E245" i="14"/>
  <c r="I244" i="14"/>
  <c r="J244" i="14" s="1"/>
  <c r="G244" i="14"/>
  <c r="H244" i="14" s="1"/>
  <c r="F244" i="14"/>
  <c r="E244" i="14"/>
  <c r="F243" i="14"/>
  <c r="E243" i="14"/>
  <c r="I243" i="14" s="1"/>
  <c r="J243" i="14" s="1"/>
  <c r="D243" i="14"/>
  <c r="E242" i="14"/>
  <c r="E241" i="14"/>
  <c r="E240" i="14"/>
  <c r="E239" i="14"/>
  <c r="E238" i="14"/>
  <c r="I237" i="14"/>
  <c r="J237" i="14" s="1"/>
  <c r="G237" i="14"/>
  <c r="H237" i="14" s="1"/>
  <c r="F237" i="14"/>
  <c r="E237" i="14"/>
  <c r="F236" i="14"/>
  <c r="E236" i="14"/>
  <c r="I236" i="14" s="1"/>
  <c r="J236" i="14" s="1"/>
  <c r="D236" i="14"/>
  <c r="E235" i="14"/>
  <c r="E234" i="14"/>
  <c r="E233" i="14"/>
  <c r="E232" i="14"/>
  <c r="E231" i="14"/>
  <c r="I230" i="14"/>
  <c r="J230" i="14" s="1"/>
  <c r="G230" i="14"/>
  <c r="H230" i="14" s="1"/>
  <c r="F230" i="14"/>
  <c r="E230" i="14"/>
  <c r="F229" i="14"/>
  <c r="E229" i="14"/>
  <c r="G229" i="14" s="1"/>
  <c r="H229" i="14" s="1"/>
  <c r="D229" i="14"/>
  <c r="L222" i="14"/>
  <c r="E224" i="14"/>
  <c r="E223" i="14"/>
  <c r="E222" i="14"/>
  <c r="L217" i="14"/>
  <c r="E219" i="14"/>
  <c r="E218" i="14"/>
  <c r="E217" i="14"/>
  <c r="L212" i="14"/>
  <c r="E214" i="14"/>
  <c r="E213" i="14"/>
  <c r="E212" i="14"/>
  <c r="L202" i="14"/>
  <c r="E208" i="14"/>
  <c r="E205" i="14"/>
  <c r="E204" i="14"/>
  <c r="E203" i="14"/>
  <c r="E202" i="14"/>
  <c r="L196" i="14"/>
  <c r="E199" i="14"/>
  <c r="E198" i="14"/>
  <c r="E197" i="14"/>
  <c r="E196" i="14"/>
  <c r="E142" i="14"/>
  <c r="L189" i="14"/>
  <c r="E193" i="14"/>
  <c r="E192" i="14"/>
  <c r="E191" i="14"/>
  <c r="E190" i="14"/>
  <c r="E189" i="14"/>
  <c r="L181" i="14"/>
  <c r="E181" i="14"/>
  <c r="E182" i="14"/>
  <c r="E183" i="14"/>
  <c r="E184" i="14"/>
  <c r="E185" i="14"/>
  <c r="E186" i="14"/>
  <c r="E209" i="14"/>
  <c r="E170" i="14"/>
  <c r="E171" i="14"/>
  <c r="L145" i="14"/>
  <c r="E101" i="14"/>
  <c r="E102" i="14"/>
  <c r="G102" i="14"/>
  <c r="H102" i="14" s="1"/>
  <c r="I102" i="14"/>
  <c r="J102" i="14" s="1"/>
  <c r="E111" i="14"/>
  <c r="E112" i="14"/>
  <c r="G112" i="14"/>
  <c r="H112" i="14" s="1"/>
  <c r="I112" i="14"/>
  <c r="J112" i="14" s="1"/>
  <c r="E133" i="14"/>
  <c r="E134" i="14"/>
  <c r="L123" i="14"/>
  <c r="E123" i="14"/>
  <c r="E124" i="14"/>
  <c r="E143" i="14"/>
  <c r="E155" i="14"/>
  <c r="E156" i="14"/>
  <c r="E157" i="14"/>
  <c r="E177" i="14"/>
  <c r="E178" i="14"/>
  <c r="E179" i="14"/>
  <c r="G179" i="14" s="1"/>
  <c r="H179" i="14" s="1"/>
  <c r="E180" i="14"/>
  <c r="E187" i="14"/>
  <c r="G187" i="14" s="1"/>
  <c r="H187" i="14" s="1"/>
  <c r="E188" i="14"/>
  <c r="E194" i="14"/>
  <c r="G194" i="14" s="1"/>
  <c r="H194" i="14" s="1"/>
  <c r="E195" i="14"/>
  <c r="E200" i="14"/>
  <c r="G200" i="14" s="1"/>
  <c r="H200" i="14" s="1"/>
  <c r="E201" i="14"/>
  <c r="E210" i="14"/>
  <c r="G210" i="14" s="1"/>
  <c r="H210" i="14" s="1"/>
  <c r="E211" i="14"/>
  <c r="E215" i="14"/>
  <c r="G215" i="14" s="1"/>
  <c r="H215" i="14" s="1"/>
  <c r="E216" i="14"/>
  <c r="E220" i="14"/>
  <c r="G220" i="14" s="1"/>
  <c r="H220" i="14" s="1"/>
  <c r="E221" i="14"/>
  <c r="F180" i="14"/>
  <c r="F188" i="14"/>
  <c r="F195" i="14"/>
  <c r="F201" i="14"/>
  <c r="F211" i="14"/>
  <c r="F216" i="14"/>
  <c r="F221" i="14"/>
  <c r="G180" i="14"/>
  <c r="H180" i="14" s="1"/>
  <c r="G188" i="14"/>
  <c r="H188" i="14" s="1"/>
  <c r="G195" i="14"/>
  <c r="H195" i="14" s="1"/>
  <c r="G201" i="14"/>
  <c r="H201" i="14" s="1"/>
  <c r="G211" i="14"/>
  <c r="H211" i="14" s="1"/>
  <c r="G216" i="14"/>
  <c r="H216" i="14" s="1"/>
  <c r="G221" i="14"/>
  <c r="H221" i="14" s="1"/>
  <c r="I180" i="14"/>
  <c r="J180" i="14" s="1"/>
  <c r="I188" i="14"/>
  <c r="J188" i="14" s="1"/>
  <c r="I195" i="14"/>
  <c r="J195" i="14" s="1"/>
  <c r="I201" i="14"/>
  <c r="J201" i="14" s="1"/>
  <c r="I211" i="14"/>
  <c r="J211" i="14" s="1"/>
  <c r="I216" i="14"/>
  <c r="J216" i="14" s="1"/>
  <c r="I221" i="14"/>
  <c r="J221" i="14" s="1"/>
  <c r="E144" i="14"/>
  <c r="G144" i="14" s="1"/>
  <c r="H144" i="14" s="1"/>
  <c r="E145" i="14"/>
  <c r="E146" i="14"/>
  <c r="E147" i="14"/>
  <c r="E148" i="14"/>
  <c r="E120" i="14"/>
  <c r="I120" i="14" s="1"/>
  <c r="J120" i="14" s="1"/>
  <c r="E121" i="14"/>
  <c r="E122" i="14"/>
  <c r="E125" i="14"/>
  <c r="E126" i="14"/>
  <c r="E127" i="14"/>
  <c r="E128" i="14"/>
  <c r="F121" i="14"/>
  <c r="G121" i="14"/>
  <c r="H121" i="14" s="1"/>
  <c r="I121" i="14"/>
  <c r="J121" i="14" s="1"/>
  <c r="E223" i="15"/>
  <c r="E224" i="15"/>
  <c r="E230" i="15"/>
  <c r="BL230" i="15" s="1"/>
  <c r="F223" i="15"/>
  <c r="F224" i="15"/>
  <c r="F230" i="15"/>
  <c r="AM223" i="15"/>
  <c r="AY223" i="15" s="1"/>
  <c r="AZ223" i="15" s="1"/>
  <c r="AM224" i="15"/>
  <c r="AY224" i="15" s="1"/>
  <c r="AZ224" i="15" s="1"/>
  <c r="AM230" i="15"/>
  <c r="AY230" i="15" s="1"/>
  <c r="AZ230" i="15" s="1"/>
  <c r="AO223" i="15"/>
  <c r="AO224" i="15"/>
  <c r="BA223" i="15"/>
  <c r="BA224" i="15"/>
  <c r="BA230" i="15"/>
  <c r="BD223" i="15" a="1"/>
  <c r="BD223" i="15" s="1"/>
  <c r="BD224" i="15" a="1"/>
  <c r="BD224" i="15" s="1"/>
  <c r="BD230" i="15" a="1"/>
  <c r="BD230" i="15" s="1"/>
  <c r="BG230" i="15" s="1"/>
  <c r="BE223" i="15"/>
  <c r="BE224" i="15"/>
  <c r="BE230" i="15"/>
  <c r="BF223" i="15"/>
  <c r="BF224" i="15"/>
  <c r="BF230" i="15"/>
  <c r="BH223" i="15"/>
  <c r="BI223" i="15" s="1"/>
  <c r="BH224" i="15"/>
  <c r="BI224" i="15" s="1"/>
  <c r="BL223" i="15"/>
  <c r="BL224" i="15"/>
  <c r="BN223" i="15"/>
  <c r="BN224" i="15"/>
  <c r="BN230" i="15"/>
  <c r="BO223" i="15"/>
  <c r="BO224" i="15"/>
  <c r="BO230" i="15"/>
  <c r="BQ223" i="15"/>
  <c r="BQ224" i="15"/>
  <c r="BQ230" i="15"/>
  <c r="BR223" i="15"/>
  <c r="BR224" i="15"/>
  <c r="D259" i="14"/>
  <c r="BS197" i="15"/>
  <c r="I263" i="14"/>
  <c r="D265" i="14"/>
  <c r="BM117" i="15"/>
  <c r="AP118" i="15"/>
  <c r="G286" i="14"/>
  <c r="G235" i="14"/>
  <c r="I271" i="14"/>
  <c r="BJ105" i="15"/>
  <c r="I228" i="14"/>
  <c r="I281" i="14"/>
  <c r="BM197" i="15"/>
  <c r="BJ130" i="15"/>
  <c r="D244" i="14"/>
  <c r="BJ197" i="15"/>
  <c r="I276" i="14"/>
  <c r="G228" i="14"/>
  <c r="I250" i="14"/>
  <c r="BJ221" i="15"/>
  <c r="AP169" i="15"/>
  <c r="BM168" i="15"/>
  <c r="D278" i="14"/>
  <c r="D283" i="14"/>
  <c r="AP197" i="15"/>
  <c r="G276" i="14"/>
  <c r="AP105" i="15"/>
  <c r="D237" i="14"/>
  <c r="I242" i="14"/>
  <c r="D273" i="14"/>
  <c r="I235" i="14"/>
  <c r="D230" i="14"/>
  <c r="BS156" i="15"/>
  <c r="BS105" i="15"/>
  <c r="G263" i="14"/>
  <c r="D252" i="14"/>
  <c r="BM105" i="15"/>
  <c r="I257" i="14"/>
  <c r="G257" i="14"/>
  <c r="G271" i="14"/>
  <c r="BM155" i="15"/>
  <c r="AP130" i="15"/>
  <c r="AP221" i="15"/>
  <c r="I286" i="14"/>
  <c r="BS130" i="15"/>
  <c r="G281" i="14"/>
  <c r="BS221" i="15"/>
  <c r="BS169" i="15"/>
  <c r="BS118" i="15"/>
  <c r="J89" i="18" l="1"/>
  <c r="H228" i="14"/>
  <c r="J228" i="14"/>
  <c r="J286" i="14"/>
  <c r="H286" i="14"/>
  <c r="H281" i="14"/>
  <c r="J281" i="14"/>
  <c r="J276" i="14"/>
  <c r="H276" i="14"/>
  <c r="G282" i="14"/>
  <c r="H282" i="14" s="1"/>
  <c r="I272" i="14"/>
  <c r="J272" i="14" s="1"/>
  <c r="I258" i="14"/>
  <c r="J258" i="14" s="1"/>
  <c r="G236" i="14"/>
  <c r="H236" i="14" s="1"/>
  <c r="G264" i="14"/>
  <c r="H264" i="14" s="1"/>
  <c r="I229" i="14"/>
  <c r="J229" i="14" s="1"/>
  <c r="J242" i="14"/>
  <c r="J250" i="14"/>
  <c r="H257" i="14"/>
  <c r="J271" i="14"/>
  <c r="J235" i="14"/>
  <c r="H235" i="14"/>
  <c r="J263" i="14"/>
  <c r="H271" i="14"/>
  <c r="J257" i="14"/>
  <c r="H263" i="14"/>
  <c r="G251" i="14"/>
  <c r="H251" i="14" s="1"/>
  <c r="G243" i="14"/>
  <c r="H243" i="14" s="1"/>
  <c r="G277" i="14"/>
  <c r="H277" i="14" s="1"/>
  <c r="I200" i="14"/>
  <c r="J200" i="14" s="1"/>
  <c r="I215" i="14"/>
  <c r="J215" i="14" s="1"/>
  <c r="I179" i="14"/>
  <c r="J179" i="14" s="1"/>
  <c r="I210" i="14"/>
  <c r="J210" i="14" s="1"/>
  <c r="I187" i="14"/>
  <c r="J187" i="14" s="1"/>
  <c r="I220" i="14"/>
  <c r="J220" i="14" s="1"/>
  <c r="I194" i="14"/>
  <c r="J194" i="14" s="1"/>
  <c r="I144" i="14"/>
  <c r="J144" i="14" s="1"/>
  <c r="G120" i="14"/>
  <c r="H120" i="14" s="1"/>
  <c r="BR230" i="15"/>
  <c r="AO230" i="15"/>
  <c r="E5" i="25"/>
  <c r="G5" i="25"/>
  <c r="H5" i="25" s="1"/>
  <c r="D5" i="25"/>
  <c r="BH230" i="15"/>
  <c r="D274" i="14"/>
  <c r="BJ104" i="15"/>
  <c r="D279" i="14"/>
  <c r="BS196" i="15"/>
  <c r="BM196" i="15"/>
  <c r="J5" i="25"/>
  <c r="BM167" i="15"/>
  <c r="AP156" i="15"/>
  <c r="BJ196" i="15"/>
  <c r="D6" i="25"/>
  <c r="D284" i="14"/>
  <c r="AP168" i="15"/>
  <c r="D238" i="14"/>
  <c r="D253" i="14"/>
  <c r="D266" i="14"/>
  <c r="D245" i="14"/>
  <c r="BS104" i="15"/>
  <c r="D260" i="14"/>
  <c r="BM104" i="15"/>
  <c r="D231" i="14"/>
  <c r="G242" i="14"/>
  <c r="BM154" i="15"/>
  <c r="BS155" i="15"/>
  <c r="BS117" i="15"/>
  <c r="G250" i="14"/>
  <c r="BS168" i="15"/>
  <c r="BS167" i="15" s="1"/>
  <c r="AP104" i="15"/>
  <c r="AP117" i="15"/>
  <c r="AP196" i="15"/>
  <c r="BI230" i="15" l="1"/>
  <c r="F6" i="25"/>
  <c r="F284" i="14"/>
  <c r="F266" i="14"/>
  <c r="F253" i="14"/>
  <c r="F274" i="14"/>
  <c r="F245" i="14"/>
  <c r="F238" i="14"/>
  <c r="F279" i="14"/>
  <c r="F260" i="14"/>
  <c r="F231" i="14"/>
  <c r="H242" i="14"/>
  <c r="H250" i="14"/>
  <c r="F5" i="25"/>
  <c r="L5" i="25"/>
  <c r="E59" i="34"/>
  <c r="E58" i="34"/>
  <c r="E57" i="34"/>
  <c r="E56" i="34"/>
  <c r="E55" i="34"/>
  <c r="E54" i="34"/>
  <c r="E53" i="34"/>
  <c r="E52" i="34"/>
  <c r="E51" i="34"/>
  <c r="E50" i="34"/>
  <c r="E49" i="34"/>
  <c r="E48" i="34"/>
  <c r="I47" i="34"/>
  <c r="H47" i="34"/>
  <c r="F47" i="34"/>
  <c r="E47" i="34"/>
  <c r="H46" i="34"/>
  <c r="G46" i="34"/>
  <c r="F46" i="34"/>
  <c r="E46" i="34"/>
  <c r="I46" i="34" s="1"/>
  <c r="D46" i="34"/>
  <c r="E45" i="34"/>
  <c r="E44" i="34"/>
  <c r="E43" i="34"/>
  <c r="E42" i="34"/>
  <c r="E41" i="34"/>
  <c r="E40" i="34"/>
  <c r="E39" i="34"/>
  <c r="E38" i="34"/>
  <c r="E37" i="34"/>
  <c r="E36" i="34"/>
  <c r="N35" i="34"/>
  <c r="M35" i="34"/>
  <c r="L35" i="34"/>
  <c r="K35" i="34"/>
  <c r="E35" i="34"/>
  <c r="E34" i="34"/>
  <c r="E33" i="34"/>
  <c r="I32" i="34"/>
  <c r="H32" i="34"/>
  <c r="F32" i="34"/>
  <c r="E32" i="34"/>
  <c r="H31" i="34"/>
  <c r="G31" i="34"/>
  <c r="F31" i="34"/>
  <c r="E31" i="34"/>
  <c r="I31" i="34" s="1"/>
  <c r="D31" i="34"/>
  <c r="E30" i="34"/>
  <c r="I29" i="34"/>
  <c r="H29" i="34"/>
  <c r="F29" i="34"/>
  <c r="E29" i="34"/>
  <c r="H28" i="34"/>
  <c r="G28" i="34"/>
  <c r="F28" i="34"/>
  <c r="E28" i="34"/>
  <c r="I28" i="34" s="1"/>
  <c r="D28" i="34"/>
  <c r="E27" i="34"/>
  <c r="E26" i="34"/>
  <c r="E25" i="34"/>
  <c r="E24" i="34"/>
  <c r="E23" i="34"/>
  <c r="E22" i="34"/>
  <c r="E21" i="34"/>
  <c r="E20" i="34"/>
  <c r="E19" i="34"/>
  <c r="M18" i="34"/>
  <c r="K18" i="34"/>
  <c r="E18" i="34"/>
  <c r="N17" i="34"/>
  <c r="M17" i="34"/>
  <c r="L17" i="34"/>
  <c r="K17" i="34"/>
  <c r="E17" i="34"/>
  <c r="I16" i="34"/>
  <c r="H16" i="34"/>
  <c r="F16" i="34"/>
  <c r="E16" i="34"/>
  <c r="H15" i="34"/>
  <c r="G15" i="34"/>
  <c r="F15" i="34"/>
  <c r="E15" i="34"/>
  <c r="I15" i="34" s="1"/>
  <c r="D15" i="34"/>
  <c r="E14" i="34"/>
  <c r="I13" i="34"/>
  <c r="H13" i="34"/>
  <c r="F13" i="34"/>
  <c r="E13" i="34"/>
  <c r="H12" i="34"/>
  <c r="G12" i="34"/>
  <c r="F12" i="34"/>
  <c r="E12" i="34"/>
  <c r="I12" i="34" s="1"/>
  <c r="D12" i="34"/>
  <c r="E11" i="34"/>
  <c r="I10" i="34"/>
  <c r="H10" i="34"/>
  <c r="F10" i="34"/>
  <c r="E10" i="34"/>
  <c r="H9" i="34"/>
  <c r="G9" i="34"/>
  <c r="F9" i="34"/>
  <c r="E9" i="34"/>
  <c r="I9" i="34" s="1"/>
  <c r="D9" i="34"/>
  <c r="E8" i="34"/>
  <c r="E7" i="34"/>
  <c r="I6" i="34"/>
  <c r="H6" i="34"/>
  <c r="F6" i="34"/>
  <c r="E6" i="34"/>
  <c r="H5" i="34"/>
  <c r="G5" i="34"/>
  <c r="F5" i="34"/>
  <c r="E5" i="34"/>
  <c r="I5" i="34" s="1"/>
  <c r="D5" i="34"/>
  <c r="B2" i="34"/>
  <c r="E168" i="18"/>
  <c r="E163" i="18"/>
  <c r="E164" i="18"/>
  <c r="E165" i="18"/>
  <c r="E166" i="18"/>
  <c r="E167" i="18"/>
  <c r="E169" i="18"/>
  <c r="E36" i="18"/>
  <c r="E37" i="18"/>
  <c r="E38" i="18"/>
  <c r="E39" i="18"/>
  <c r="E40" i="18"/>
  <c r="E41" i="18"/>
  <c r="E42" i="18"/>
  <c r="E43" i="18"/>
  <c r="E140" i="18"/>
  <c r="E141" i="18"/>
  <c r="E142" i="18"/>
  <c r="E143" i="18"/>
  <c r="E144" i="18"/>
  <c r="E145" i="18"/>
  <c r="E146" i="18"/>
  <c r="D29" i="34"/>
  <c r="BS195" i="15"/>
  <c r="AP195" i="15"/>
  <c r="D32" i="34"/>
  <c r="D232" i="14"/>
  <c r="D261" i="14"/>
  <c r="D275" i="14"/>
  <c r="AP155" i="15"/>
  <c r="AP103" i="15"/>
  <c r="AP167" i="15"/>
  <c r="D285" i="14"/>
  <c r="BJ103" i="15"/>
  <c r="D254" i="14"/>
  <c r="BS154" i="15"/>
  <c r="BM103" i="15"/>
  <c r="BJ195" i="15"/>
  <c r="D13" i="34"/>
  <c r="D16" i="34"/>
  <c r="BM153" i="15"/>
  <c r="D280" i="14"/>
  <c r="BS103" i="15"/>
  <c r="D239" i="14"/>
  <c r="D246" i="14"/>
  <c r="D10" i="34"/>
  <c r="J6" i="25"/>
  <c r="D6" i="34"/>
  <c r="D7" i="25"/>
  <c r="BM195" i="15"/>
  <c r="D47" i="34"/>
  <c r="D267" i="14"/>
  <c r="F285" i="14" l="1"/>
  <c r="F232" i="14"/>
  <c r="F254" i="14"/>
  <c r="F275" i="14"/>
  <c r="F261" i="14"/>
  <c r="F267" i="14"/>
  <c r="F280" i="14"/>
  <c r="F246" i="14"/>
  <c r="F239" i="14"/>
  <c r="G6" i="34"/>
  <c r="G10" i="34"/>
  <c r="G29" i="34"/>
  <c r="G47" i="34"/>
  <c r="G13" i="34"/>
  <c r="G32" i="34"/>
  <c r="G16" i="34"/>
  <c r="J48" i="34"/>
  <c r="C9" i="13" s="1"/>
  <c r="AL61" i="15"/>
  <c r="AM61" i="15" s="1"/>
  <c r="E61" i="15"/>
  <c r="BL61" i="15" s="1"/>
  <c r="F61" i="15"/>
  <c r="BA61" i="15"/>
  <c r="BD61" i="15" a="1"/>
  <c r="BD61" i="15" s="1"/>
  <c r="BF61" i="15"/>
  <c r="BO61" i="15"/>
  <c r="BQ61" i="15"/>
  <c r="BE61" i="15"/>
  <c r="AP102" i="15"/>
  <c r="I284" i="14"/>
  <c r="G274" i="14"/>
  <c r="BM102" i="15"/>
  <c r="D48" i="34"/>
  <c r="D262" i="14"/>
  <c r="G245" i="14"/>
  <c r="I279" i="14"/>
  <c r="BM152" i="15"/>
  <c r="D14" i="34"/>
  <c r="D233" i="14"/>
  <c r="I274" i="14"/>
  <c r="D255" i="14"/>
  <c r="D286" i="14"/>
  <c r="I231" i="14"/>
  <c r="I266" i="14"/>
  <c r="BS153" i="15"/>
  <c r="G231" i="14"/>
  <c r="BJ102" i="15"/>
  <c r="I253" i="14"/>
  <c r="D281" i="14"/>
  <c r="G253" i="14"/>
  <c r="D17" i="34"/>
  <c r="D240" i="14"/>
  <c r="G260" i="14"/>
  <c r="D268" i="14"/>
  <c r="I260" i="14"/>
  <c r="AP154" i="15"/>
  <c r="J7" i="25"/>
  <c r="D33" i="34"/>
  <c r="D276" i="14"/>
  <c r="D7" i="34"/>
  <c r="D247" i="14"/>
  <c r="G279" i="14"/>
  <c r="G284" i="14"/>
  <c r="I245" i="14"/>
  <c r="G238" i="14"/>
  <c r="D30" i="34"/>
  <c r="G266" i="14"/>
  <c r="BS102" i="15"/>
  <c r="I238" i="14"/>
  <c r="F286" i="14" l="1"/>
  <c r="F255" i="14"/>
  <c r="J284" i="14"/>
  <c r="H253" i="14"/>
  <c r="J274" i="14"/>
  <c r="H284" i="14"/>
  <c r="H231" i="14"/>
  <c r="H238" i="14"/>
  <c r="J238" i="14"/>
  <c r="F247" i="14"/>
  <c r="H260" i="14"/>
  <c r="F276" i="14"/>
  <c r="J260" i="14"/>
  <c r="F268" i="14"/>
  <c r="J266" i="14"/>
  <c r="J253" i="14"/>
  <c r="H245" i="14"/>
  <c r="J231" i="14"/>
  <c r="F233" i="14"/>
  <c r="H274" i="14"/>
  <c r="F281" i="14"/>
  <c r="H266" i="14"/>
  <c r="F240" i="14"/>
  <c r="F262" i="14"/>
  <c r="J279" i="14"/>
  <c r="H279" i="14"/>
  <c r="J245" i="14"/>
  <c r="G17" i="34"/>
  <c r="H17" i="34" s="1"/>
  <c r="F17" i="34"/>
  <c r="G14" i="34"/>
  <c r="H14" i="34" s="1"/>
  <c r="F14" i="34"/>
  <c r="F48" i="34"/>
  <c r="G48" i="34"/>
  <c r="H48" i="34" s="1"/>
  <c r="G30" i="34"/>
  <c r="H30" i="34" s="1"/>
  <c r="F30" i="34"/>
  <c r="G33" i="34"/>
  <c r="H33" i="34" s="1"/>
  <c r="F33" i="34"/>
  <c r="G7" i="34"/>
  <c r="H7" i="34" s="1"/>
  <c r="F7" i="34"/>
  <c r="BN61" i="15"/>
  <c r="AY61" i="15"/>
  <c r="AZ61" i="15" s="1"/>
  <c r="BR61" i="15" s="1"/>
  <c r="AO61" i="15"/>
  <c r="AM56" i="15"/>
  <c r="J12" i="18"/>
  <c r="AM5" i="15"/>
  <c r="AM6" i="15"/>
  <c r="AM57" i="15"/>
  <c r="AM62" i="15"/>
  <c r="J15" i="18" s="1"/>
  <c r="AM64" i="15"/>
  <c r="AM65" i="15"/>
  <c r="AM66" i="15"/>
  <c r="AM67" i="15"/>
  <c r="AM68" i="15"/>
  <c r="AM73" i="15"/>
  <c r="AM74" i="15"/>
  <c r="AM79" i="15"/>
  <c r="AM80" i="15"/>
  <c r="AM81" i="15"/>
  <c r="AM82" i="15"/>
  <c r="AM83" i="15"/>
  <c r="AM182" i="15"/>
  <c r="AM183" i="15"/>
  <c r="AM215" i="15"/>
  <c r="AM198" i="15"/>
  <c r="AM199" i="15"/>
  <c r="AM204" i="15"/>
  <c r="AM207" i="15"/>
  <c r="AM208" i="15"/>
  <c r="AM209" i="15"/>
  <c r="AM210" i="15"/>
  <c r="AM218" i="15"/>
  <c r="AM219" i="15"/>
  <c r="AM220" i="15"/>
  <c r="BG61" i="15"/>
  <c r="G254" i="14"/>
  <c r="G285" i="14"/>
  <c r="D49" i="34"/>
  <c r="D8" i="34"/>
  <c r="I246" i="14"/>
  <c r="BM101" i="15"/>
  <c r="G239" i="14"/>
  <c r="D241" i="14"/>
  <c r="BM194" i="15"/>
  <c r="BM151" i="15"/>
  <c r="AP194" i="15"/>
  <c r="BJ194" i="15"/>
  <c r="G275" i="14"/>
  <c r="G232" i="14"/>
  <c r="D263" i="14"/>
  <c r="G261" i="14"/>
  <c r="BS152" i="15"/>
  <c r="D269" i="14"/>
  <c r="I239" i="14"/>
  <c r="D256" i="14"/>
  <c r="G280" i="14"/>
  <c r="D234" i="14"/>
  <c r="D18" i="34"/>
  <c r="I261" i="14"/>
  <c r="AP153" i="15"/>
  <c r="I232" i="14"/>
  <c r="BS194" i="15"/>
  <c r="I30" i="34"/>
  <c r="I267" i="14"/>
  <c r="I285" i="14"/>
  <c r="I254" i="14"/>
  <c r="D34" i="34"/>
  <c r="G246" i="14"/>
  <c r="I275" i="14"/>
  <c r="I280" i="14"/>
  <c r="G267" i="14"/>
  <c r="D248" i="14"/>
  <c r="J95" i="18"/>
  <c r="I14" i="34"/>
  <c r="J116" i="18" l="1"/>
  <c r="J117" i="18" s="1"/>
  <c r="J108" i="18"/>
  <c r="H254" i="14"/>
  <c r="J254" i="14"/>
  <c r="J285" i="14"/>
  <c r="H285" i="14"/>
  <c r="F256" i="14"/>
  <c r="F269" i="14"/>
  <c r="F248" i="14"/>
  <c r="J275" i="14"/>
  <c r="F263" i="14"/>
  <c r="H246" i="14"/>
  <c r="H275" i="14"/>
  <c r="J261" i="14"/>
  <c r="J239" i="14"/>
  <c r="J267" i="14"/>
  <c r="J96" i="18"/>
  <c r="J73" i="18"/>
  <c r="J74" i="18" s="1"/>
  <c r="J246" i="14"/>
  <c r="H267" i="14"/>
  <c r="F234" i="14"/>
  <c r="H261" i="14"/>
  <c r="H280" i="14"/>
  <c r="J232" i="14"/>
  <c r="H239" i="14"/>
  <c r="F241" i="14"/>
  <c r="J280" i="14"/>
  <c r="H232" i="14"/>
  <c r="G18" i="34"/>
  <c r="H18" i="34" s="1"/>
  <c r="F18" i="34"/>
  <c r="G8" i="34"/>
  <c r="H8" i="34" s="1"/>
  <c r="F8" i="34"/>
  <c r="G34" i="34"/>
  <c r="H34" i="34" s="1"/>
  <c r="F34" i="34"/>
  <c r="L18" i="34"/>
  <c r="N18" i="34"/>
  <c r="J11" i="18"/>
  <c r="F49" i="34"/>
  <c r="D5" i="15"/>
  <c r="D56" i="15"/>
  <c r="D64" i="15"/>
  <c r="D73" i="15"/>
  <c r="D182" i="15"/>
  <c r="D215" i="15"/>
  <c r="D198" i="15"/>
  <c r="D218" i="15"/>
  <c r="D5" i="28"/>
  <c r="D11" i="28"/>
  <c r="D17" i="28"/>
  <c r="D37" i="28"/>
  <c r="D43" i="28"/>
  <c r="BH61" i="15"/>
  <c r="AP193" i="15"/>
  <c r="G247" i="14"/>
  <c r="BS151" i="15"/>
  <c r="BS193" i="15"/>
  <c r="D216" i="15"/>
  <c r="D18" i="28"/>
  <c r="D183" i="15"/>
  <c r="D38" i="28"/>
  <c r="I262" i="14"/>
  <c r="D242" i="14"/>
  <c r="J75" i="18"/>
  <c r="D44" i="28"/>
  <c r="I8" i="34"/>
  <c r="D270" i="14"/>
  <c r="J97" i="18"/>
  <c r="D50" i="34"/>
  <c r="J109" i="18"/>
  <c r="D12" i="28"/>
  <c r="D65" i="15"/>
  <c r="D57" i="15"/>
  <c r="I268" i="14"/>
  <c r="D199" i="15"/>
  <c r="I233" i="14"/>
  <c r="BJ193" i="15"/>
  <c r="D219" i="15"/>
  <c r="D25" i="28"/>
  <c r="D19" i="34"/>
  <c r="G233" i="14"/>
  <c r="D257" i="14"/>
  <c r="I247" i="14"/>
  <c r="J174" i="18"/>
  <c r="D32" i="28"/>
  <c r="G255" i="14"/>
  <c r="D6" i="28"/>
  <c r="BM150" i="15"/>
  <c r="G262" i="14"/>
  <c r="BM193" i="15"/>
  <c r="I48" i="34"/>
  <c r="I240" i="14"/>
  <c r="G268" i="14"/>
  <c r="D11" i="34"/>
  <c r="I17" i="34"/>
  <c r="AP152" i="15"/>
  <c r="D74" i="15"/>
  <c r="D249" i="14"/>
  <c r="D6" i="15"/>
  <c r="D235" i="14"/>
  <c r="I33" i="34"/>
  <c r="I7" i="34"/>
  <c r="BM100" i="15"/>
  <c r="I255" i="14"/>
  <c r="G240" i="14"/>
  <c r="J50" i="18" l="1"/>
  <c r="H247" i="14"/>
  <c r="F257" i="14"/>
  <c r="J255" i="14"/>
  <c r="J268" i="14"/>
  <c r="J247" i="14"/>
  <c r="H268" i="14"/>
  <c r="H262" i="14"/>
  <c r="H255" i="14"/>
  <c r="F249" i="14"/>
  <c r="H233" i="14"/>
  <c r="F270" i="14"/>
  <c r="J262" i="14"/>
  <c r="J240" i="14"/>
  <c r="F235" i="14"/>
  <c r="J233" i="14"/>
  <c r="F242" i="14"/>
  <c r="J175" i="18"/>
  <c r="J80" i="18"/>
  <c r="H240" i="14"/>
  <c r="F11" i="34"/>
  <c r="F19" i="34"/>
  <c r="G19" i="34"/>
  <c r="H19" i="34" s="1"/>
  <c r="BI61" i="15"/>
  <c r="F50" i="34"/>
  <c r="D13" i="28"/>
  <c r="D39" i="28"/>
  <c r="G234" i="14"/>
  <c r="G241" i="14"/>
  <c r="D271" i="14"/>
  <c r="I269" i="14"/>
  <c r="D20" i="34"/>
  <c r="D250" i="14"/>
  <c r="G269" i="14"/>
  <c r="D26" i="28"/>
  <c r="D58" i="15"/>
  <c r="I234" i="14"/>
  <c r="I256" i="14"/>
  <c r="AP151" i="15"/>
  <c r="D51" i="34"/>
  <c r="D35" i="34"/>
  <c r="I241" i="14"/>
  <c r="I248" i="14"/>
  <c r="D7" i="28"/>
  <c r="BS150" i="15"/>
  <c r="G256" i="14"/>
  <c r="D7" i="15"/>
  <c r="D200" i="15"/>
  <c r="G248" i="14"/>
  <c r="BM99" i="15"/>
  <c r="D217" i="15"/>
  <c r="I18" i="34"/>
  <c r="D75" i="15"/>
  <c r="D33" i="28"/>
  <c r="D19" i="28"/>
  <c r="BM149" i="15"/>
  <c r="J90" i="18" l="1"/>
  <c r="J81" i="18"/>
  <c r="H256" i="14"/>
  <c r="J256" i="14"/>
  <c r="J269" i="14"/>
  <c r="H248" i="14"/>
  <c r="F271" i="14"/>
  <c r="F250" i="14"/>
  <c r="J248" i="14"/>
  <c r="J234" i="14"/>
  <c r="J241" i="14"/>
  <c r="H234" i="14"/>
  <c r="H269" i="14"/>
  <c r="H241" i="14"/>
  <c r="F35" i="34"/>
  <c r="F20" i="34"/>
  <c r="G20" i="34"/>
  <c r="H20" i="34" s="1"/>
  <c r="F51" i="34"/>
  <c r="BH5" i="15"/>
  <c r="BH6" i="15"/>
  <c r="BH56" i="15"/>
  <c r="BH57" i="15"/>
  <c r="BH64" i="15"/>
  <c r="BH65" i="15"/>
  <c r="BH73" i="15"/>
  <c r="BH74" i="15"/>
  <c r="BH182" i="15"/>
  <c r="BH183" i="15"/>
  <c r="BH215" i="15"/>
  <c r="BH198" i="15"/>
  <c r="BH199" i="15"/>
  <c r="BH218" i="15"/>
  <c r="BH219" i="15"/>
  <c r="I5" i="25"/>
  <c r="D36" i="34"/>
  <c r="D27" i="28"/>
  <c r="D8" i="28"/>
  <c r="D20" i="28"/>
  <c r="I270" i="14"/>
  <c r="G249" i="14"/>
  <c r="D34" i="28"/>
  <c r="I249" i="14"/>
  <c r="D59" i="15"/>
  <c r="I19" i="34"/>
  <c r="G270" i="14"/>
  <c r="D76" i="15"/>
  <c r="M5" i="25"/>
  <c r="BS149" i="15"/>
  <c r="BM148" i="15"/>
  <c r="D14" i="28"/>
  <c r="D8" i="15"/>
  <c r="D184" i="15"/>
  <c r="D21" i="34"/>
  <c r="D52" i="34"/>
  <c r="D40" i="28"/>
  <c r="I34" i="34"/>
  <c r="AP150" i="15"/>
  <c r="D66" i="15"/>
  <c r="J91" i="18" l="1"/>
  <c r="D38" i="35"/>
  <c r="J51" i="18"/>
  <c r="D40" i="2"/>
  <c r="D41" i="2"/>
  <c r="D42" i="2"/>
  <c r="D38" i="2"/>
  <c r="D36" i="35"/>
  <c r="D39" i="2"/>
  <c r="D37" i="2"/>
  <c r="D34" i="35"/>
  <c r="D41" i="35"/>
  <c r="D34" i="2"/>
  <c r="D36" i="2"/>
  <c r="D40" i="35"/>
  <c r="D33" i="35"/>
  <c r="D42" i="35"/>
  <c r="D33" i="2"/>
  <c r="D39" i="35"/>
  <c r="D37" i="35"/>
  <c r="D35" i="35"/>
  <c r="D35" i="2"/>
  <c r="J270" i="14"/>
  <c r="H270" i="14"/>
  <c r="H249" i="14"/>
  <c r="J249" i="14"/>
  <c r="F36" i="34"/>
  <c r="G21" i="34"/>
  <c r="H21" i="34" s="1"/>
  <c r="F21" i="34"/>
  <c r="F52" i="34"/>
  <c r="D22" i="34"/>
  <c r="D35" i="28"/>
  <c r="I20" i="34"/>
  <c r="D220" i="15"/>
  <c r="D21" i="28"/>
  <c r="D15" i="28"/>
  <c r="D53" i="34"/>
  <c r="D67" i="15"/>
  <c r="D77" i="15"/>
  <c r="D9" i="15"/>
  <c r="BM147" i="15"/>
  <c r="D41" i="28"/>
  <c r="D28" i="28"/>
  <c r="D37" i="34"/>
  <c r="BS148" i="15"/>
  <c r="AP149" i="15"/>
  <c r="D9" i="28"/>
  <c r="D185" i="15"/>
  <c r="J52" i="18" l="1"/>
  <c r="F37" i="34"/>
  <c r="F22" i="34"/>
  <c r="G22" i="34"/>
  <c r="H22" i="34" s="1"/>
  <c r="F53" i="34"/>
  <c r="J6" i="29"/>
  <c r="J7" i="29"/>
  <c r="J8" i="29"/>
  <c r="BD156" i="15" s="1" a="1"/>
  <c r="BD156" i="15" s="1"/>
  <c r="BG156" i="15" s="1"/>
  <c r="BH156" i="15" s="1"/>
  <c r="BI156" i="15" s="1"/>
  <c r="J9" i="29"/>
  <c r="J10" i="29"/>
  <c r="J11" i="29"/>
  <c r="J12" i="29"/>
  <c r="J13" i="29"/>
  <c r="J14" i="29"/>
  <c r="J15" i="29"/>
  <c r="J16" i="29"/>
  <c r="J17" i="29"/>
  <c r="J18" i="29"/>
  <c r="J19" i="29"/>
  <c r="J20" i="29"/>
  <c r="J21" i="29"/>
  <c r="J22" i="29"/>
  <c r="J23" i="29"/>
  <c r="J24" i="29"/>
  <c r="J25" i="29"/>
  <c r="J26" i="29"/>
  <c r="J28" i="29"/>
  <c r="J29" i="29"/>
  <c r="J30"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8" i="29"/>
  <c r="J92" i="29"/>
  <c r="J93" i="29"/>
  <c r="J94" i="29"/>
  <c r="J99" i="29"/>
  <c r="J100" i="29"/>
  <c r="J105" i="29"/>
  <c r="I6" i="29"/>
  <c r="I7" i="29"/>
  <c r="I8" i="29"/>
  <c r="I9" i="29"/>
  <c r="I10" i="29"/>
  <c r="I11" i="29"/>
  <c r="I12" i="29"/>
  <c r="I13" i="29"/>
  <c r="I14" i="29"/>
  <c r="I15" i="29"/>
  <c r="I16" i="29"/>
  <c r="I17" i="29"/>
  <c r="I18" i="29"/>
  <c r="I19" i="29"/>
  <c r="I20" i="29"/>
  <c r="I21" i="29"/>
  <c r="I22" i="29"/>
  <c r="I23" i="29"/>
  <c r="I24" i="29"/>
  <c r="I25" i="29"/>
  <c r="I26" i="29"/>
  <c r="I28" i="29"/>
  <c r="I29" i="29"/>
  <c r="I30" i="29"/>
  <c r="I34" i="29"/>
  <c r="I35" i="29"/>
  <c r="I36" i="29"/>
  <c r="I37" i="29"/>
  <c r="I38" i="29"/>
  <c r="I39" i="29"/>
  <c r="I40" i="29"/>
  <c r="I41" i="29"/>
  <c r="I42" i="29"/>
  <c r="I43" i="29"/>
  <c r="I44" i="29"/>
  <c r="I45" i="29"/>
  <c r="I46" i="29"/>
  <c r="I47" i="29"/>
  <c r="I48" i="29"/>
  <c r="I49" i="29"/>
  <c r="I50" i="29"/>
  <c r="I51" i="29"/>
  <c r="I52" i="29"/>
  <c r="I53" i="29"/>
  <c r="I54" i="29"/>
  <c r="I55" i="29"/>
  <c r="I56" i="29"/>
  <c r="I57" i="29"/>
  <c r="I58" i="29"/>
  <c r="I59" i="29"/>
  <c r="I60" i="29"/>
  <c r="I61" i="29"/>
  <c r="I62" i="29"/>
  <c r="I63" i="29"/>
  <c r="I64" i="29"/>
  <c r="I65" i="29"/>
  <c r="I66" i="29"/>
  <c r="I67" i="29"/>
  <c r="I68" i="29"/>
  <c r="I69" i="29"/>
  <c r="I70" i="29"/>
  <c r="I71" i="29"/>
  <c r="I72" i="29"/>
  <c r="I73" i="29"/>
  <c r="I74" i="29"/>
  <c r="I75" i="29"/>
  <c r="I76" i="29"/>
  <c r="I77" i="29"/>
  <c r="I78" i="29"/>
  <c r="I79" i="29"/>
  <c r="I80" i="29"/>
  <c r="I81" i="29"/>
  <c r="I82" i="29"/>
  <c r="I83" i="29"/>
  <c r="I84" i="29"/>
  <c r="I85" i="29"/>
  <c r="I88" i="29"/>
  <c r="I92" i="29"/>
  <c r="I93" i="29"/>
  <c r="I94" i="29"/>
  <c r="I99" i="29"/>
  <c r="I100" i="29"/>
  <c r="I105" i="29"/>
  <c r="H6" i="29"/>
  <c r="H7" i="29"/>
  <c r="H8" i="29"/>
  <c r="H9" i="29"/>
  <c r="H10" i="29"/>
  <c r="H11" i="29"/>
  <c r="H12" i="29"/>
  <c r="H13" i="29"/>
  <c r="H14" i="29"/>
  <c r="H15" i="29"/>
  <c r="H16" i="29"/>
  <c r="H17" i="29"/>
  <c r="H18" i="29"/>
  <c r="H19" i="29"/>
  <c r="H20" i="29"/>
  <c r="H21" i="29"/>
  <c r="H22" i="29"/>
  <c r="H23" i="29"/>
  <c r="H24" i="29"/>
  <c r="H25" i="29"/>
  <c r="H26" i="29"/>
  <c r="H28" i="29"/>
  <c r="H29" i="29"/>
  <c r="H30" i="29"/>
  <c r="H34" i="29"/>
  <c r="H35" i="29"/>
  <c r="H36" i="29"/>
  <c r="H37" i="29"/>
  <c r="H38" i="29"/>
  <c r="H39" i="29"/>
  <c r="H40" i="29"/>
  <c r="BD7" i="15" s="1" a="1"/>
  <c r="BD7" i="15" s="1"/>
  <c r="BG7" i="15" s="1"/>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8" i="29"/>
  <c r="H92" i="29"/>
  <c r="H93" i="29"/>
  <c r="H94" i="29"/>
  <c r="H99" i="29"/>
  <c r="H100" i="29"/>
  <c r="H105" i="29"/>
  <c r="D223" i="15"/>
  <c r="BD11" i="15" a="1"/>
  <c r="BD192" i="15" a="1"/>
  <c r="D54" i="34"/>
  <c r="I21" i="34"/>
  <c r="D224" i="15"/>
  <c r="D78" i="15"/>
  <c r="D23" i="34"/>
  <c r="D10" i="28"/>
  <c r="BM146" i="15"/>
  <c r="D36" i="28"/>
  <c r="D60" i="15"/>
  <c r="D68" i="15"/>
  <c r="D186" i="15"/>
  <c r="AP148" i="15"/>
  <c r="D22" i="28"/>
  <c r="D38" i="34"/>
  <c r="D42" i="28"/>
  <c r="D16" i="28"/>
  <c r="D29" i="28"/>
  <c r="BS147" i="15"/>
  <c r="J53" i="18" l="1"/>
  <c r="BD162" i="15" a="1"/>
  <c r="BD162" i="15" s="1"/>
  <c r="BG162" i="15" s="1"/>
  <c r="BH162" i="15" s="1"/>
  <c r="BI162" i="15" s="1"/>
  <c r="BD165" i="15" a="1"/>
  <c r="BD165" i="15" s="1"/>
  <c r="BG165" i="15" s="1"/>
  <c r="BH165" i="15" s="1"/>
  <c r="BI165" i="15" s="1"/>
  <c r="BD160" i="15" a="1"/>
  <c r="BD160" i="15" s="1"/>
  <c r="BG160" i="15" s="1"/>
  <c r="BH160" i="15" s="1"/>
  <c r="BI160" i="15" s="1"/>
  <c r="BD161" i="15" a="1"/>
  <c r="BD161" i="15" s="1"/>
  <c r="BG161" i="15" s="1"/>
  <c r="BH161" i="15" s="1"/>
  <c r="BI161" i="15" s="1"/>
  <c r="BD164" i="15" a="1"/>
  <c r="BD164" i="15" s="1"/>
  <c r="BG164" i="15" s="1"/>
  <c r="BH164" i="15" s="1"/>
  <c r="BI164" i="15" s="1"/>
  <c r="BD163" i="15" a="1"/>
  <c r="BD163" i="15" s="1"/>
  <c r="BG163" i="15" s="1"/>
  <c r="BH163" i="15" s="1"/>
  <c r="BI163" i="15" s="1"/>
  <c r="BD166" i="15" a="1"/>
  <c r="BD166" i="15" s="1"/>
  <c r="BG166" i="15" s="1"/>
  <c r="BH166" i="15" s="1"/>
  <c r="BI166" i="15" s="1"/>
  <c r="BD8" i="15" a="1"/>
  <c r="BD8" i="15" s="1"/>
  <c r="BG8" i="15" s="1"/>
  <c r="BH8" i="15" s="1"/>
  <c r="BI8" i="15" s="1"/>
  <c r="BD11" i="15"/>
  <c r="BD192" i="15"/>
  <c r="F38" i="34"/>
  <c r="G23" i="34"/>
  <c r="H23" i="34" s="1"/>
  <c r="F23" i="34"/>
  <c r="F54" i="34"/>
  <c r="D221" i="15"/>
  <c r="BD62" i="15" a="1"/>
  <c r="BD62" i="15" s="1"/>
  <c r="BD66" i="15" a="1"/>
  <c r="BD66" i="15" s="1"/>
  <c r="BD67" i="15" a="1"/>
  <c r="BD67" i="15" s="1"/>
  <c r="BG67" i="15" s="1"/>
  <c r="BD68" i="15" a="1"/>
  <c r="BD68" i="15" s="1"/>
  <c r="BD79" i="15" a="1"/>
  <c r="BD79" i="15" s="1"/>
  <c r="BD80" i="15" a="1"/>
  <c r="BD80" i="15" s="1"/>
  <c r="BG80" i="15" s="1"/>
  <c r="BD81" i="15" a="1"/>
  <c r="BD81" i="15" s="1"/>
  <c r="BD83" i="15" a="1"/>
  <c r="BD83" i="15" s="1"/>
  <c r="BG83" i="15" s="1"/>
  <c r="AH216" i="15"/>
  <c r="F95" i="29"/>
  <c r="F96" i="29"/>
  <c r="F97" i="29"/>
  <c r="F98" i="29"/>
  <c r="BD202" i="15" a="1"/>
  <c r="BD202" i="15" s="1"/>
  <c r="BD204" i="15" a="1"/>
  <c r="BD204" i="15" s="1"/>
  <c r="BG204" i="15" s="1"/>
  <c r="BD207" i="15" a="1"/>
  <c r="BD207" i="15" s="1"/>
  <c r="BG207" i="15" s="1"/>
  <c r="BD208" i="15" a="1"/>
  <c r="BD208" i="15" s="1"/>
  <c r="BG208" i="15" s="1"/>
  <c r="BD209" i="15" a="1"/>
  <c r="BD209" i="15" s="1"/>
  <c r="BD210" i="15" a="1"/>
  <c r="BD210" i="15" s="1"/>
  <c r="BD220" i="15" a="1"/>
  <c r="BD220" i="15" s="1"/>
  <c r="BO5" i="15"/>
  <c r="BO6" i="15"/>
  <c r="BO56" i="15"/>
  <c r="BO57" i="15"/>
  <c r="BO62" i="15"/>
  <c r="BO64" i="15"/>
  <c r="BO65" i="15"/>
  <c r="BO66" i="15"/>
  <c r="BO67" i="15"/>
  <c r="BO68" i="15"/>
  <c r="BO73" i="15"/>
  <c r="BO74" i="15"/>
  <c r="BO79" i="15"/>
  <c r="BO80" i="15"/>
  <c r="BO81" i="15"/>
  <c r="BO82" i="15"/>
  <c r="BO83" i="15"/>
  <c r="BO182" i="15"/>
  <c r="BO183" i="15"/>
  <c r="BO215" i="15"/>
  <c r="BO216" i="15"/>
  <c r="BO198" i="15"/>
  <c r="BO199" i="15"/>
  <c r="BO200" i="15"/>
  <c r="BO202" i="15"/>
  <c r="BO204" i="15"/>
  <c r="BO207" i="15"/>
  <c r="BO208" i="15"/>
  <c r="BO209" i="15"/>
  <c r="BO210" i="15"/>
  <c r="BO218" i="15"/>
  <c r="BO219" i="15"/>
  <c r="BO220" i="15"/>
  <c r="BZ180" i="31"/>
  <c r="BW180" i="31"/>
  <c r="BT180" i="31"/>
  <c r="BQ180" i="31"/>
  <c r="BN180" i="31"/>
  <c r="BH180" i="31"/>
  <c r="BE180" i="31"/>
  <c r="BB180" i="31"/>
  <c r="AY180" i="31"/>
  <c r="AV180" i="31"/>
  <c r="AS180" i="31"/>
  <c r="AP180" i="31"/>
  <c r="AM180" i="31"/>
  <c r="AJ180" i="31"/>
  <c r="AG180" i="31"/>
  <c r="AD180" i="31"/>
  <c r="AA180" i="31"/>
  <c r="X180" i="31"/>
  <c r="U180" i="31"/>
  <c r="R180" i="31"/>
  <c r="O180" i="31"/>
  <c r="BZ175" i="31"/>
  <c r="BW175" i="31"/>
  <c r="BT175" i="31"/>
  <c r="BQ175" i="31"/>
  <c r="BN175" i="31"/>
  <c r="BH175" i="31"/>
  <c r="BE175" i="31"/>
  <c r="BB175" i="31"/>
  <c r="AY175" i="31"/>
  <c r="AV175" i="31"/>
  <c r="AS175" i="31"/>
  <c r="AP175" i="31"/>
  <c r="AM175" i="31"/>
  <c r="AJ175" i="31"/>
  <c r="AG175" i="31"/>
  <c r="AD175" i="31"/>
  <c r="AA175" i="31"/>
  <c r="X175" i="31"/>
  <c r="U175" i="31"/>
  <c r="R175" i="31"/>
  <c r="O175" i="31"/>
  <c r="BZ174" i="31"/>
  <c r="BW174" i="31"/>
  <c r="BT174" i="31"/>
  <c r="BQ174" i="31"/>
  <c r="BN174" i="31"/>
  <c r="BH174" i="31"/>
  <c r="BE174" i="31"/>
  <c r="BB174" i="31"/>
  <c r="AY174" i="31"/>
  <c r="AV174" i="31"/>
  <c r="AS174" i="31"/>
  <c r="AP174" i="31"/>
  <c r="AM174" i="31"/>
  <c r="AJ174" i="31"/>
  <c r="AG174" i="31"/>
  <c r="AD174" i="31"/>
  <c r="AA174" i="31"/>
  <c r="X174" i="31"/>
  <c r="U174" i="31"/>
  <c r="R174" i="31"/>
  <c r="O174" i="31"/>
  <c r="BZ173" i="31"/>
  <c r="BW173" i="31"/>
  <c r="BT173" i="31"/>
  <c r="BQ173" i="31"/>
  <c r="BN173" i="31"/>
  <c r="BH173" i="31"/>
  <c r="BE173" i="31"/>
  <c r="BB173" i="31"/>
  <c r="AY173" i="31"/>
  <c r="AV173" i="31"/>
  <c r="AS173" i="31"/>
  <c r="AP173" i="31"/>
  <c r="AM173" i="31"/>
  <c r="AJ173" i="31"/>
  <c r="AG173" i="31"/>
  <c r="AD173" i="31"/>
  <c r="AA173" i="31"/>
  <c r="X173" i="31"/>
  <c r="U173" i="31"/>
  <c r="R173" i="31"/>
  <c r="O173" i="31"/>
  <c r="BZ172" i="31"/>
  <c r="BW172" i="31"/>
  <c r="BT172" i="31"/>
  <c r="BQ172" i="31"/>
  <c r="BN172" i="31"/>
  <c r="BH172" i="31"/>
  <c r="BE172" i="31"/>
  <c r="BB172" i="31"/>
  <c r="AY172" i="31"/>
  <c r="AV172" i="31"/>
  <c r="AS172" i="31"/>
  <c r="AP172" i="31"/>
  <c r="AM172" i="31"/>
  <c r="AJ172" i="31"/>
  <c r="AG172" i="31"/>
  <c r="AD172" i="31"/>
  <c r="AA172" i="31"/>
  <c r="X172" i="31"/>
  <c r="U172" i="31"/>
  <c r="R172" i="31"/>
  <c r="O172" i="31"/>
  <c r="BZ171" i="31"/>
  <c r="BW171" i="31"/>
  <c r="BT171" i="31"/>
  <c r="BQ171" i="31"/>
  <c r="BN171" i="31"/>
  <c r="BH171" i="31"/>
  <c r="BE171" i="31"/>
  <c r="BB171" i="31"/>
  <c r="AY171" i="31"/>
  <c r="AV171" i="31"/>
  <c r="AS171" i="31"/>
  <c r="AP171" i="31"/>
  <c r="AM171" i="31"/>
  <c r="AJ171" i="31"/>
  <c r="AG171" i="31"/>
  <c r="AD171" i="31"/>
  <c r="AA171" i="31"/>
  <c r="X171" i="31"/>
  <c r="U171" i="31"/>
  <c r="R171" i="31"/>
  <c r="O171" i="31"/>
  <c r="BZ170" i="31"/>
  <c r="BW170" i="31"/>
  <c r="BT170" i="31"/>
  <c r="BQ170" i="31"/>
  <c r="BN170" i="31"/>
  <c r="BH170" i="31"/>
  <c r="BE170" i="31"/>
  <c r="BB170" i="31"/>
  <c r="AY170" i="31"/>
  <c r="AV170" i="31"/>
  <c r="AS170" i="31"/>
  <c r="AP170" i="31"/>
  <c r="AM170" i="31"/>
  <c r="AJ170" i="31"/>
  <c r="AG170" i="31"/>
  <c r="AD170" i="31"/>
  <c r="AA170" i="31"/>
  <c r="X170" i="31"/>
  <c r="U170" i="31"/>
  <c r="R170" i="31"/>
  <c r="O170" i="31"/>
  <c r="BZ169" i="31"/>
  <c r="BW169" i="31"/>
  <c r="BT169" i="31"/>
  <c r="BQ169" i="31"/>
  <c r="BN169" i="31"/>
  <c r="BH169" i="31"/>
  <c r="BE169" i="31"/>
  <c r="BB169" i="31"/>
  <c r="AY169" i="31"/>
  <c r="AV169" i="31"/>
  <c r="AS169" i="31"/>
  <c r="AP169" i="31"/>
  <c r="AM169" i="31"/>
  <c r="AJ169" i="31"/>
  <c r="AG169" i="31"/>
  <c r="AD169" i="31"/>
  <c r="AA169" i="31"/>
  <c r="X169" i="31"/>
  <c r="U169" i="31"/>
  <c r="R169" i="31"/>
  <c r="O169" i="31"/>
  <c r="BZ168" i="31"/>
  <c r="BW168" i="31"/>
  <c r="BT168" i="31"/>
  <c r="BQ168" i="31"/>
  <c r="BN168" i="31"/>
  <c r="BH168" i="31"/>
  <c r="BE168" i="31"/>
  <c r="BB168" i="31"/>
  <c r="AY168" i="31"/>
  <c r="AV168" i="31"/>
  <c r="AS168" i="31"/>
  <c r="AP168" i="31"/>
  <c r="AM168" i="31"/>
  <c r="AJ168" i="31"/>
  <c r="AG168" i="31"/>
  <c r="AD168" i="31"/>
  <c r="AA168" i="31"/>
  <c r="X168" i="31"/>
  <c r="U168" i="31"/>
  <c r="R168" i="31"/>
  <c r="O168" i="31"/>
  <c r="BZ167" i="31"/>
  <c r="BW167" i="31"/>
  <c r="BT167" i="31"/>
  <c r="BQ167" i="31"/>
  <c r="BN167" i="31"/>
  <c r="BH167" i="31"/>
  <c r="BE167" i="31"/>
  <c r="BB167" i="31"/>
  <c r="AY167" i="31"/>
  <c r="AV167" i="31"/>
  <c r="AS167" i="31"/>
  <c r="AP167" i="31"/>
  <c r="AM167" i="31"/>
  <c r="AJ167" i="31"/>
  <c r="AG167" i="31"/>
  <c r="AD167" i="31"/>
  <c r="AA167" i="31"/>
  <c r="X167" i="31"/>
  <c r="U167" i="31"/>
  <c r="R167" i="31"/>
  <c r="O167" i="31"/>
  <c r="BZ166" i="31"/>
  <c r="BW166" i="31"/>
  <c r="BT166" i="31"/>
  <c r="BQ166" i="31"/>
  <c r="BN166" i="31"/>
  <c r="BH166" i="31"/>
  <c r="BE166" i="31"/>
  <c r="BB166" i="31"/>
  <c r="AY166" i="31"/>
  <c r="AV166" i="31"/>
  <c r="AS166" i="31"/>
  <c r="AP166" i="31"/>
  <c r="AM166" i="31"/>
  <c r="AJ166" i="31"/>
  <c r="AG166" i="31"/>
  <c r="AD166" i="31"/>
  <c r="AA166" i="31"/>
  <c r="X166" i="31"/>
  <c r="U166" i="31"/>
  <c r="R166" i="31"/>
  <c r="O166" i="31"/>
  <c r="BZ165" i="31"/>
  <c r="BW165" i="31"/>
  <c r="BT165" i="31"/>
  <c r="BQ165" i="31"/>
  <c r="BN165" i="31"/>
  <c r="BH165" i="31"/>
  <c r="BE165" i="31"/>
  <c r="BB165" i="31"/>
  <c r="AY165" i="31"/>
  <c r="AV165" i="31"/>
  <c r="AS165" i="31"/>
  <c r="AP165" i="31"/>
  <c r="AM165" i="31"/>
  <c r="AJ165" i="31"/>
  <c r="AG165" i="31"/>
  <c r="AD165" i="31"/>
  <c r="AA165" i="31"/>
  <c r="X165" i="31"/>
  <c r="U165" i="31"/>
  <c r="R165" i="31"/>
  <c r="O165" i="31"/>
  <c r="BZ164" i="31"/>
  <c r="BW164" i="31"/>
  <c r="BT164" i="31"/>
  <c r="BQ164" i="31"/>
  <c r="BN164" i="31"/>
  <c r="BH164" i="31"/>
  <c r="BE164" i="31"/>
  <c r="BB164" i="31"/>
  <c r="AY164" i="31"/>
  <c r="AV164" i="31"/>
  <c r="AS164" i="31"/>
  <c r="AP164" i="31"/>
  <c r="AM164" i="31"/>
  <c r="AJ164" i="31"/>
  <c r="AG164" i="31"/>
  <c r="AD164" i="31"/>
  <c r="AA164" i="31"/>
  <c r="X164" i="31"/>
  <c r="U164" i="31"/>
  <c r="R164" i="31"/>
  <c r="O164" i="31"/>
  <c r="BZ163" i="31"/>
  <c r="BW163" i="31"/>
  <c r="BT163" i="31"/>
  <c r="BQ163" i="31"/>
  <c r="BN163" i="31"/>
  <c r="BH163" i="31"/>
  <c r="BE163" i="31"/>
  <c r="BB163" i="31"/>
  <c r="AY163" i="31"/>
  <c r="AV163" i="31"/>
  <c r="AS163" i="31"/>
  <c r="AP163" i="31"/>
  <c r="AM163" i="31"/>
  <c r="AJ163" i="31"/>
  <c r="AG163" i="31"/>
  <c r="AD163" i="31"/>
  <c r="AA163" i="31"/>
  <c r="X163" i="31"/>
  <c r="U163" i="31"/>
  <c r="R163" i="31"/>
  <c r="O163" i="31"/>
  <c r="BZ162" i="31"/>
  <c r="BW162" i="31"/>
  <c r="BT162" i="31"/>
  <c r="BQ162" i="31"/>
  <c r="BN162" i="31"/>
  <c r="BH162" i="31"/>
  <c r="BE162" i="31"/>
  <c r="BB162" i="31"/>
  <c r="AY162" i="31"/>
  <c r="AV162" i="31"/>
  <c r="AS162" i="31"/>
  <c r="AP162" i="31"/>
  <c r="AM162" i="31"/>
  <c r="AJ162" i="31"/>
  <c r="AG162" i="31"/>
  <c r="AD162" i="31"/>
  <c r="AA162" i="31"/>
  <c r="X162" i="31"/>
  <c r="U162" i="31"/>
  <c r="R162" i="31"/>
  <c r="O162" i="31"/>
  <c r="BZ161" i="31"/>
  <c r="BW161" i="31"/>
  <c r="BT161" i="31"/>
  <c r="BQ161" i="31"/>
  <c r="BN161" i="31"/>
  <c r="BH161" i="31"/>
  <c r="BE161" i="31"/>
  <c r="BB161" i="31"/>
  <c r="AY161" i="31"/>
  <c r="AV161" i="31"/>
  <c r="AS161" i="31"/>
  <c r="AP161" i="31"/>
  <c r="AM161" i="31"/>
  <c r="AJ161" i="31"/>
  <c r="AG161" i="31"/>
  <c r="AD161" i="31"/>
  <c r="AA161" i="31"/>
  <c r="X161" i="31"/>
  <c r="U161" i="31"/>
  <c r="R161" i="31"/>
  <c r="O161" i="31"/>
  <c r="BZ160" i="31"/>
  <c r="BW160" i="31"/>
  <c r="BT160" i="31"/>
  <c r="BQ160" i="31"/>
  <c r="BN160" i="31"/>
  <c r="BH160" i="31"/>
  <c r="BE160" i="31"/>
  <c r="BB160" i="31"/>
  <c r="AY160" i="31"/>
  <c r="AV160" i="31"/>
  <c r="AS160" i="31"/>
  <c r="AP160" i="31"/>
  <c r="AM160" i="31"/>
  <c r="AJ160" i="31"/>
  <c r="AG160" i="31"/>
  <c r="AD160" i="31"/>
  <c r="AA160" i="31"/>
  <c r="X160" i="31"/>
  <c r="U160" i="31"/>
  <c r="R160" i="31"/>
  <c r="O160" i="31"/>
  <c r="BZ159" i="31"/>
  <c r="BW159" i="31"/>
  <c r="BT159" i="31"/>
  <c r="BQ159" i="31"/>
  <c r="BN159" i="31"/>
  <c r="BH159" i="31"/>
  <c r="BE159" i="31"/>
  <c r="BB159" i="31"/>
  <c r="AY159" i="31"/>
  <c r="AV159" i="31"/>
  <c r="AS159" i="31"/>
  <c r="AP159" i="31"/>
  <c r="AM159" i="31"/>
  <c r="AJ159" i="31"/>
  <c r="AG159" i="31"/>
  <c r="AD159" i="31"/>
  <c r="AA159" i="31"/>
  <c r="X159" i="31"/>
  <c r="U159" i="31"/>
  <c r="R159" i="31"/>
  <c r="O159" i="31"/>
  <c r="BZ158" i="31"/>
  <c r="BW158" i="31"/>
  <c r="BT158" i="31"/>
  <c r="BQ158" i="31"/>
  <c r="BN158" i="31"/>
  <c r="BH158" i="31"/>
  <c r="BE158" i="31"/>
  <c r="BB158" i="31"/>
  <c r="AY158" i="31"/>
  <c r="AV158" i="31"/>
  <c r="AS158" i="31"/>
  <c r="AP158" i="31"/>
  <c r="AM158" i="31"/>
  <c r="AJ158" i="31"/>
  <c r="AG158" i="31"/>
  <c r="AD158" i="31"/>
  <c r="AA158" i="31"/>
  <c r="X158" i="31"/>
  <c r="U158" i="31"/>
  <c r="R158" i="31"/>
  <c r="O158" i="31"/>
  <c r="BZ157" i="31"/>
  <c r="BW157" i="31"/>
  <c r="BT157" i="31"/>
  <c r="BQ157" i="31"/>
  <c r="BN157" i="31"/>
  <c r="BH157" i="31"/>
  <c r="BE157" i="31"/>
  <c r="BB157" i="31"/>
  <c r="AY157" i="31"/>
  <c r="AV157" i="31"/>
  <c r="AS157" i="31"/>
  <c r="AP157" i="31"/>
  <c r="AM157" i="31"/>
  <c r="AJ157" i="31"/>
  <c r="AG157" i="31"/>
  <c r="AD157" i="31"/>
  <c r="AA157" i="31"/>
  <c r="X157" i="31"/>
  <c r="U157" i="31"/>
  <c r="R157" i="31"/>
  <c r="O157" i="31"/>
  <c r="BZ156" i="31"/>
  <c r="BW156" i="31"/>
  <c r="BT156" i="31"/>
  <c r="BQ156" i="31"/>
  <c r="BN156" i="31"/>
  <c r="BH156" i="31"/>
  <c r="BE156" i="31"/>
  <c r="BB156" i="31"/>
  <c r="AY156" i="31"/>
  <c r="AV156" i="31"/>
  <c r="AS156" i="31"/>
  <c r="AP156" i="31"/>
  <c r="AM156" i="31"/>
  <c r="AJ156" i="31"/>
  <c r="AG156" i="31"/>
  <c r="AD156" i="31"/>
  <c r="AA156" i="31"/>
  <c r="X156" i="31"/>
  <c r="U156" i="31"/>
  <c r="R156" i="31"/>
  <c r="O156" i="31"/>
  <c r="BZ155" i="31"/>
  <c r="BW155" i="31"/>
  <c r="BT155" i="31"/>
  <c r="BQ155" i="31"/>
  <c r="BN155" i="31"/>
  <c r="BH155" i="31"/>
  <c r="BE155" i="31"/>
  <c r="BB155" i="31"/>
  <c r="AY155" i="31"/>
  <c r="AV155" i="31"/>
  <c r="AS155" i="31"/>
  <c r="AP155" i="31"/>
  <c r="AM155" i="31"/>
  <c r="AJ155" i="31"/>
  <c r="AG155" i="31"/>
  <c r="AD155" i="31"/>
  <c r="AA155" i="31"/>
  <c r="X155" i="31"/>
  <c r="U155" i="31"/>
  <c r="R155" i="31"/>
  <c r="O155" i="31"/>
  <c r="BZ154" i="31"/>
  <c r="BW154" i="31"/>
  <c r="BT154" i="31"/>
  <c r="BQ154" i="31"/>
  <c r="BN154" i="31"/>
  <c r="BH154" i="31"/>
  <c r="BE154" i="31"/>
  <c r="BB154" i="31"/>
  <c r="AY154" i="31"/>
  <c r="AV154" i="31"/>
  <c r="AS154" i="31"/>
  <c r="AP154" i="31"/>
  <c r="AM154" i="31"/>
  <c r="AJ154" i="31"/>
  <c r="AG154" i="31"/>
  <c r="AD154" i="31"/>
  <c r="AA154" i="31"/>
  <c r="X154" i="31"/>
  <c r="U154" i="31"/>
  <c r="R154" i="31"/>
  <c r="O154" i="31"/>
  <c r="BZ153" i="31"/>
  <c r="BW153" i="31"/>
  <c r="BT153" i="31"/>
  <c r="BQ153" i="31"/>
  <c r="BN153" i="31"/>
  <c r="BH153" i="31"/>
  <c r="BE153" i="31"/>
  <c r="BB153" i="31"/>
  <c r="AY153" i="31"/>
  <c r="AV153" i="31"/>
  <c r="AS153" i="31"/>
  <c r="AP153" i="31"/>
  <c r="AM153" i="31"/>
  <c r="AJ153" i="31"/>
  <c r="AG153" i="31"/>
  <c r="AD153" i="31"/>
  <c r="AA153" i="31"/>
  <c r="X153" i="31"/>
  <c r="U153" i="31"/>
  <c r="R153" i="31"/>
  <c r="O153" i="31"/>
  <c r="BZ152" i="31"/>
  <c r="BW152" i="31"/>
  <c r="BT152" i="31"/>
  <c r="BQ152" i="31"/>
  <c r="BN152" i="31"/>
  <c r="BH152" i="31"/>
  <c r="BE152" i="31"/>
  <c r="BB152" i="31"/>
  <c r="AY152" i="31"/>
  <c r="AV152" i="31"/>
  <c r="AS152" i="31"/>
  <c r="AP152" i="31"/>
  <c r="AM152" i="31"/>
  <c r="AJ152" i="31"/>
  <c r="AG152" i="31"/>
  <c r="AD152" i="31"/>
  <c r="AA152" i="31"/>
  <c r="X152" i="31"/>
  <c r="U152" i="31"/>
  <c r="R152" i="31"/>
  <c r="O152" i="31"/>
  <c r="BZ151" i="31"/>
  <c r="BW151" i="31"/>
  <c r="BT151" i="31"/>
  <c r="BQ151" i="31"/>
  <c r="BN151" i="31"/>
  <c r="BH151" i="31"/>
  <c r="BE151" i="31"/>
  <c r="BB151" i="31"/>
  <c r="AY151" i="31"/>
  <c r="AV151" i="31"/>
  <c r="AS151" i="31"/>
  <c r="AP151" i="31"/>
  <c r="AM151" i="31"/>
  <c r="AJ151" i="31"/>
  <c r="AG151" i="31"/>
  <c r="AD151" i="31"/>
  <c r="AA151" i="31"/>
  <c r="X151" i="31"/>
  <c r="U151" i="31"/>
  <c r="R151" i="31"/>
  <c r="O151" i="31"/>
  <c r="BZ150" i="31"/>
  <c r="BW150" i="31"/>
  <c r="BT150" i="31"/>
  <c r="BQ150" i="31"/>
  <c r="BN150" i="31"/>
  <c r="BH150" i="31"/>
  <c r="BE150" i="31"/>
  <c r="BB150" i="31"/>
  <c r="AY150" i="31"/>
  <c r="AV150" i="31"/>
  <c r="AS150" i="31"/>
  <c r="AP150" i="31"/>
  <c r="AM150" i="31"/>
  <c r="AJ150" i="31"/>
  <c r="AG150" i="31"/>
  <c r="AD150" i="31"/>
  <c r="AA150" i="31"/>
  <c r="X150" i="31"/>
  <c r="U150" i="31"/>
  <c r="R150" i="31"/>
  <c r="O150" i="31"/>
  <c r="BZ149" i="31"/>
  <c r="BW149" i="31"/>
  <c r="BT149" i="31"/>
  <c r="BQ149" i="31"/>
  <c r="BN149" i="31"/>
  <c r="BH149" i="31"/>
  <c r="BE149" i="31"/>
  <c r="BB149" i="31"/>
  <c r="AY149" i="31"/>
  <c r="AV149" i="31"/>
  <c r="AS149" i="31"/>
  <c r="AP149" i="31"/>
  <c r="AM149" i="31"/>
  <c r="AJ149" i="31"/>
  <c r="AG149" i="31"/>
  <c r="AD149" i="31"/>
  <c r="AA149" i="31"/>
  <c r="X149" i="31"/>
  <c r="U149" i="31"/>
  <c r="R149" i="31"/>
  <c r="O149" i="31"/>
  <c r="BZ148" i="31"/>
  <c r="BW148" i="31"/>
  <c r="BT148" i="31"/>
  <c r="BQ148" i="31"/>
  <c r="BN148" i="31"/>
  <c r="BH148" i="31"/>
  <c r="BE148" i="31"/>
  <c r="BB148" i="31"/>
  <c r="AY148" i="31"/>
  <c r="AV148" i="31"/>
  <c r="AS148" i="31"/>
  <c r="AP148" i="31"/>
  <c r="AM148" i="31"/>
  <c r="AJ148" i="31"/>
  <c r="AG148" i="31"/>
  <c r="AD148" i="31"/>
  <c r="AA148" i="31"/>
  <c r="X148" i="31"/>
  <c r="U148" i="31"/>
  <c r="R148" i="31"/>
  <c r="O148" i="31"/>
  <c r="BZ147" i="31"/>
  <c r="BW147" i="31"/>
  <c r="BT147" i="31"/>
  <c r="BQ147" i="31"/>
  <c r="BN147" i="31"/>
  <c r="BH147" i="31"/>
  <c r="BE147" i="31"/>
  <c r="BB147" i="31"/>
  <c r="AY147" i="31"/>
  <c r="AV147" i="31"/>
  <c r="AS147" i="31"/>
  <c r="AP147" i="31"/>
  <c r="AM147" i="31"/>
  <c r="AJ147" i="31"/>
  <c r="AG147" i="31"/>
  <c r="AD147" i="31"/>
  <c r="AA147" i="31"/>
  <c r="X147" i="31"/>
  <c r="U147" i="31"/>
  <c r="R147" i="31"/>
  <c r="O147" i="31"/>
  <c r="BZ146" i="31"/>
  <c r="BW146" i="31"/>
  <c r="BT146" i="31"/>
  <c r="BQ146" i="31"/>
  <c r="BN146" i="31"/>
  <c r="BH146" i="31"/>
  <c r="BE146" i="31"/>
  <c r="BB146" i="31"/>
  <c r="AY146" i="31"/>
  <c r="AV146" i="31"/>
  <c r="AS146" i="31"/>
  <c r="AP146" i="31"/>
  <c r="AM146" i="31"/>
  <c r="AJ146" i="31"/>
  <c r="AG146" i="31"/>
  <c r="AD146" i="31"/>
  <c r="AA146" i="31"/>
  <c r="X146" i="31"/>
  <c r="U146" i="31"/>
  <c r="R146" i="31"/>
  <c r="O146" i="31"/>
  <c r="BZ145" i="31"/>
  <c r="BW145" i="31"/>
  <c r="BT145" i="31"/>
  <c r="BQ145" i="31"/>
  <c r="BN145" i="31"/>
  <c r="BH145" i="31"/>
  <c r="BE145" i="31"/>
  <c r="BB145" i="31"/>
  <c r="AY145" i="31"/>
  <c r="AV145" i="31"/>
  <c r="AS145" i="31"/>
  <c r="AP145" i="31"/>
  <c r="AM145" i="31"/>
  <c r="AJ145" i="31"/>
  <c r="AG145" i="31"/>
  <c r="AD145" i="31"/>
  <c r="AA145" i="31"/>
  <c r="X145" i="31"/>
  <c r="U145" i="31"/>
  <c r="R145" i="31"/>
  <c r="O145" i="31"/>
  <c r="BZ144" i="31"/>
  <c r="BW144" i="31"/>
  <c r="BT144" i="31"/>
  <c r="BQ144" i="31"/>
  <c r="BN144" i="31"/>
  <c r="BH144" i="31"/>
  <c r="BE144" i="31"/>
  <c r="BB144" i="31"/>
  <c r="AY144" i="31"/>
  <c r="AV144" i="31"/>
  <c r="AS144" i="31"/>
  <c r="AP144" i="31"/>
  <c r="AM144" i="31"/>
  <c r="AJ144" i="31"/>
  <c r="AG144" i="31"/>
  <c r="AD144" i="31"/>
  <c r="AA144" i="31"/>
  <c r="X144" i="31"/>
  <c r="U144" i="31"/>
  <c r="R144" i="31"/>
  <c r="N144" i="31"/>
  <c r="O144" i="31" s="1"/>
  <c r="BZ143" i="31"/>
  <c r="BW143" i="31"/>
  <c r="BT143" i="31"/>
  <c r="BQ143" i="31"/>
  <c r="BN143" i="31"/>
  <c r="BH143" i="31"/>
  <c r="BE143" i="31"/>
  <c r="BB143" i="31"/>
  <c r="AY143" i="31"/>
  <c r="AV143" i="31"/>
  <c r="AS143" i="31"/>
  <c r="AP143" i="31"/>
  <c r="AM143" i="31"/>
  <c r="AJ143" i="31"/>
  <c r="AG143" i="31"/>
  <c r="AD143" i="31"/>
  <c r="AA143" i="31"/>
  <c r="X143" i="31"/>
  <c r="U143" i="31"/>
  <c r="R143" i="31"/>
  <c r="N143" i="31"/>
  <c r="O143" i="31" s="1"/>
  <c r="BZ142" i="31"/>
  <c r="BW142" i="31"/>
  <c r="BT142" i="31"/>
  <c r="BQ142" i="31"/>
  <c r="BN142" i="31"/>
  <c r="BH142" i="31"/>
  <c r="BE142" i="31"/>
  <c r="BB142" i="31"/>
  <c r="AY142" i="31"/>
  <c r="AV142" i="31"/>
  <c r="AS142" i="31"/>
  <c r="AP142" i="31"/>
  <c r="AM142" i="31"/>
  <c r="AJ142" i="31"/>
  <c r="AG142" i="31"/>
  <c r="AD142" i="31"/>
  <c r="AA142" i="31"/>
  <c r="X142" i="31"/>
  <c r="U142" i="31"/>
  <c r="R142" i="31"/>
  <c r="N142" i="31"/>
  <c r="O142" i="31" s="1"/>
  <c r="BZ141" i="31"/>
  <c r="BW141" i="31"/>
  <c r="BT141" i="31"/>
  <c r="BQ141" i="31"/>
  <c r="BN141" i="31"/>
  <c r="BH141" i="31"/>
  <c r="BE141" i="31"/>
  <c r="BB141" i="31"/>
  <c r="AY141" i="31"/>
  <c r="AV141" i="31"/>
  <c r="AS141" i="31"/>
  <c r="AP141" i="31"/>
  <c r="AM141" i="31"/>
  <c r="AJ141" i="31"/>
  <c r="AG141" i="31"/>
  <c r="AD141" i="31"/>
  <c r="AA141" i="31"/>
  <c r="X141" i="31"/>
  <c r="U141" i="31"/>
  <c r="R141" i="31"/>
  <c r="O141" i="31"/>
  <c r="BZ140" i="31"/>
  <c r="BW140" i="31"/>
  <c r="BT140" i="31"/>
  <c r="BQ140" i="31"/>
  <c r="BN140" i="31"/>
  <c r="BH140" i="31"/>
  <c r="BE140" i="31"/>
  <c r="BB140" i="31"/>
  <c r="AY140" i="31"/>
  <c r="AV140" i="31"/>
  <c r="AS140" i="31"/>
  <c r="AP140" i="31"/>
  <c r="AM140" i="31"/>
  <c r="AJ140" i="31"/>
  <c r="AG140" i="31"/>
  <c r="AD140" i="31"/>
  <c r="AA140" i="31"/>
  <c r="X140" i="31"/>
  <c r="U140" i="31"/>
  <c r="R140" i="31"/>
  <c r="O140" i="31"/>
  <c r="BZ138" i="31"/>
  <c r="BW138" i="31"/>
  <c r="BT138" i="31"/>
  <c r="BQ138" i="31"/>
  <c r="BN138" i="31"/>
  <c r="BH138" i="31"/>
  <c r="BE138" i="31"/>
  <c r="BB138" i="31"/>
  <c r="AY138" i="31"/>
  <c r="AV138" i="31"/>
  <c r="AS138" i="31"/>
  <c r="AP138" i="31"/>
  <c r="AM138" i="31"/>
  <c r="AJ138" i="31"/>
  <c r="AG138" i="31"/>
  <c r="AD138" i="31"/>
  <c r="AA138" i="31"/>
  <c r="X138" i="31"/>
  <c r="U138" i="31"/>
  <c r="Q138" i="31"/>
  <c r="R138" i="31" s="1"/>
  <c r="N138" i="31"/>
  <c r="O138" i="31" s="1"/>
  <c r="BZ137" i="31"/>
  <c r="BW137" i="31"/>
  <c r="BT137" i="31"/>
  <c r="BQ137" i="31"/>
  <c r="BN137" i="31"/>
  <c r="BH137" i="31"/>
  <c r="BE137" i="31"/>
  <c r="BB137" i="31"/>
  <c r="AY137" i="31"/>
  <c r="AV137" i="31"/>
  <c r="AS137" i="31"/>
  <c r="AP137" i="31"/>
  <c r="AM137" i="31"/>
  <c r="AJ137" i="31"/>
  <c r="AG137" i="31"/>
  <c r="AD137" i="31"/>
  <c r="AA137" i="31"/>
  <c r="X137" i="31"/>
  <c r="U137" i="31"/>
  <c r="R137" i="31"/>
  <c r="O137" i="31"/>
  <c r="BZ133" i="31"/>
  <c r="BW133" i="31"/>
  <c r="BT133" i="31"/>
  <c r="BQ133" i="31"/>
  <c r="BN133" i="31"/>
  <c r="BH133" i="31"/>
  <c r="BE133" i="31"/>
  <c r="BB133" i="31"/>
  <c r="AY133" i="31"/>
  <c r="AV133" i="31"/>
  <c r="AS133" i="31"/>
  <c r="AP133" i="31"/>
  <c r="AM133" i="31"/>
  <c r="AJ133" i="31"/>
  <c r="AG133" i="31"/>
  <c r="AD133" i="31"/>
  <c r="AA133" i="31"/>
  <c r="X133" i="31"/>
  <c r="U133" i="31"/>
  <c r="R133" i="31"/>
  <c r="N133" i="31"/>
  <c r="O133" i="31" s="1"/>
  <c r="BZ132" i="31"/>
  <c r="BW132" i="31"/>
  <c r="BT132" i="31"/>
  <c r="BQ132" i="31"/>
  <c r="BN132" i="31"/>
  <c r="BH132" i="31"/>
  <c r="BE132" i="31"/>
  <c r="BB132" i="31"/>
  <c r="AY132" i="31"/>
  <c r="AV132" i="31"/>
  <c r="AS132" i="31"/>
  <c r="AP132" i="31"/>
  <c r="AM132" i="31"/>
  <c r="AJ132" i="31"/>
  <c r="AG132" i="31"/>
  <c r="AD132" i="31"/>
  <c r="AA132" i="31"/>
  <c r="X132" i="31"/>
  <c r="U132" i="31"/>
  <c r="R132" i="31"/>
  <c r="N132" i="31"/>
  <c r="O132" i="31" s="1"/>
  <c r="BZ131" i="31"/>
  <c r="BW131" i="31"/>
  <c r="BT131" i="31"/>
  <c r="BQ131" i="31"/>
  <c r="BN131" i="31"/>
  <c r="BH131" i="31"/>
  <c r="BE131" i="31"/>
  <c r="BB131" i="31"/>
  <c r="AY131" i="31"/>
  <c r="AV131" i="31"/>
  <c r="AS131" i="31"/>
  <c r="AP131" i="31"/>
  <c r="AM131" i="31"/>
  <c r="AJ131" i="31"/>
  <c r="AG131" i="31"/>
  <c r="AD131" i="31"/>
  <c r="AA131" i="31"/>
  <c r="X131" i="31"/>
  <c r="U131" i="31"/>
  <c r="R131" i="31"/>
  <c r="N131" i="31"/>
  <c r="O131" i="31" s="1"/>
  <c r="BZ130" i="31"/>
  <c r="BW130" i="31"/>
  <c r="BT130" i="31"/>
  <c r="BQ130" i="31"/>
  <c r="BN130" i="31"/>
  <c r="BH130" i="31"/>
  <c r="BE130" i="31"/>
  <c r="BB130" i="31"/>
  <c r="AY130" i="31"/>
  <c r="AV130" i="31"/>
  <c r="AS130" i="31"/>
  <c r="AP130" i="31"/>
  <c r="AM130" i="31"/>
  <c r="AJ130" i="31"/>
  <c r="AG130" i="31"/>
  <c r="AD130" i="31"/>
  <c r="AA130" i="31"/>
  <c r="X130" i="31"/>
  <c r="U130" i="31"/>
  <c r="R130" i="31"/>
  <c r="O130" i="31"/>
  <c r="BZ129" i="31"/>
  <c r="BW129" i="31"/>
  <c r="BT129" i="31"/>
  <c r="BQ129" i="31"/>
  <c r="BN129" i="31"/>
  <c r="BH129" i="31"/>
  <c r="BE129" i="31"/>
  <c r="BB129" i="31"/>
  <c r="AY129" i="31"/>
  <c r="AV129" i="31"/>
  <c r="AS129" i="31"/>
  <c r="AP129" i="31"/>
  <c r="AM129" i="31"/>
  <c r="AJ129" i="31"/>
  <c r="AG129" i="31"/>
  <c r="AD129" i="31"/>
  <c r="AA129" i="31"/>
  <c r="X129" i="31"/>
  <c r="U129" i="31"/>
  <c r="R129" i="31"/>
  <c r="O129" i="31"/>
  <c r="BZ128" i="31"/>
  <c r="BW128" i="31"/>
  <c r="BT128" i="31"/>
  <c r="BQ128" i="31"/>
  <c r="BN128" i="31"/>
  <c r="BH128" i="31"/>
  <c r="BE128" i="31"/>
  <c r="BB128" i="31"/>
  <c r="AY128" i="31"/>
  <c r="AV128" i="31"/>
  <c r="AS128" i="31"/>
  <c r="AP128" i="31"/>
  <c r="AM128" i="31"/>
  <c r="AJ128" i="31"/>
  <c r="AG128" i="31"/>
  <c r="AD128" i="31"/>
  <c r="AA128" i="31"/>
  <c r="X128" i="31"/>
  <c r="U128" i="31"/>
  <c r="R128" i="31"/>
  <c r="N128" i="31"/>
  <c r="O128" i="31" s="1"/>
  <c r="BZ127" i="31"/>
  <c r="BW127" i="31"/>
  <c r="BT127" i="31"/>
  <c r="BQ127" i="31"/>
  <c r="BN127" i="31"/>
  <c r="BH127" i="31"/>
  <c r="BE127" i="31"/>
  <c r="BB127" i="31"/>
  <c r="AY127" i="31"/>
  <c r="AV127" i="31"/>
  <c r="AS127" i="31"/>
  <c r="AP127" i="31"/>
  <c r="AM127" i="31"/>
  <c r="AJ127" i="31"/>
  <c r="AG127" i="31"/>
  <c r="AD127" i="31"/>
  <c r="AA127" i="31"/>
  <c r="X127" i="31"/>
  <c r="U127" i="31"/>
  <c r="R127" i="31"/>
  <c r="N127" i="31"/>
  <c r="O127" i="31" s="1"/>
  <c r="BZ126" i="31"/>
  <c r="BW126" i="31"/>
  <c r="BT126" i="31"/>
  <c r="BQ126" i="31"/>
  <c r="BN126" i="31"/>
  <c r="BH126" i="31"/>
  <c r="BE126" i="31"/>
  <c r="BB126" i="31"/>
  <c r="AX126" i="31"/>
  <c r="AY126" i="31" s="1"/>
  <c r="AV126" i="31"/>
  <c r="AS126" i="31"/>
  <c r="AP126" i="31"/>
  <c r="AM126" i="31"/>
  <c r="AJ126" i="31"/>
  <c r="AG126" i="31"/>
  <c r="AD126" i="31"/>
  <c r="AA126" i="31"/>
  <c r="X126" i="31"/>
  <c r="U126" i="31"/>
  <c r="R126" i="31"/>
  <c r="N126" i="31"/>
  <c r="O126" i="31" s="1"/>
  <c r="BZ125" i="31"/>
  <c r="BW125" i="31"/>
  <c r="BT125" i="31"/>
  <c r="BQ125" i="31"/>
  <c r="BN125" i="31"/>
  <c r="BH125" i="31"/>
  <c r="BE125" i="31"/>
  <c r="BB125" i="31"/>
  <c r="AY125" i="31"/>
  <c r="AV125" i="31"/>
  <c r="AS125" i="31"/>
  <c r="AP125" i="31"/>
  <c r="AM125" i="31"/>
  <c r="AJ125" i="31"/>
  <c r="AG125" i="31"/>
  <c r="AD125" i="31"/>
  <c r="AA125" i="31"/>
  <c r="X125" i="31"/>
  <c r="U125" i="31"/>
  <c r="R125" i="31"/>
  <c r="N125" i="31"/>
  <c r="O125" i="31" s="1"/>
  <c r="BZ124" i="31"/>
  <c r="BW124" i="31"/>
  <c r="BT124" i="31"/>
  <c r="BQ124" i="31"/>
  <c r="BN124" i="31"/>
  <c r="BH124" i="31"/>
  <c r="BE124" i="31"/>
  <c r="BB124" i="31"/>
  <c r="AY124" i="31"/>
  <c r="AV124" i="31"/>
  <c r="AS124" i="31"/>
  <c r="AP124" i="31"/>
  <c r="AM124" i="31"/>
  <c r="AJ124" i="31"/>
  <c r="AG124" i="31"/>
  <c r="AD124" i="31"/>
  <c r="AA124" i="31"/>
  <c r="X124" i="31"/>
  <c r="U124" i="31"/>
  <c r="R124" i="31"/>
  <c r="N124" i="31"/>
  <c r="O124" i="31" s="1"/>
  <c r="BZ122" i="31"/>
  <c r="BW122" i="31"/>
  <c r="BT122" i="31"/>
  <c r="BQ122" i="31"/>
  <c r="BN122" i="31"/>
  <c r="BH122" i="31"/>
  <c r="BE122" i="31"/>
  <c r="BB122" i="31"/>
  <c r="AY122" i="31"/>
  <c r="AV122" i="31"/>
  <c r="AS122" i="31"/>
  <c r="AP122" i="31"/>
  <c r="AM122" i="31"/>
  <c r="AJ122" i="31"/>
  <c r="AG122" i="31"/>
  <c r="AD122" i="31"/>
  <c r="AA122" i="31"/>
  <c r="X122" i="31"/>
  <c r="U122" i="31"/>
  <c r="R122" i="31"/>
  <c r="O122" i="31"/>
  <c r="BZ121" i="31"/>
  <c r="BW121" i="31"/>
  <c r="BT121" i="31"/>
  <c r="BQ121" i="31"/>
  <c r="BN121" i="31"/>
  <c r="BH121" i="31"/>
  <c r="BE121" i="31"/>
  <c r="BB121" i="31"/>
  <c r="AY121" i="31"/>
  <c r="AV121" i="31"/>
  <c r="AS121" i="31"/>
  <c r="AP121" i="31"/>
  <c r="AM121" i="31"/>
  <c r="AJ121" i="31"/>
  <c r="AG121" i="31"/>
  <c r="AD121" i="31"/>
  <c r="AA121" i="31"/>
  <c r="X121" i="31"/>
  <c r="U121" i="31"/>
  <c r="R121" i="31"/>
  <c r="O121" i="31"/>
  <c r="BZ120" i="31"/>
  <c r="BW120" i="31"/>
  <c r="BT120" i="31"/>
  <c r="BQ120" i="31"/>
  <c r="BN120" i="31"/>
  <c r="BH120" i="31"/>
  <c r="BE120" i="31"/>
  <c r="BB120" i="31"/>
  <c r="AY120" i="31"/>
  <c r="AV120" i="31"/>
  <c r="AS120" i="31"/>
  <c r="AP120" i="31"/>
  <c r="AM120" i="31"/>
  <c r="AJ120" i="31"/>
  <c r="AG120" i="31"/>
  <c r="AD120" i="31"/>
  <c r="AA120" i="31"/>
  <c r="X120" i="31"/>
  <c r="U120" i="31"/>
  <c r="R120" i="31"/>
  <c r="O120" i="31"/>
  <c r="BZ119" i="31"/>
  <c r="BW119" i="31"/>
  <c r="BT119" i="31"/>
  <c r="BQ119" i="31"/>
  <c r="BN119" i="31"/>
  <c r="BH119" i="31"/>
  <c r="BD119" i="31"/>
  <c r="BE119" i="31" s="1"/>
  <c r="BB119" i="31"/>
  <c r="AY119" i="31"/>
  <c r="AV119" i="31"/>
  <c r="AS119" i="31"/>
  <c r="AP119" i="31"/>
  <c r="AM119" i="31"/>
  <c r="AJ119" i="31"/>
  <c r="AG119" i="31"/>
  <c r="AD119" i="31"/>
  <c r="AA119" i="31"/>
  <c r="X119" i="31"/>
  <c r="U119" i="31"/>
  <c r="R119" i="31"/>
  <c r="N119" i="31"/>
  <c r="O119" i="31" s="1"/>
  <c r="BZ118" i="31"/>
  <c r="BW118" i="31"/>
  <c r="BT118" i="31"/>
  <c r="BQ118" i="31"/>
  <c r="BN118" i="31"/>
  <c r="BH118" i="31"/>
  <c r="BE118" i="31"/>
  <c r="BB118" i="31"/>
  <c r="AY118" i="31"/>
  <c r="AV118" i="31"/>
  <c r="AS118" i="31"/>
  <c r="AP118" i="31"/>
  <c r="AM118" i="31"/>
  <c r="AJ118" i="31"/>
  <c r="AG118" i="31"/>
  <c r="AD118" i="31"/>
  <c r="AA118" i="31"/>
  <c r="X118" i="31"/>
  <c r="U118" i="31"/>
  <c r="R118" i="31"/>
  <c r="O118" i="31"/>
  <c r="BZ117" i="31"/>
  <c r="BW117" i="31"/>
  <c r="BT117" i="31"/>
  <c r="BQ117" i="31"/>
  <c r="BN117" i="31"/>
  <c r="BH117" i="31"/>
  <c r="BE117" i="31"/>
  <c r="BB117" i="31"/>
  <c r="AY117" i="31"/>
  <c r="AV117" i="31"/>
  <c r="AS117" i="31"/>
  <c r="AP117" i="31"/>
  <c r="AM117" i="31"/>
  <c r="AJ117" i="31"/>
  <c r="AG117" i="31"/>
  <c r="AD117" i="31"/>
  <c r="AA117" i="31"/>
  <c r="X117" i="31"/>
  <c r="U117" i="31"/>
  <c r="R117" i="31"/>
  <c r="O117" i="31"/>
  <c r="BZ116" i="31"/>
  <c r="BW116" i="31"/>
  <c r="BT116" i="31"/>
  <c r="BQ116" i="31"/>
  <c r="BN116" i="31"/>
  <c r="BH116" i="31"/>
  <c r="BE116" i="31"/>
  <c r="BB116" i="31"/>
  <c r="AY116" i="31"/>
  <c r="AV116" i="31"/>
  <c r="AS116" i="31"/>
  <c r="AP116" i="31"/>
  <c r="AM116" i="31"/>
  <c r="AJ116" i="31"/>
  <c r="AG116" i="31"/>
  <c r="AD116" i="31"/>
  <c r="AA116" i="31"/>
  <c r="X116" i="31"/>
  <c r="U116" i="31"/>
  <c r="R116" i="31"/>
  <c r="O116" i="31"/>
  <c r="BZ115" i="31"/>
  <c r="BW115" i="31"/>
  <c r="BT115" i="31"/>
  <c r="BQ115" i="31"/>
  <c r="BN115" i="31"/>
  <c r="BH115" i="31"/>
  <c r="BE115" i="31"/>
  <c r="BB115" i="31"/>
  <c r="AY115" i="31"/>
  <c r="AV115" i="31"/>
  <c r="AS115" i="31"/>
  <c r="AP115" i="31"/>
  <c r="AM115" i="31"/>
  <c r="AJ115" i="31"/>
  <c r="AG115" i="31"/>
  <c r="AD115" i="31"/>
  <c r="AA115" i="31"/>
  <c r="X115" i="31"/>
  <c r="U115" i="31"/>
  <c r="R115" i="31"/>
  <c r="O115" i="31"/>
  <c r="BZ114" i="31"/>
  <c r="BW114" i="31"/>
  <c r="BT114" i="31"/>
  <c r="BQ114" i="31"/>
  <c r="BN114" i="31"/>
  <c r="BH114" i="31"/>
  <c r="BE114" i="31"/>
  <c r="BB114" i="31"/>
  <c r="AY114" i="31"/>
  <c r="AV114" i="31"/>
  <c r="AS114" i="31"/>
  <c r="AP114" i="31"/>
  <c r="AM114" i="31"/>
  <c r="AJ114" i="31"/>
  <c r="AG114" i="31"/>
  <c r="AD114" i="31"/>
  <c r="AA114" i="31"/>
  <c r="X114" i="31"/>
  <c r="U114" i="31"/>
  <c r="R114" i="31"/>
  <c r="O114" i="31"/>
  <c r="BZ113" i="31"/>
  <c r="BW113" i="31"/>
  <c r="BT113" i="31"/>
  <c r="BQ113" i="31"/>
  <c r="BN113" i="31"/>
  <c r="BH113" i="31"/>
  <c r="BE113" i="31"/>
  <c r="BB113" i="31"/>
  <c r="AY113" i="31"/>
  <c r="AV113" i="31"/>
  <c r="AS113" i="31"/>
  <c r="AP113" i="31"/>
  <c r="AM113" i="31"/>
  <c r="AJ113" i="31"/>
  <c r="AG113" i="31"/>
  <c r="AD113" i="31"/>
  <c r="AA113" i="31"/>
  <c r="X113" i="31"/>
  <c r="U113" i="31"/>
  <c r="Q113" i="31"/>
  <c r="R113" i="31" s="1"/>
  <c r="O113" i="31"/>
  <c r="BZ112" i="31"/>
  <c r="BW112" i="31"/>
  <c r="BT112" i="31"/>
  <c r="BQ112" i="31"/>
  <c r="BN112" i="31"/>
  <c r="BH112" i="31"/>
  <c r="BE112" i="31"/>
  <c r="BB112" i="31"/>
  <c r="AY112" i="31"/>
  <c r="AV112" i="31"/>
  <c r="AS112" i="31"/>
  <c r="AP112" i="31"/>
  <c r="AM112" i="31"/>
  <c r="AJ112" i="31"/>
  <c r="AG112" i="31"/>
  <c r="AD112" i="31"/>
  <c r="AA112" i="31"/>
  <c r="X112" i="31"/>
  <c r="U112" i="31"/>
  <c r="Q112" i="31"/>
  <c r="R112" i="31" s="1"/>
  <c r="O112" i="31"/>
  <c r="BZ111" i="31"/>
  <c r="BW111" i="31"/>
  <c r="BT111" i="31"/>
  <c r="BQ111" i="31"/>
  <c r="BN111" i="31"/>
  <c r="BH111" i="31"/>
  <c r="BE111" i="31"/>
  <c r="BB111" i="31"/>
  <c r="AY111" i="31"/>
  <c r="AV111" i="31"/>
  <c r="AS111" i="31"/>
  <c r="AP111" i="31"/>
  <c r="AM111" i="31"/>
  <c r="AJ111" i="31"/>
  <c r="AG111" i="31"/>
  <c r="AD111" i="31"/>
  <c r="AA111" i="31"/>
  <c r="X111" i="31"/>
  <c r="U111" i="31"/>
  <c r="R111" i="31"/>
  <c r="O111" i="31"/>
  <c r="BZ110" i="31"/>
  <c r="BW110" i="31"/>
  <c r="BT110" i="31"/>
  <c r="BQ110" i="31"/>
  <c r="BN110" i="31"/>
  <c r="BH110" i="31"/>
  <c r="BE110" i="31"/>
  <c r="BB110" i="31"/>
  <c r="AY110" i="31"/>
  <c r="AV110" i="31"/>
  <c r="AS110" i="31"/>
  <c r="AP110" i="31"/>
  <c r="AM110" i="31"/>
  <c r="AJ110" i="31"/>
  <c r="AG110" i="31"/>
  <c r="AD110" i="31"/>
  <c r="AA110" i="31"/>
  <c r="W110" i="31"/>
  <c r="X110" i="31" s="1"/>
  <c r="U110" i="31"/>
  <c r="R110" i="31"/>
  <c r="O110" i="31"/>
  <c r="BZ109" i="31"/>
  <c r="BW109" i="31"/>
  <c r="BT109" i="31"/>
  <c r="BN109" i="31"/>
  <c r="BH109" i="31"/>
  <c r="BE109" i="31"/>
  <c r="BB109" i="31"/>
  <c r="AY109" i="31"/>
  <c r="AV109" i="31"/>
  <c r="AS109" i="31"/>
  <c r="AP109" i="31"/>
  <c r="AM109" i="31"/>
  <c r="AJ109" i="31"/>
  <c r="AG109" i="31"/>
  <c r="AD109" i="31"/>
  <c r="AA109" i="31"/>
  <c r="X109" i="31"/>
  <c r="U109" i="31"/>
  <c r="R109" i="31"/>
  <c r="O109" i="31"/>
  <c r="BZ108" i="31"/>
  <c r="BW108" i="31"/>
  <c r="BT108" i="31"/>
  <c r="BQ108" i="31"/>
  <c r="BN108" i="31"/>
  <c r="BH108" i="31"/>
  <c r="BE108" i="31"/>
  <c r="BB108" i="31"/>
  <c r="AY108" i="31"/>
  <c r="AV108" i="31"/>
  <c r="AS108" i="31"/>
  <c r="AP108" i="31"/>
  <c r="AM108" i="31"/>
  <c r="AJ108" i="31"/>
  <c r="AG108" i="31"/>
  <c r="AD108" i="31"/>
  <c r="AA108" i="31"/>
  <c r="X108" i="31"/>
  <c r="U108" i="31"/>
  <c r="R108" i="31"/>
  <c r="O108" i="31"/>
  <c r="BZ107" i="31"/>
  <c r="BW107" i="31"/>
  <c r="BT107" i="31"/>
  <c r="BQ107" i="31"/>
  <c r="BN107" i="31"/>
  <c r="BH107" i="31"/>
  <c r="BE107" i="31"/>
  <c r="BB107" i="31"/>
  <c r="AY107" i="31"/>
  <c r="AV107" i="31"/>
  <c r="AS107" i="31"/>
  <c r="AP107" i="31"/>
  <c r="AM107" i="31"/>
  <c r="AJ107" i="31"/>
  <c r="AG107" i="31"/>
  <c r="AD107" i="31"/>
  <c r="AA107" i="31"/>
  <c r="X107" i="31"/>
  <c r="U107" i="31"/>
  <c r="R107" i="31"/>
  <c r="N107" i="31"/>
  <c r="O107" i="31" s="1"/>
  <c r="BZ106" i="31"/>
  <c r="BW106" i="31"/>
  <c r="BT106" i="31"/>
  <c r="BQ106" i="31"/>
  <c r="BN106" i="31"/>
  <c r="BH106" i="31"/>
  <c r="BE106" i="31"/>
  <c r="BB106" i="31"/>
  <c r="AY106" i="31"/>
  <c r="AV106" i="31"/>
  <c r="AS106" i="31"/>
  <c r="AP106" i="31"/>
  <c r="AM106" i="31"/>
  <c r="AJ106" i="31"/>
  <c r="AG106" i="31"/>
  <c r="AD106" i="31"/>
  <c r="AA106" i="31"/>
  <c r="W106" i="31"/>
  <c r="X106" i="31" s="1"/>
  <c r="U106" i="31"/>
  <c r="Q106" i="31"/>
  <c r="R106" i="31" s="1"/>
  <c r="N106" i="31"/>
  <c r="O106" i="31" s="1"/>
  <c r="BZ105" i="31"/>
  <c r="BW105" i="31"/>
  <c r="BT105" i="31"/>
  <c r="BQ105" i="31"/>
  <c r="BN105" i="31"/>
  <c r="BH105" i="31"/>
  <c r="BE105" i="31"/>
  <c r="BB105" i="31"/>
  <c r="AY105" i="31"/>
  <c r="AV105" i="31"/>
  <c r="AS105" i="31"/>
  <c r="AP105" i="31"/>
  <c r="AM105" i="31"/>
  <c r="AJ105" i="31"/>
  <c r="AG105" i="31"/>
  <c r="AD105" i="31"/>
  <c r="AA105" i="31"/>
  <c r="W105" i="31"/>
  <c r="X105" i="31" s="1"/>
  <c r="U105" i="31"/>
  <c r="Q105" i="31"/>
  <c r="R105" i="31" s="1"/>
  <c r="O105" i="31"/>
  <c r="BZ104" i="31"/>
  <c r="BW104" i="31"/>
  <c r="BT104" i="31"/>
  <c r="BQ104" i="31"/>
  <c r="BN104" i="31"/>
  <c r="BH104" i="31"/>
  <c r="BE104" i="31"/>
  <c r="BB104" i="31"/>
  <c r="AY104" i="31"/>
  <c r="AV104" i="31"/>
  <c r="AS104" i="31"/>
  <c r="AP104" i="31"/>
  <c r="AM104" i="31"/>
  <c r="AJ104" i="31"/>
  <c r="AG104" i="31"/>
  <c r="AD104" i="31"/>
  <c r="AA104" i="31"/>
  <c r="X104" i="31"/>
  <c r="U104" i="31"/>
  <c r="R104" i="31"/>
  <c r="N104" i="31"/>
  <c r="O104" i="31" s="1"/>
  <c r="BZ103" i="31"/>
  <c r="BW103" i="31"/>
  <c r="BT103" i="31"/>
  <c r="BQ103" i="31"/>
  <c r="BN103" i="31"/>
  <c r="BH103" i="31"/>
  <c r="BE103" i="31"/>
  <c r="BB103" i="31"/>
  <c r="AY103" i="31"/>
  <c r="AV103" i="31"/>
  <c r="AS103" i="31"/>
  <c r="AP103" i="31"/>
  <c r="AM103" i="31"/>
  <c r="AJ103" i="31"/>
  <c r="AG103" i="31"/>
  <c r="AD103" i="31"/>
  <c r="AA103" i="31"/>
  <c r="X103" i="31"/>
  <c r="U103" i="31"/>
  <c r="R103" i="31"/>
  <c r="O103" i="31"/>
  <c r="BZ102" i="31"/>
  <c r="BW102" i="31"/>
  <c r="BT102" i="31"/>
  <c r="BQ102" i="31"/>
  <c r="BN102" i="31"/>
  <c r="BK102" i="31"/>
  <c r="BH102" i="31"/>
  <c r="BE102" i="31"/>
  <c r="BB102" i="31"/>
  <c r="AY102" i="31"/>
  <c r="AV102" i="31"/>
  <c r="AS102" i="31"/>
  <c r="AP102" i="31"/>
  <c r="AM102" i="31"/>
  <c r="AJ102" i="31"/>
  <c r="AG102" i="31"/>
  <c r="AD102" i="31"/>
  <c r="AA102" i="31"/>
  <c r="X102" i="31"/>
  <c r="U102" i="31"/>
  <c r="R102" i="31"/>
  <c r="O102" i="31"/>
  <c r="L102" i="31"/>
  <c r="I102" i="31"/>
  <c r="F102" i="31"/>
  <c r="BZ101" i="31"/>
  <c r="BW101" i="31"/>
  <c r="BT101" i="31"/>
  <c r="BQ101" i="31"/>
  <c r="BN101" i="31"/>
  <c r="BK101" i="31"/>
  <c r="BH101" i="31"/>
  <c r="BE101" i="31"/>
  <c r="BB101" i="31"/>
  <c r="AY101" i="31"/>
  <c r="AV101" i="31"/>
  <c r="AS101" i="31"/>
  <c r="AP101" i="31"/>
  <c r="AM101" i="31"/>
  <c r="AJ101" i="31"/>
  <c r="AG101" i="31"/>
  <c r="AD101" i="31"/>
  <c r="AA101" i="31"/>
  <c r="X101" i="31"/>
  <c r="U101" i="31"/>
  <c r="Q101" i="31"/>
  <c r="R101" i="31" s="1"/>
  <c r="N101" i="31"/>
  <c r="O101" i="31" s="1"/>
  <c r="L101" i="31"/>
  <c r="I101" i="31"/>
  <c r="F101" i="31"/>
  <c r="BZ100" i="31"/>
  <c r="BW100" i="31"/>
  <c r="BT100" i="31"/>
  <c r="BQ100" i="31"/>
  <c r="BN100" i="31"/>
  <c r="BK100" i="31"/>
  <c r="BH100" i="31"/>
  <c r="BE100" i="31"/>
  <c r="BB100" i="31"/>
  <c r="AY100" i="31"/>
  <c r="AV100" i="31"/>
  <c r="AS100" i="31"/>
  <c r="AP100" i="31"/>
  <c r="AM100" i="31"/>
  <c r="AJ100" i="31"/>
  <c r="AG100" i="31"/>
  <c r="AD100" i="31"/>
  <c r="AA100" i="31"/>
  <c r="X100" i="31"/>
  <c r="U100" i="31"/>
  <c r="R100" i="31"/>
  <c r="O100" i="31"/>
  <c r="L100" i="31"/>
  <c r="I100" i="31"/>
  <c r="F100" i="31"/>
  <c r="BZ99" i="31"/>
  <c r="BW99" i="31"/>
  <c r="BT99" i="31"/>
  <c r="BQ99" i="31"/>
  <c r="BN99" i="31"/>
  <c r="BK99" i="31"/>
  <c r="BH99" i="31"/>
  <c r="BE99" i="31"/>
  <c r="BB99" i="31"/>
  <c r="AY99" i="31"/>
  <c r="AV99" i="31"/>
  <c r="AS99" i="31"/>
  <c r="AP99" i="31"/>
  <c r="AM99" i="31"/>
  <c r="AJ99" i="31"/>
  <c r="AG99" i="31"/>
  <c r="AD99" i="31"/>
  <c r="AA99" i="31"/>
  <c r="X99" i="31"/>
  <c r="U99" i="31"/>
  <c r="R99" i="31"/>
  <c r="O99" i="31"/>
  <c r="L99" i="31"/>
  <c r="I99" i="31"/>
  <c r="F99" i="31"/>
  <c r="BZ98" i="31"/>
  <c r="BW98" i="31"/>
  <c r="BT98" i="31"/>
  <c r="BQ98" i="31"/>
  <c r="BN98" i="31"/>
  <c r="BH98" i="31"/>
  <c r="BE98" i="31"/>
  <c r="BB98" i="31"/>
  <c r="AY98" i="31"/>
  <c r="AV98" i="31"/>
  <c r="AS98" i="31"/>
  <c r="AP98" i="31"/>
  <c r="AM98" i="31"/>
  <c r="AJ98" i="31"/>
  <c r="AG98" i="31"/>
  <c r="AD98" i="31"/>
  <c r="AA98" i="31"/>
  <c r="X98" i="31"/>
  <c r="U98" i="31"/>
  <c r="R98" i="31"/>
  <c r="O98" i="31"/>
  <c r="BZ96" i="31"/>
  <c r="BW96" i="31"/>
  <c r="BT96" i="31"/>
  <c r="BQ96" i="31"/>
  <c r="BN96" i="31"/>
  <c r="BH96" i="31"/>
  <c r="BE96" i="31"/>
  <c r="BB96" i="31"/>
  <c r="AY96" i="31"/>
  <c r="AV96" i="31"/>
  <c r="AS96" i="31"/>
  <c r="AP96" i="31"/>
  <c r="AM96" i="31"/>
  <c r="AJ96" i="31"/>
  <c r="AG96" i="31"/>
  <c r="AD96" i="31"/>
  <c r="AA96" i="31"/>
  <c r="U96" i="31"/>
  <c r="R96" i="31"/>
  <c r="O96" i="31"/>
  <c r="BZ95" i="31"/>
  <c r="BW95" i="31"/>
  <c r="BT95" i="31"/>
  <c r="BQ95" i="31"/>
  <c r="BN95" i="31"/>
  <c r="BH95" i="31"/>
  <c r="BE95" i="31"/>
  <c r="BB95" i="31"/>
  <c r="AY95" i="31"/>
  <c r="AV95" i="31"/>
  <c r="AS95" i="31"/>
  <c r="AP95" i="31"/>
  <c r="AM95" i="31"/>
  <c r="AJ95" i="31"/>
  <c r="AG95" i="31"/>
  <c r="AD95" i="31"/>
  <c r="AA95" i="31"/>
  <c r="X95" i="31"/>
  <c r="U95" i="31"/>
  <c r="R95" i="31"/>
  <c r="N95" i="31"/>
  <c r="O95" i="31" s="1"/>
  <c r="BZ94" i="31"/>
  <c r="BW94" i="31"/>
  <c r="BT94" i="31"/>
  <c r="BQ94" i="31"/>
  <c r="BN94" i="31"/>
  <c r="BH94" i="31"/>
  <c r="BE94" i="31"/>
  <c r="BB94" i="31"/>
  <c r="AY94" i="31"/>
  <c r="AV94" i="31"/>
  <c r="AS94" i="31"/>
  <c r="AP94" i="31"/>
  <c r="AM94" i="31"/>
  <c r="AJ94" i="31"/>
  <c r="AG94" i="31"/>
  <c r="AD94" i="31"/>
  <c r="AA94" i="31"/>
  <c r="X94" i="31"/>
  <c r="U94" i="31"/>
  <c r="R94" i="31"/>
  <c r="O94" i="31"/>
  <c r="BZ93" i="31"/>
  <c r="BW93" i="31"/>
  <c r="BT93" i="31"/>
  <c r="BQ93" i="31"/>
  <c r="BN93" i="31"/>
  <c r="BH93" i="31"/>
  <c r="BE93" i="31"/>
  <c r="BB93" i="31"/>
  <c r="AY93" i="31"/>
  <c r="AV93" i="31"/>
  <c r="AS93" i="31"/>
  <c r="AP93" i="31"/>
  <c r="AM93" i="31"/>
  <c r="AJ93" i="31"/>
  <c r="AG93" i="31"/>
  <c r="AD93" i="31"/>
  <c r="AA93" i="31"/>
  <c r="X93" i="31"/>
  <c r="U93" i="31"/>
  <c r="R93" i="31"/>
  <c r="O93" i="31"/>
  <c r="BZ92" i="31"/>
  <c r="BW92" i="31"/>
  <c r="BT92" i="31"/>
  <c r="BQ92" i="31"/>
  <c r="BN92" i="31"/>
  <c r="BH92" i="31"/>
  <c r="BE92" i="31"/>
  <c r="BB92" i="31"/>
  <c r="AY92" i="31"/>
  <c r="AV92" i="31"/>
  <c r="AS92" i="31"/>
  <c r="AP92" i="31"/>
  <c r="AM92" i="31"/>
  <c r="AJ92" i="31"/>
  <c r="AG92" i="31"/>
  <c r="AD92" i="31"/>
  <c r="AA92" i="31"/>
  <c r="X92" i="31"/>
  <c r="U92" i="31"/>
  <c r="O92" i="31"/>
  <c r="BZ90" i="31"/>
  <c r="BW90" i="31"/>
  <c r="BT90" i="31"/>
  <c r="BQ90" i="31"/>
  <c r="BN90" i="31"/>
  <c r="BH90" i="31"/>
  <c r="BE90" i="31"/>
  <c r="BB90" i="31"/>
  <c r="AY90" i="31"/>
  <c r="AV90" i="31"/>
  <c r="AS90" i="31"/>
  <c r="AP90" i="31"/>
  <c r="AM90" i="31"/>
  <c r="AJ90" i="31"/>
  <c r="AG90" i="31"/>
  <c r="AD90" i="31"/>
  <c r="AA90" i="31"/>
  <c r="X90" i="31"/>
  <c r="U90" i="31"/>
  <c r="R90" i="31"/>
  <c r="O90" i="31"/>
  <c r="BZ89" i="31"/>
  <c r="BW89" i="31"/>
  <c r="BT89" i="31"/>
  <c r="BQ89" i="31"/>
  <c r="BN89" i="31"/>
  <c r="BH89" i="31"/>
  <c r="BE89" i="31"/>
  <c r="BB89" i="31"/>
  <c r="AY89" i="31"/>
  <c r="AV89" i="31"/>
  <c r="AS89" i="31"/>
  <c r="AP89" i="31"/>
  <c r="AM89" i="31"/>
  <c r="AJ89" i="31"/>
  <c r="AG89" i="31"/>
  <c r="AD89" i="31"/>
  <c r="AA89" i="31"/>
  <c r="X89" i="31"/>
  <c r="U89" i="31"/>
  <c r="R89" i="31"/>
  <c r="N89" i="31"/>
  <c r="O89" i="31" s="1"/>
  <c r="BZ88" i="31"/>
  <c r="BW88" i="31"/>
  <c r="BT88" i="31"/>
  <c r="BQ88" i="31"/>
  <c r="BN88" i="31"/>
  <c r="BH88" i="31"/>
  <c r="BE88" i="31"/>
  <c r="BB88" i="31"/>
  <c r="AY88" i="31"/>
  <c r="AV88" i="31"/>
  <c r="AS88" i="31"/>
  <c r="AP88" i="31"/>
  <c r="AM88" i="31"/>
  <c r="AJ88" i="31"/>
  <c r="AG88" i="31"/>
  <c r="AD88" i="31"/>
  <c r="AA88" i="31"/>
  <c r="X88" i="31"/>
  <c r="U88" i="31"/>
  <c r="R88" i="31"/>
  <c r="O88" i="31"/>
  <c r="BZ87" i="31"/>
  <c r="BW87" i="31"/>
  <c r="BT87" i="31"/>
  <c r="BQ87" i="31"/>
  <c r="BN87" i="31"/>
  <c r="BH87" i="31"/>
  <c r="BE87" i="31"/>
  <c r="BB87" i="31"/>
  <c r="AY87" i="31"/>
  <c r="AV87" i="31"/>
  <c r="AS87" i="31"/>
  <c r="AP87" i="31"/>
  <c r="AM87" i="31"/>
  <c r="AJ87" i="31"/>
  <c r="AG87" i="31"/>
  <c r="AD87" i="31"/>
  <c r="AA87" i="31"/>
  <c r="X87" i="31"/>
  <c r="U87" i="31"/>
  <c r="R87" i="31"/>
  <c r="O87" i="31"/>
  <c r="BZ86" i="31"/>
  <c r="BW86" i="31"/>
  <c r="BT86" i="31"/>
  <c r="BQ86" i="31"/>
  <c r="BN86" i="31"/>
  <c r="BH86" i="31"/>
  <c r="BE86" i="31"/>
  <c r="BB86" i="31"/>
  <c r="AY86" i="31"/>
  <c r="AV86" i="31"/>
  <c r="AS86" i="31"/>
  <c r="AP86" i="31"/>
  <c r="AM86" i="31"/>
  <c r="AJ86" i="31"/>
  <c r="AG86" i="31"/>
  <c r="AD86" i="31"/>
  <c r="AA86" i="31"/>
  <c r="X86" i="31"/>
  <c r="U86" i="31"/>
  <c r="Q86" i="31"/>
  <c r="R86" i="31" s="1"/>
  <c r="N86" i="31"/>
  <c r="O86" i="31" s="1"/>
  <c r="BZ85" i="31"/>
  <c r="BW85" i="31"/>
  <c r="BT85" i="31"/>
  <c r="BQ85" i="31"/>
  <c r="BN85" i="31"/>
  <c r="BH85" i="31"/>
  <c r="BE85" i="31"/>
  <c r="BB85" i="31"/>
  <c r="AY85" i="31"/>
  <c r="AV85" i="31"/>
  <c r="AS85" i="31"/>
  <c r="AP85" i="31"/>
  <c r="AM85" i="31"/>
  <c r="AJ85" i="31"/>
  <c r="AG85" i="31"/>
  <c r="AD85" i="31"/>
  <c r="AA85" i="31"/>
  <c r="X85" i="31"/>
  <c r="U85" i="31"/>
  <c r="Q85" i="31"/>
  <c r="R85" i="31" s="1"/>
  <c r="N85" i="31"/>
  <c r="O85" i="31" s="1"/>
  <c r="BZ84" i="31"/>
  <c r="BW84" i="31"/>
  <c r="BT84" i="31"/>
  <c r="BQ84" i="31"/>
  <c r="BN84" i="31"/>
  <c r="BH84" i="31"/>
  <c r="BE84" i="31"/>
  <c r="BB84" i="31"/>
  <c r="AY84" i="31"/>
  <c r="AV84" i="31"/>
  <c r="AS84" i="31"/>
  <c r="AP84" i="31"/>
  <c r="AM84" i="31"/>
  <c r="AJ84" i="31"/>
  <c r="AG84" i="31"/>
  <c r="AD84" i="31"/>
  <c r="AA84" i="31"/>
  <c r="X84" i="31"/>
  <c r="U84" i="31"/>
  <c r="Q84" i="31"/>
  <c r="R84" i="31" s="1"/>
  <c r="N84" i="31"/>
  <c r="O84" i="31" s="1"/>
  <c r="BZ83" i="31"/>
  <c r="BW83" i="31"/>
  <c r="BT83" i="31"/>
  <c r="BQ83" i="31"/>
  <c r="BN83" i="31"/>
  <c r="BH83" i="31"/>
  <c r="BE83" i="31"/>
  <c r="BB83" i="31"/>
  <c r="AY83" i="31"/>
  <c r="AV83" i="31"/>
  <c r="AS83" i="31"/>
  <c r="AP83" i="31"/>
  <c r="AM83" i="31"/>
  <c r="AJ83" i="31"/>
  <c r="AG83" i="31"/>
  <c r="AD83" i="31"/>
  <c r="AA83" i="31"/>
  <c r="X83" i="31"/>
  <c r="U83" i="31"/>
  <c r="Q83" i="31"/>
  <c r="R83" i="31" s="1"/>
  <c r="N83" i="31"/>
  <c r="O83" i="31" s="1"/>
  <c r="BZ82" i="31"/>
  <c r="BW82" i="31"/>
  <c r="BT82" i="31"/>
  <c r="BQ82" i="31"/>
  <c r="BN82" i="31"/>
  <c r="BH82" i="31"/>
  <c r="BE82" i="31"/>
  <c r="BB82" i="31"/>
  <c r="AY82" i="31"/>
  <c r="AV82" i="31"/>
  <c r="AS82" i="31"/>
  <c r="AP82" i="31"/>
  <c r="AM82" i="31"/>
  <c r="AJ82" i="31"/>
  <c r="AG82" i="31"/>
  <c r="AD82" i="31"/>
  <c r="AA82" i="31"/>
  <c r="X82" i="31"/>
  <c r="U82" i="31"/>
  <c r="R82" i="31"/>
  <c r="N82" i="31"/>
  <c r="O82" i="31" s="1"/>
  <c r="BZ81" i="31"/>
  <c r="BW81" i="31"/>
  <c r="BT81" i="31"/>
  <c r="BQ81" i="31"/>
  <c r="BN81" i="31"/>
  <c r="BH81" i="31"/>
  <c r="BE81" i="31"/>
  <c r="BB81" i="31"/>
  <c r="AY81" i="31"/>
  <c r="AV81" i="31"/>
  <c r="AS81" i="31"/>
  <c r="AP81" i="31"/>
  <c r="AM81" i="31"/>
  <c r="AJ81" i="31"/>
  <c r="AG81" i="31"/>
  <c r="AD81" i="31"/>
  <c r="AA81" i="31"/>
  <c r="W81" i="31"/>
  <c r="X81" i="31" s="1"/>
  <c r="U81" i="31"/>
  <c r="Q81" i="31"/>
  <c r="R81" i="31" s="1"/>
  <c r="N81" i="31"/>
  <c r="O81" i="31" s="1"/>
  <c r="BZ80" i="31"/>
  <c r="BW80" i="31"/>
  <c r="BT80" i="31"/>
  <c r="BQ80" i="31"/>
  <c r="BN80" i="31"/>
  <c r="BH80" i="31"/>
  <c r="BE80" i="31"/>
  <c r="BB80" i="31"/>
  <c r="AY80" i="31"/>
  <c r="AV80" i="31"/>
  <c r="AS80" i="31"/>
  <c r="AP80" i="31"/>
  <c r="AM80" i="31"/>
  <c r="AJ80" i="31"/>
  <c r="AG80" i="31"/>
  <c r="AD80" i="31"/>
  <c r="AA80" i="31"/>
  <c r="W80" i="31"/>
  <c r="X80" i="31" s="1"/>
  <c r="U80" i="31"/>
  <c r="Q80" i="31"/>
  <c r="R80" i="31" s="1"/>
  <c r="O80" i="31"/>
  <c r="BZ79" i="31"/>
  <c r="BW79" i="31"/>
  <c r="BT79" i="31"/>
  <c r="BQ79" i="31"/>
  <c r="BN79" i="31"/>
  <c r="BH79" i="31"/>
  <c r="BE79" i="31"/>
  <c r="BB79" i="31"/>
  <c r="AY79" i="31"/>
  <c r="AV79" i="31"/>
  <c r="AS79" i="31"/>
  <c r="AP79" i="31"/>
  <c r="AM79" i="31"/>
  <c r="AJ79" i="31"/>
  <c r="AG79" i="31"/>
  <c r="AD79" i="31"/>
  <c r="AA79" i="31"/>
  <c r="W79" i="31"/>
  <c r="X79" i="31" s="1"/>
  <c r="U79" i="31"/>
  <c r="Q79" i="31"/>
  <c r="R79" i="31" s="1"/>
  <c r="O79" i="31"/>
  <c r="BZ78" i="31"/>
  <c r="BW78" i="31"/>
  <c r="BT78" i="31"/>
  <c r="BQ78" i="31"/>
  <c r="BN78" i="31"/>
  <c r="BH78" i="31"/>
  <c r="BE78" i="31"/>
  <c r="BB78" i="31"/>
  <c r="AY78" i="31"/>
  <c r="AV78" i="31"/>
  <c r="AS78" i="31"/>
  <c r="AP78" i="31"/>
  <c r="AM78" i="31"/>
  <c r="AJ78" i="31"/>
  <c r="AG78" i="31"/>
  <c r="AD78" i="31"/>
  <c r="AA78" i="31"/>
  <c r="X78" i="31"/>
  <c r="U78" i="31"/>
  <c r="R78" i="31"/>
  <c r="O78" i="31"/>
  <c r="BZ68" i="31"/>
  <c r="BW68" i="31"/>
  <c r="BT68" i="31"/>
  <c r="BQ68" i="31"/>
  <c r="BN68" i="31"/>
  <c r="BH68" i="31"/>
  <c r="BE68" i="31"/>
  <c r="BB68" i="31"/>
  <c r="AY68" i="31"/>
  <c r="AV68" i="31"/>
  <c r="AS68" i="31"/>
  <c r="AP68" i="31"/>
  <c r="AM68" i="31"/>
  <c r="AJ68" i="31"/>
  <c r="AG68" i="31"/>
  <c r="AD68" i="31"/>
  <c r="AA68" i="31"/>
  <c r="X68" i="31"/>
  <c r="U68" i="31"/>
  <c r="R68" i="31"/>
  <c r="O68" i="31"/>
  <c r="BZ67" i="31"/>
  <c r="BW67" i="31"/>
  <c r="BT67" i="31"/>
  <c r="BQ67" i="31"/>
  <c r="BN67" i="31"/>
  <c r="BH67" i="31"/>
  <c r="BE67" i="31"/>
  <c r="BB67" i="31"/>
  <c r="AY67" i="31"/>
  <c r="AV67" i="31"/>
  <c r="AS67" i="31"/>
  <c r="AP67" i="31"/>
  <c r="AM67" i="31"/>
  <c r="AJ67" i="31"/>
  <c r="AG67" i="31"/>
  <c r="AD67" i="31"/>
  <c r="AA67" i="31"/>
  <c r="X67" i="31"/>
  <c r="U67" i="31"/>
  <c r="Q67" i="31"/>
  <c r="R67" i="31" s="1"/>
  <c r="O67" i="31"/>
  <c r="BZ66" i="31"/>
  <c r="BW66" i="31"/>
  <c r="BT66" i="31"/>
  <c r="BQ66" i="31"/>
  <c r="BN66" i="31"/>
  <c r="BH66" i="31"/>
  <c r="BE66" i="31"/>
  <c r="BB66" i="31"/>
  <c r="AY66" i="31"/>
  <c r="AV66" i="31"/>
  <c r="AS66" i="31"/>
  <c r="AP66" i="31"/>
  <c r="AM66" i="31"/>
  <c r="AJ66" i="31"/>
  <c r="AG66" i="31"/>
  <c r="AD66" i="31"/>
  <c r="AA66" i="31"/>
  <c r="X66" i="31"/>
  <c r="U66" i="31"/>
  <c r="Q66" i="31"/>
  <c r="R66" i="31" s="1"/>
  <c r="O66" i="31"/>
  <c r="BZ65" i="31"/>
  <c r="BW65" i="31"/>
  <c r="BT65" i="31"/>
  <c r="BQ65" i="31"/>
  <c r="BN65" i="31"/>
  <c r="BH65" i="31"/>
  <c r="BE65" i="31"/>
  <c r="BB65" i="31"/>
  <c r="AY65" i="31"/>
  <c r="AV65" i="31"/>
  <c r="AS65" i="31"/>
  <c r="AP65" i="31"/>
  <c r="AM65" i="31"/>
  <c r="AJ65" i="31"/>
  <c r="AG65" i="31"/>
  <c r="AD65" i="31"/>
  <c r="AA65" i="31"/>
  <c r="X65" i="31"/>
  <c r="U65" i="31"/>
  <c r="Q65" i="31"/>
  <c r="R65" i="31" s="1"/>
  <c r="O65" i="31"/>
  <c r="BZ64" i="31"/>
  <c r="BW64" i="31"/>
  <c r="BT64" i="31"/>
  <c r="BQ64" i="31"/>
  <c r="BN64" i="31"/>
  <c r="BH64" i="31"/>
  <c r="BE64" i="31"/>
  <c r="BB64" i="31"/>
  <c r="AY64" i="31"/>
  <c r="AV64" i="31"/>
  <c r="AS64" i="31"/>
  <c r="AP64" i="31"/>
  <c r="AM64" i="31"/>
  <c r="AJ64" i="31"/>
  <c r="AG64" i="31"/>
  <c r="AD64" i="31"/>
  <c r="AA64" i="31"/>
  <c r="X64" i="31"/>
  <c r="U64" i="31"/>
  <c r="R64" i="31"/>
  <c r="O64" i="31"/>
  <c r="BZ63" i="31"/>
  <c r="BW63" i="31"/>
  <c r="BT63" i="31"/>
  <c r="BQ63" i="31"/>
  <c r="BN63" i="31"/>
  <c r="BH63" i="31"/>
  <c r="BE63" i="31"/>
  <c r="BB63" i="31"/>
  <c r="AY63" i="31"/>
  <c r="AV63" i="31"/>
  <c r="AS63" i="31"/>
  <c r="AP63" i="31"/>
  <c r="AM63" i="31"/>
  <c r="AJ63" i="31"/>
  <c r="AG63" i="31"/>
  <c r="AD63" i="31"/>
  <c r="AA63" i="31"/>
  <c r="X63" i="31"/>
  <c r="U63" i="31"/>
  <c r="Q63" i="31"/>
  <c r="R63" i="31" s="1"/>
  <c r="O63" i="31"/>
  <c r="BZ62" i="31"/>
  <c r="BW62" i="31"/>
  <c r="BT62" i="31"/>
  <c r="BQ62" i="31"/>
  <c r="BN62" i="31"/>
  <c r="BH62" i="31"/>
  <c r="BE62" i="31"/>
  <c r="BB62" i="31"/>
  <c r="AY62" i="31"/>
  <c r="AV62" i="31"/>
  <c r="AS62" i="31"/>
  <c r="AP62" i="31"/>
  <c r="AM62" i="31"/>
  <c r="AJ62" i="31"/>
  <c r="AG62" i="31"/>
  <c r="AD62" i="31"/>
  <c r="AA62" i="31"/>
  <c r="X62" i="31"/>
  <c r="U62" i="31"/>
  <c r="Q62" i="31"/>
  <c r="R62" i="31" s="1"/>
  <c r="O62" i="31"/>
  <c r="BZ61" i="31"/>
  <c r="BW61" i="31"/>
  <c r="BT61" i="31"/>
  <c r="BQ61" i="31"/>
  <c r="BN61" i="31"/>
  <c r="BH61" i="31"/>
  <c r="BE61" i="31"/>
  <c r="BB61" i="31"/>
  <c r="AY61" i="31"/>
  <c r="AV61" i="31"/>
  <c r="AS61" i="31"/>
  <c r="AP61" i="31"/>
  <c r="AM61" i="31"/>
  <c r="AJ61" i="31"/>
  <c r="AG61" i="31"/>
  <c r="AD61" i="31"/>
  <c r="AA61" i="31"/>
  <c r="X61" i="31"/>
  <c r="U61" i="31"/>
  <c r="Q61" i="31"/>
  <c r="R61" i="31" s="1"/>
  <c r="O61" i="31"/>
  <c r="BZ60" i="31"/>
  <c r="BW60" i="31"/>
  <c r="BT60" i="31"/>
  <c r="BQ60" i="31"/>
  <c r="BN60" i="31"/>
  <c r="BH60" i="31"/>
  <c r="BE60" i="31"/>
  <c r="BB60" i="31"/>
  <c r="AY60" i="31"/>
  <c r="AV60" i="31"/>
  <c r="AS60" i="31"/>
  <c r="AP60" i="31"/>
  <c r="AM60" i="31"/>
  <c r="AJ60" i="31"/>
  <c r="AG60" i="31"/>
  <c r="AD60" i="31"/>
  <c r="AA60" i="31"/>
  <c r="X60" i="31"/>
  <c r="U60" i="31"/>
  <c r="R60" i="31"/>
  <c r="O60" i="31"/>
  <c r="BZ56" i="31"/>
  <c r="BW56" i="31"/>
  <c r="BT56" i="31"/>
  <c r="BQ56" i="31"/>
  <c r="BN56" i="31"/>
  <c r="BH56" i="31"/>
  <c r="BE56" i="31"/>
  <c r="BB56" i="31"/>
  <c r="AY56" i="31"/>
  <c r="AV56" i="31"/>
  <c r="AS56" i="31"/>
  <c r="AP56" i="31"/>
  <c r="AM56" i="31"/>
  <c r="AJ56" i="31"/>
  <c r="AG56" i="31"/>
  <c r="AD56" i="31"/>
  <c r="AA56" i="31"/>
  <c r="X56" i="31"/>
  <c r="U56" i="31"/>
  <c r="R56" i="31"/>
  <c r="O56" i="31"/>
  <c r="BZ55" i="31"/>
  <c r="BW55" i="31"/>
  <c r="BT55" i="31"/>
  <c r="BQ55" i="31"/>
  <c r="BN55" i="31"/>
  <c r="BH55" i="31"/>
  <c r="BE55" i="31"/>
  <c r="BB55" i="31"/>
  <c r="AY55" i="31"/>
  <c r="AV55" i="31"/>
  <c r="AS55" i="31"/>
  <c r="AP55" i="31"/>
  <c r="AM55" i="31"/>
  <c r="AJ55" i="31"/>
  <c r="AG55" i="31"/>
  <c r="AD55" i="31"/>
  <c r="AA55" i="31"/>
  <c r="X55" i="31"/>
  <c r="U55" i="31"/>
  <c r="R55" i="31"/>
  <c r="O55" i="31"/>
  <c r="BZ53" i="31"/>
  <c r="BW53" i="31"/>
  <c r="BT53" i="31"/>
  <c r="BQ53" i="31"/>
  <c r="BN53" i="31"/>
  <c r="BH53" i="31"/>
  <c r="BE53" i="31"/>
  <c r="BB53" i="31"/>
  <c r="AY53" i="31"/>
  <c r="AV53" i="31"/>
  <c r="AS53" i="31"/>
  <c r="AP53" i="31"/>
  <c r="AM53" i="31"/>
  <c r="AJ53" i="31"/>
  <c r="AG53" i="31"/>
  <c r="AD53" i="31"/>
  <c r="AA53" i="31"/>
  <c r="X53" i="31"/>
  <c r="U53" i="31"/>
  <c r="R53" i="31"/>
  <c r="O53" i="31"/>
  <c r="BZ52" i="31"/>
  <c r="BW52" i="31"/>
  <c r="BT52" i="31"/>
  <c r="BQ52" i="31"/>
  <c r="BN52" i="31"/>
  <c r="BH52" i="31"/>
  <c r="BE52" i="31"/>
  <c r="BB52" i="31"/>
  <c r="AY52" i="31"/>
  <c r="AV52" i="31"/>
  <c r="AS52" i="31"/>
  <c r="AP52" i="31"/>
  <c r="AM52" i="31"/>
  <c r="AJ52" i="31"/>
  <c r="AG52" i="31"/>
  <c r="AD52" i="31"/>
  <c r="AA52" i="31"/>
  <c r="X52" i="31"/>
  <c r="U52" i="31"/>
  <c r="R52" i="31"/>
  <c r="O52" i="31"/>
  <c r="BZ51" i="31"/>
  <c r="BW51" i="31"/>
  <c r="BT51" i="31"/>
  <c r="BQ51" i="31"/>
  <c r="BN51" i="31"/>
  <c r="BH51" i="31"/>
  <c r="BE51" i="31"/>
  <c r="BB51" i="31"/>
  <c r="AY51" i="31"/>
  <c r="AV51" i="31"/>
  <c r="AS51" i="31"/>
  <c r="AP51" i="31"/>
  <c r="AM51" i="31"/>
  <c r="AJ51" i="31"/>
  <c r="AG51" i="31"/>
  <c r="AD51" i="31"/>
  <c r="AA51" i="31"/>
  <c r="X51" i="31"/>
  <c r="U51" i="31"/>
  <c r="R51" i="31"/>
  <c r="O51" i="31"/>
  <c r="BZ50" i="31"/>
  <c r="BW50" i="31"/>
  <c r="BT50" i="31"/>
  <c r="BQ50" i="31"/>
  <c r="BN50" i="31"/>
  <c r="BH50" i="31"/>
  <c r="BE50" i="31"/>
  <c r="BB50" i="31"/>
  <c r="AY50" i="31"/>
  <c r="AV50" i="31"/>
  <c r="AS50" i="31"/>
  <c r="AP50" i="31"/>
  <c r="AM50" i="31"/>
  <c r="AJ50" i="31"/>
  <c r="AG50" i="31"/>
  <c r="AD50" i="31"/>
  <c r="AA50" i="31"/>
  <c r="X50" i="31"/>
  <c r="U50" i="31"/>
  <c r="R50" i="31"/>
  <c r="O50" i="31"/>
  <c r="BZ49" i="31"/>
  <c r="BW49" i="31"/>
  <c r="BT49" i="31"/>
  <c r="BQ49" i="31"/>
  <c r="BN49" i="31"/>
  <c r="BH49" i="31"/>
  <c r="BE49" i="31"/>
  <c r="BB49" i="31"/>
  <c r="AY49" i="31"/>
  <c r="AV49" i="31"/>
  <c r="AS49" i="31"/>
  <c r="AP49" i="31"/>
  <c r="AM49" i="31"/>
  <c r="AJ49" i="31"/>
  <c r="AG49" i="31"/>
  <c r="AD49" i="31"/>
  <c r="AA49" i="31"/>
  <c r="X49" i="31"/>
  <c r="U49" i="31"/>
  <c r="R49" i="31"/>
  <c r="O49" i="31"/>
  <c r="BZ46" i="31"/>
  <c r="BW46" i="31"/>
  <c r="BT46" i="31"/>
  <c r="BQ46" i="31"/>
  <c r="BN46" i="31"/>
  <c r="BH46" i="31"/>
  <c r="BE46" i="31"/>
  <c r="BB46" i="31"/>
  <c r="AY46" i="31"/>
  <c r="AV46" i="31"/>
  <c r="AS46" i="31"/>
  <c r="AP46" i="31"/>
  <c r="AM46" i="31"/>
  <c r="AJ46" i="31"/>
  <c r="AG46" i="31"/>
  <c r="AD46" i="31"/>
  <c r="AA46" i="31"/>
  <c r="W46" i="31"/>
  <c r="X46" i="31" s="1"/>
  <c r="U46" i="31"/>
  <c r="Q46" i="31"/>
  <c r="R46" i="31" s="1"/>
  <c r="O46" i="31"/>
  <c r="BZ45" i="31"/>
  <c r="BW45" i="31"/>
  <c r="BT45" i="31"/>
  <c r="BQ45" i="31"/>
  <c r="BN45" i="31"/>
  <c r="BH45" i="31"/>
  <c r="BE45" i="31"/>
  <c r="BB45" i="31"/>
  <c r="AY45" i="31"/>
  <c r="AV45" i="31"/>
  <c r="AS45" i="31"/>
  <c r="AP45" i="31"/>
  <c r="AM45" i="31"/>
  <c r="AJ45" i="31"/>
  <c r="AG45" i="31"/>
  <c r="AD45" i="31"/>
  <c r="AA45" i="31"/>
  <c r="X45" i="31"/>
  <c r="U45" i="31"/>
  <c r="R45" i="31"/>
  <c r="O45" i="31"/>
  <c r="BZ44" i="31"/>
  <c r="BW44" i="31"/>
  <c r="BT44" i="31"/>
  <c r="BQ44" i="31"/>
  <c r="BN44" i="31"/>
  <c r="BH44" i="31"/>
  <c r="BE44" i="31"/>
  <c r="BB44" i="31"/>
  <c r="AY44" i="31"/>
  <c r="AV44" i="31"/>
  <c r="AS44" i="31"/>
  <c r="AP44" i="31"/>
  <c r="AM44" i="31"/>
  <c r="AJ44" i="31"/>
  <c r="AG44" i="31"/>
  <c r="AD44" i="31"/>
  <c r="AA44" i="31"/>
  <c r="X44" i="31"/>
  <c r="U44" i="31"/>
  <c r="R44" i="31"/>
  <c r="O44" i="31"/>
  <c r="BZ43" i="31"/>
  <c r="BW43" i="31"/>
  <c r="BT43" i="31"/>
  <c r="BQ43" i="31"/>
  <c r="BN43" i="31"/>
  <c r="BH43" i="31"/>
  <c r="BE43" i="31"/>
  <c r="BB43" i="31"/>
  <c r="AY43" i="31"/>
  <c r="AV43" i="31"/>
  <c r="AS43" i="31"/>
  <c r="AP43" i="31"/>
  <c r="AM43" i="31"/>
  <c r="AJ43" i="31"/>
  <c r="AG43" i="31"/>
  <c r="AD43" i="31"/>
  <c r="AA43" i="31"/>
  <c r="X43" i="31"/>
  <c r="U43" i="31"/>
  <c r="R43" i="31"/>
  <c r="O43" i="31"/>
  <c r="BZ42" i="31"/>
  <c r="BW42" i="31"/>
  <c r="BT42" i="31"/>
  <c r="BQ42" i="31"/>
  <c r="BN42" i="31"/>
  <c r="BH42" i="31"/>
  <c r="BE42" i="31"/>
  <c r="BB42" i="31"/>
  <c r="AY42" i="31"/>
  <c r="AV42" i="31"/>
  <c r="AS42" i="31"/>
  <c r="AP42" i="31"/>
  <c r="AM42" i="31"/>
  <c r="AJ42" i="31"/>
  <c r="AG42" i="31"/>
  <c r="AD42" i="31"/>
  <c r="AA42" i="31"/>
  <c r="X42" i="31"/>
  <c r="U42" i="31"/>
  <c r="R42" i="31"/>
  <c r="O42" i="31"/>
  <c r="BZ41" i="31"/>
  <c r="BW41" i="31"/>
  <c r="BT41" i="31"/>
  <c r="BQ41" i="31"/>
  <c r="BN41" i="31"/>
  <c r="BH41" i="31"/>
  <c r="BE41" i="31"/>
  <c r="BB41" i="31"/>
  <c r="AY41" i="31"/>
  <c r="AV41" i="31"/>
  <c r="AS41" i="31"/>
  <c r="AP41" i="31"/>
  <c r="AM41" i="31"/>
  <c r="AJ41" i="31"/>
  <c r="AG41" i="31"/>
  <c r="AD41" i="31"/>
  <c r="AA41" i="31"/>
  <c r="X41" i="31"/>
  <c r="U41" i="31"/>
  <c r="R41" i="31"/>
  <c r="O41" i="31"/>
  <c r="BZ40" i="31"/>
  <c r="BW40" i="31"/>
  <c r="BT40" i="31"/>
  <c r="BQ40" i="31"/>
  <c r="BN40" i="31"/>
  <c r="BH40" i="31"/>
  <c r="BE40" i="31"/>
  <c r="BB40" i="31"/>
  <c r="AY40" i="31"/>
  <c r="AV40" i="31"/>
  <c r="AS40" i="31"/>
  <c r="AP40" i="31"/>
  <c r="AM40" i="31"/>
  <c r="AJ40" i="31"/>
  <c r="AG40" i="31"/>
  <c r="AD40" i="31"/>
  <c r="AA40" i="31"/>
  <c r="X40" i="31"/>
  <c r="U40" i="31"/>
  <c r="R40" i="31"/>
  <c r="O40" i="31"/>
  <c r="BZ39" i="31"/>
  <c r="BW39" i="31"/>
  <c r="BT39" i="31"/>
  <c r="BQ39" i="31"/>
  <c r="BN39" i="31"/>
  <c r="BH39" i="31"/>
  <c r="BE39" i="31"/>
  <c r="BB39" i="31"/>
  <c r="AY39" i="31"/>
  <c r="AV39" i="31"/>
  <c r="AS39" i="31"/>
  <c r="AP39" i="31"/>
  <c r="AM39" i="31"/>
  <c r="AJ39" i="31"/>
  <c r="AG39" i="31"/>
  <c r="AD39" i="31"/>
  <c r="AA39" i="31"/>
  <c r="X39" i="31"/>
  <c r="U39" i="31"/>
  <c r="Q39" i="31"/>
  <c r="R39" i="31" s="1"/>
  <c r="O39" i="31"/>
  <c r="BZ38" i="31"/>
  <c r="BW38" i="31"/>
  <c r="BT38" i="31"/>
  <c r="BQ38" i="31"/>
  <c r="BN38" i="31"/>
  <c r="BH38" i="31"/>
  <c r="BE38" i="31"/>
  <c r="BB38" i="31"/>
  <c r="AY38" i="31"/>
  <c r="AV38" i="31"/>
  <c r="AS38" i="31"/>
  <c r="AP38" i="31"/>
  <c r="AM38" i="31"/>
  <c r="AJ38" i="31"/>
  <c r="AG38" i="31"/>
  <c r="AD38" i="31"/>
  <c r="AA38" i="31"/>
  <c r="X38" i="31"/>
  <c r="U38" i="31"/>
  <c r="R38" i="31"/>
  <c r="O38" i="31"/>
  <c r="BZ37" i="31"/>
  <c r="BW37" i="31"/>
  <c r="BT37" i="31"/>
  <c r="BQ37" i="31"/>
  <c r="BN37" i="31"/>
  <c r="BH37" i="31"/>
  <c r="BE37" i="31"/>
  <c r="BB37" i="31"/>
  <c r="AY37" i="31"/>
  <c r="AV37" i="31"/>
  <c r="AS37" i="31"/>
  <c r="AP37" i="31"/>
  <c r="AM37" i="31"/>
  <c r="AJ37" i="31"/>
  <c r="AG37" i="31"/>
  <c r="AD37" i="31"/>
  <c r="AA37" i="31"/>
  <c r="X37" i="31"/>
  <c r="U37" i="31"/>
  <c r="R37" i="31"/>
  <c r="O37" i="31"/>
  <c r="BZ36" i="31"/>
  <c r="BW36" i="31"/>
  <c r="BT36" i="31"/>
  <c r="BQ36" i="31"/>
  <c r="BN36" i="31"/>
  <c r="BH36" i="31"/>
  <c r="BE36" i="31"/>
  <c r="BB36" i="31"/>
  <c r="AY36" i="31"/>
  <c r="AV36" i="31"/>
  <c r="AS36" i="31"/>
  <c r="AP36" i="31"/>
  <c r="AM36" i="31"/>
  <c r="AJ36" i="31"/>
  <c r="AG36" i="31"/>
  <c r="AD36" i="31"/>
  <c r="AA36" i="31"/>
  <c r="X36" i="31"/>
  <c r="U36" i="31"/>
  <c r="R36" i="31"/>
  <c r="O36" i="31"/>
  <c r="BZ35" i="31"/>
  <c r="BW35" i="31"/>
  <c r="BT35" i="31"/>
  <c r="BQ35" i="31"/>
  <c r="BN35" i="31"/>
  <c r="BH35" i="31"/>
  <c r="BE35" i="31"/>
  <c r="BB35" i="31"/>
  <c r="AY35" i="31"/>
  <c r="AV35" i="31"/>
  <c r="AS35" i="31"/>
  <c r="AP35" i="31"/>
  <c r="AM35" i="31"/>
  <c r="AJ35" i="31"/>
  <c r="AG35" i="31"/>
  <c r="AD35" i="31"/>
  <c r="AA35" i="31"/>
  <c r="X35" i="31"/>
  <c r="U35" i="31"/>
  <c r="R35" i="31"/>
  <c r="O35" i="31"/>
  <c r="BZ34" i="31"/>
  <c r="BW34" i="31"/>
  <c r="BT34" i="31"/>
  <c r="BQ34" i="31"/>
  <c r="BN34" i="31"/>
  <c r="BH34" i="31"/>
  <c r="BE34" i="31"/>
  <c r="BB34" i="31"/>
  <c r="AY34" i="31"/>
  <c r="AV34" i="31"/>
  <c r="AS34" i="31"/>
  <c r="AP34" i="31"/>
  <c r="AM34" i="31"/>
  <c r="AJ34" i="31"/>
  <c r="AG34" i="31"/>
  <c r="AD34" i="31"/>
  <c r="AA34" i="31"/>
  <c r="X34" i="31"/>
  <c r="U34" i="31"/>
  <c r="R34" i="31"/>
  <c r="O34" i="31"/>
  <c r="BZ33" i="31"/>
  <c r="BW33" i="31"/>
  <c r="BT33" i="31"/>
  <c r="BQ33" i="31"/>
  <c r="BN33" i="31"/>
  <c r="BH33" i="31"/>
  <c r="BE33" i="31"/>
  <c r="BB33" i="31"/>
  <c r="AY33" i="31"/>
  <c r="AV33" i="31"/>
  <c r="AS33" i="31"/>
  <c r="AP33" i="31"/>
  <c r="AM33" i="31"/>
  <c r="AJ33" i="31"/>
  <c r="AG33" i="31"/>
  <c r="AD33" i="31"/>
  <c r="AA33" i="31"/>
  <c r="X33" i="31"/>
  <c r="U33" i="31"/>
  <c r="R33" i="31"/>
  <c r="O33" i="31"/>
  <c r="BZ32" i="31"/>
  <c r="BW32" i="31"/>
  <c r="BT32" i="31"/>
  <c r="BQ32" i="31"/>
  <c r="BN32" i="31"/>
  <c r="BH32" i="31"/>
  <c r="BE32" i="31"/>
  <c r="BB32" i="31"/>
  <c r="AY32" i="31"/>
  <c r="AV32" i="31"/>
  <c r="AS32" i="31"/>
  <c r="AP32" i="31"/>
  <c r="AM32" i="31"/>
  <c r="AJ32" i="31"/>
  <c r="AG32" i="31"/>
  <c r="AD32" i="31"/>
  <c r="AA32" i="31"/>
  <c r="X32" i="31"/>
  <c r="U32" i="31"/>
  <c r="R32" i="31"/>
  <c r="O32" i="31"/>
  <c r="BZ28" i="31"/>
  <c r="BW28" i="31"/>
  <c r="BT28" i="31"/>
  <c r="BQ28" i="31"/>
  <c r="BN28" i="31"/>
  <c r="BH28" i="31"/>
  <c r="BE28" i="31"/>
  <c r="BB28" i="31"/>
  <c r="AY28" i="31"/>
  <c r="AV28" i="31"/>
  <c r="AS28" i="31"/>
  <c r="AP28" i="31"/>
  <c r="AM28" i="31"/>
  <c r="AJ28" i="31"/>
  <c r="AG28" i="31"/>
  <c r="AD28" i="31"/>
  <c r="AA28" i="31"/>
  <c r="X28" i="31"/>
  <c r="U28" i="31"/>
  <c r="R28" i="31"/>
  <c r="O28" i="31"/>
  <c r="BZ25" i="31"/>
  <c r="BW25" i="31"/>
  <c r="BT25" i="31"/>
  <c r="BQ25" i="31"/>
  <c r="BN25" i="31"/>
  <c r="BH25" i="31"/>
  <c r="BE25" i="31"/>
  <c r="BB25" i="31"/>
  <c r="AY25" i="31"/>
  <c r="AV25" i="31"/>
  <c r="AS25" i="31"/>
  <c r="AP25" i="31"/>
  <c r="AM25" i="31"/>
  <c r="AJ25" i="31"/>
  <c r="AG25" i="31"/>
  <c r="AD25" i="31"/>
  <c r="AA25" i="31"/>
  <c r="X25" i="31"/>
  <c r="U25" i="31"/>
  <c r="Q25" i="31"/>
  <c r="R25" i="31" s="1"/>
  <c r="N25" i="31"/>
  <c r="O25" i="31" s="1"/>
  <c r="BZ24" i="31"/>
  <c r="BW24" i="31"/>
  <c r="BT24" i="31"/>
  <c r="BQ24" i="31"/>
  <c r="BN24" i="31"/>
  <c r="BH24" i="31"/>
  <c r="BE24" i="31"/>
  <c r="BB24" i="31"/>
  <c r="AY24" i="31"/>
  <c r="AV24" i="31"/>
  <c r="AS24" i="31"/>
  <c r="AP24" i="31"/>
  <c r="AM24" i="31"/>
  <c r="AJ24" i="31"/>
  <c r="AG24" i="31"/>
  <c r="AD24" i="31"/>
  <c r="AA24" i="31"/>
  <c r="X24" i="31"/>
  <c r="U24" i="31"/>
  <c r="R24" i="31"/>
  <c r="N24" i="31"/>
  <c r="O24" i="31" s="1"/>
  <c r="BZ23" i="31"/>
  <c r="BW23" i="31"/>
  <c r="BT23" i="31"/>
  <c r="BQ23" i="31"/>
  <c r="BN23" i="31"/>
  <c r="BH23" i="31"/>
  <c r="BE23" i="31"/>
  <c r="BB23" i="31"/>
  <c r="AY23" i="31"/>
  <c r="AV23" i="31"/>
  <c r="AS23" i="31"/>
  <c r="AP23" i="31"/>
  <c r="AM23" i="31"/>
  <c r="AJ23" i="31"/>
  <c r="AG23" i="31"/>
  <c r="AD23" i="31"/>
  <c r="AA23" i="31"/>
  <c r="X23" i="31"/>
  <c r="U23" i="31"/>
  <c r="R23" i="31"/>
  <c r="O23" i="31"/>
  <c r="BZ22" i="31"/>
  <c r="BW22" i="31"/>
  <c r="BT22" i="31"/>
  <c r="BQ22" i="31"/>
  <c r="BN22" i="31"/>
  <c r="BH22" i="31"/>
  <c r="BE22" i="31"/>
  <c r="BB22" i="31"/>
  <c r="AY22" i="31"/>
  <c r="AV22" i="31"/>
  <c r="AS22" i="31"/>
  <c r="AP22" i="31"/>
  <c r="AM22" i="31"/>
  <c r="AJ22" i="31"/>
  <c r="AG22" i="31"/>
  <c r="AD22" i="31"/>
  <c r="AA22" i="31"/>
  <c r="X22" i="31"/>
  <c r="U22" i="31"/>
  <c r="R22" i="31"/>
  <c r="N22" i="31"/>
  <c r="O22" i="31" s="1"/>
  <c r="BZ21" i="31"/>
  <c r="BW21" i="31"/>
  <c r="BT21" i="31"/>
  <c r="BQ21" i="31"/>
  <c r="BN21" i="31"/>
  <c r="BH21" i="31"/>
  <c r="BE21" i="31"/>
  <c r="BB21" i="31"/>
  <c r="AY21" i="31"/>
  <c r="AV21" i="31"/>
  <c r="AS21" i="31"/>
  <c r="AP21" i="31"/>
  <c r="AM21" i="31"/>
  <c r="AJ21" i="31"/>
  <c r="AG21" i="31"/>
  <c r="AD21" i="31"/>
  <c r="AA21" i="31"/>
  <c r="X21" i="31"/>
  <c r="U21" i="31"/>
  <c r="R21" i="31"/>
  <c r="O21" i="31"/>
  <c r="BZ20" i="31"/>
  <c r="BW20" i="31"/>
  <c r="BT20" i="31"/>
  <c r="BQ20" i="31"/>
  <c r="BN20" i="31"/>
  <c r="BH20" i="31"/>
  <c r="BE20" i="31"/>
  <c r="BB20" i="31"/>
  <c r="AY20" i="31"/>
  <c r="AV20" i="31"/>
  <c r="AS20" i="31"/>
  <c r="AP20" i="31"/>
  <c r="AM20" i="31"/>
  <c r="AJ20" i="31"/>
  <c r="AG20" i="31"/>
  <c r="AD20" i="31"/>
  <c r="AA20" i="31"/>
  <c r="X20" i="31"/>
  <c r="U20" i="31"/>
  <c r="R20" i="31"/>
  <c r="O20" i="31"/>
  <c r="BZ19" i="31"/>
  <c r="BW19" i="31"/>
  <c r="BT19" i="31"/>
  <c r="BQ19" i="31"/>
  <c r="BN19" i="31"/>
  <c r="BH19" i="31"/>
  <c r="BE19" i="31"/>
  <c r="BB19" i="31"/>
  <c r="AY19" i="31"/>
  <c r="AV19" i="31"/>
  <c r="AS19" i="31"/>
  <c r="AP19" i="31"/>
  <c r="AM19" i="31"/>
  <c r="AJ19" i="31"/>
  <c r="AG19" i="31"/>
  <c r="AD19" i="31"/>
  <c r="AA19" i="31"/>
  <c r="X19" i="31"/>
  <c r="U19" i="31"/>
  <c r="R19" i="31"/>
  <c r="O19" i="31"/>
  <c r="BZ18" i="31"/>
  <c r="BW18" i="31"/>
  <c r="BT18" i="31"/>
  <c r="BQ18" i="31"/>
  <c r="BN18" i="31"/>
  <c r="BH18" i="31"/>
  <c r="BE18" i="31"/>
  <c r="BB18" i="31"/>
  <c r="AY18" i="31"/>
  <c r="AV18" i="31"/>
  <c r="AS18" i="31"/>
  <c r="AP18" i="31"/>
  <c r="AM18" i="31"/>
  <c r="AJ18" i="31"/>
  <c r="AG18" i="31"/>
  <c r="AD18" i="31"/>
  <c r="AA18" i="31"/>
  <c r="X18" i="31"/>
  <c r="U18" i="31"/>
  <c r="R18" i="31"/>
  <c r="O18" i="31"/>
  <c r="BZ17" i="31"/>
  <c r="BW17" i="31"/>
  <c r="BT17" i="31"/>
  <c r="BQ17" i="31"/>
  <c r="BN17" i="31"/>
  <c r="BH17" i="31"/>
  <c r="BE17" i="31"/>
  <c r="BB17" i="31"/>
  <c r="AY17" i="31"/>
  <c r="AV17" i="31"/>
  <c r="AS17" i="31"/>
  <c r="AP17" i="31"/>
  <c r="AM17" i="31"/>
  <c r="AJ17" i="31"/>
  <c r="AG17" i="31"/>
  <c r="AD17" i="31"/>
  <c r="AA17" i="31"/>
  <c r="X17" i="31"/>
  <c r="R17" i="31"/>
  <c r="O17" i="31"/>
  <c r="BZ16" i="31"/>
  <c r="BW16" i="31"/>
  <c r="BT16" i="31"/>
  <c r="BQ16" i="31"/>
  <c r="BN16" i="31"/>
  <c r="BH16" i="31"/>
  <c r="BE16" i="31"/>
  <c r="BB16" i="31"/>
  <c r="AY16" i="31"/>
  <c r="AV16" i="31"/>
  <c r="AS16" i="31"/>
  <c r="AP16" i="31"/>
  <c r="AM16" i="31"/>
  <c r="AJ16" i="31"/>
  <c r="AG16" i="31"/>
  <c r="AD16" i="31"/>
  <c r="AA16" i="31"/>
  <c r="X16" i="31"/>
  <c r="R16" i="31"/>
  <c r="O16" i="31"/>
  <c r="BZ15" i="31"/>
  <c r="BW15" i="31"/>
  <c r="BT15" i="31"/>
  <c r="BQ15" i="31"/>
  <c r="BN15" i="31"/>
  <c r="BH15" i="31"/>
  <c r="BE15" i="31"/>
  <c r="BB15" i="31"/>
  <c r="AY15" i="31"/>
  <c r="AV15" i="31"/>
  <c r="AS15" i="31"/>
  <c r="AP15" i="31"/>
  <c r="AM15" i="31"/>
  <c r="AJ15" i="31"/>
  <c r="AG15" i="31"/>
  <c r="AD15" i="31"/>
  <c r="AA15" i="31"/>
  <c r="X15" i="31"/>
  <c r="R15" i="31"/>
  <c r="O15" i="31"/>
  <c r="BZ14" i="31"/>
  <c r="BW14" i="31"/>
  <c r="BT14" i="31"/>
  <c r="BQ14" i="31"/>
  <c r="BN14" i="31"/>
  <c r="BH14" i="31"/>
  <c r="BE14" i="31"/>
  <c r="BB14" i="31"/>
  <c r="AY14" i="31"/>
  <c r="AV14" i="31"/>
  <c r="AS14" i="31"/>
  <c r="AP14" i="31"/>
  <c r="AM14" i="31"/>
  <c r="AJ14" i="31"/>
  <c r="AG14" i="31"/>
  <c r="AD14" i="31"/>
  <c r="AA14" i="31"/>
  <c r="X14" i="31"/>
  <c r="R14" i="31"/>
  <c r="O14" i="31"/>
  <c r="BZ13" i="31"/>
  <c r="BW13" i="31"/>
  <c r="BT13" i="31"/>
  <c r="BQ13" i="31"/>
  <c r="BN13" i="31"/>
  <c r="BH13" i="31"/>
  <c r="BE13" i="31"/>
  <c r="BB13" i="31"/>
  <c r="AY13" i="31"/>
  <c r="AV13" i="31"/>
  <c r="AS13" i="31"/>
  <c r="AP13" i="31"/>
  <c r="AM13" i="31"/>
  <c r="AJ13" i="31"/>
  <c r="AG13" i="31"/>
  <c r="AD13" i="31"/>
  <c r="AA13" i="31"/>
  <c r="X13" i="31"/>
  <c r="R13" i="31"/>
  <c r="O13" i="31"/>
  <c r="BZ12" i="31"/>
  <c r="BW12" i="31"/>
  <c r="BT12" i="31"/>
  <c r="BQ12" i="31"/>
  <c r="BN12" i="31"/>
  <c r="BH12" i="31"/>
  <c r="BE12" i="31"/>
  <c r="BB12" i="31"/>
  <c r="AY12" i="31"/>
  <c r="AV12" i="31"/>
  <c r="AS12" i="31"/>
  <c r="AP12" i="31"/>
  <c r="AM12" i="31"/>
  <c r="AJ12" i="31"/>
  <c r="AG12" i="31"/>
  <c r="AD12" i="31"/>
  <c r="AA12" i="31"/>
  <c r="X12" i="31"/>
  <c r="R12" i="31"/>
  <c r="O12" i="31"/>
  <c r="BZ11" i="31"/>
  <c r="BW11" i="31"/>
  <c r="BT11" i="31"/>
  <c r="BQ11" i="31"/>
  <c r="BN11" i="31"/>
  <c r="BH11" i="31"/>
  <c r="BE11" i="31"/>
  <c r="BB11" i="31"/>
  <c r="AY11" i="31"/>
  <c r="AV11" i="31"/>
  <c r="AS11" i="31"/>
  <c r="AP11" i="31"/>
  <c r="AM11" i="31"/>
  <c r="AJ11" i="31"/>
  <c r="AG11" i="31"/>
  <c r="AD11" i="31"/>
  <c r="AA11" i="31"/>
  <c r="X11" i="31"/>
  <c r="R11" i="31"/>
  <c r="O11" i="31"/>
  <c r="BZ10" i="31"/>
  <c r="BW10" i="31"/>
  <c r="BT10" i="31"/>
  <c r="BQ10" i="31"/>
  <c r="BN10" i="31"/>
  <c r="BH10" i="31"/>
  <c r="BE10" i="31"/>
  <c r="BB10" i="31"/>
  <c r="AY10" i="31"/>
  <c r="AV10" i="31"/>
  <c r="AS10" i="31"/>
  <c r="AP10" i="31"/>
  <c r="AM10" i="31"/>
  <c r="AJ10" i="31"/>
  <c r="AG10" i="31"/>
  <c r="AD10" i="31"/>
  <c r="AA10" i="31"/>
  <c r="X10" i="31"/>
  <c r="R10" i="31"/>
  <c r="O10" i="31"/>
  <c r="BZ9" i="31"/>
  <c r="BW9" i="31"/>
  <c r="BT9" i="31"/>
  <c r="BQ9" i="31"/>
  <c r="BN9" i="31"/>
  <c r="BH9" i="31"/>
  <c r="BE9" i="31"/>
  <c r="BB9" i="31"/>
  <c r="AY9" i="31"/>
  <c r="AV9" i="31"/>
  <c r="AS9" i="31"/>
  <c r="AP9" i="31"/>
  <c r="AM9" i="31"/>
  <c r="AJ9" i="31"/>
  <c r="AG9" i="31"/>
  <c r="AD9" i="31"/>
  <c r="AA9" i="31"/>
  <c r="X9" i="31"/>
  <c r="R9" i="31"/>
  <c r="O9" i="31"/>
  <c r="BZ8" i="31"/>
  <c r="BW8" i="31"/>
  <c r="BT8" i="31"/>
  <c r="BQ8" i="31"/>
  <c r="BN8" i="31"/>
  <c r="BH8" i="31"/>
  <c r="BE8" i="31"/>
  <c r="BB8" i="31"/>
  <c r="AY8" i="31"/>
  <c r="AV8" i="31"/>
  <c r="AS8" i="31"/>
  <c r="AP8" i="31"/>
  <c r="AM8" i="31"/>
  <c r="AJ8" i="31"/>
  <c r="AG8" i="31"/>
  <c r="AD8" i="31"/>
  <c r="AA8" i="31"/>
  <c r="X8" i="31"/>
  <c r="R8" i="31"/>
  <c r="N8" i="31"/>
  <c r="O8" i="31" s="1"/>
  <c r="BZ7" i="31"/>
  <c r="BW7" i="31"/>
  <c r="BT7" i="31"/>
  <c r="BQ7" i="31"/>
  <c r="BN7" i="31"/>
  <c r="BH7" i="31"/>
  <c r="BE7" i="31"/>
  <c r="BB7" i="31"/>
  <c r="AY7" i="31"/>
  <c r="AV7" i="31"/>
  <c r="AS7" i="31"/>
  <c r="AP7" i="31"/>
  <c r="AM7" i="31"/>
  <c r="AJ7" i="31"/>
  <c r="AG7" i="31"/>
  <c r="AD7" i="31"/>
  <c r="AA7" i="31"/>
  <c r="X7" i="31"/>
  <c r="R7" i="31"/>
  <c r="O7" i="31"/>
  <c r="BZ6" i="31"/>
  <c r="BW6" i="31"/>
  <c r="BT6" i="31"/>
  <c r="BQ6" i="31"/>
  <c r="BN6" i="31"/>
  <c r="BH6" i="31"/>
  <c r="BE6" i="31"/>
  <c r="BB6" i="31"/>
  <c r="AY6" i="31"/>
  <c r="AV6" i="31"/>
  <c r="AS6" i="31"/>
  <c r="AP6" i="31"/>
  <c r="AM6" i="31"/>
  <c r="AJ6" i="31"/>
  <c r="AG6" i="31"/>
  <c r="AD6" i="31"/>
  <c r="AA6" i="31"/>
  <c r="X6" i="31"/>
  <c r="U6" i="31"/>
  <c r="R6" i="31"/>
  <c r="N6" i="31"/>
  <c r="O6" i="31" s="1"/>
  <c r="BZ5" i="31"/>
  <c r="BW5" i="31"/>
  <c r="BT5" i="31"/>
  <c r="BQ5" i="31"/>
  <c r="BN5" i="31"/>
  <c r="BH5" i="31"/>
  <c r="BE5" i="31"/>
  <c r="BB5" i="31"/>
  <c r="AY5" i="31"/>
  <c r="AV5" i="31"/>
  <c r="AS5" i="31"/>
  <c r="AP5" i="31"/>
  <c r="AM5" i="31"/>
  <c r="AJ5" i="31"/>
  <c r="AG5" i="31"/>
  <c r="AD5" i="31"/>
  <c r="AA5" i="31"/>
  <c r="X5" i="31"/>
  <c r="R5" i="31"/>
  <c r="O5" i="31"/>
  <c r="F5" i="31"/>
  <c r="L5" i="31"/>
  <c r="E6" i="31"/>
  <c r="F6" i="31" s="1"/>
  <c r="K6" i="31"/>
  <c r="L6" i="31" s="1"/>
  <c r="F7" i="31"/>
  <c r="L7" i="31"/>
  <c r="E8" i="31"/>
  <c r="F8" i="31" s="1"/>
  <c r="K8" i="31"/>
  <c r="L8" i="31" s="1"/>
  <c r="E9" i="31"/>
  <c r="F9" i="31" s="1"/>
  <c r="L9" i="31"/>
  <c r="F10" i="31"/>
  <c r="L10" i="31"/>
  <c r="F11" i="31"/>
  <c r="L11" i="31"/>
  <c r="F12" i="31"/>
  <c r="L12" i="31"/>
  <c r="F13" i="31"/>
  <c r="L13" i="31"/>
  <c r="F14" i="31"/>
  <c r="L14" i="31"/>
  <c r="E15" i="31"/>
  <c r="F15" i="31" s="1"/>
  <c r="K15" i="31"/>
  <c r="L15" i="31" s="1"/>
  <c r="E16" i="31"/>
  <c r="F16" i="31" s="1"/>
  <c r="L16" i="31"/>
  <c r="E17" i="31"/>
  <c r="F17" i="31" s="1"/>
  <c r="L17" i="31"/>
  <c r="E18" i="31"/>
  <c r="F18" i="31" s="1"/>
  <c r="L18" i="31"/>
  <c r="F19" i="31"/>
  <c r="L19" i="31"/>
  <c r="F20" i="31"/>
  <c r="L20" i="31"/>
  <c r="F21" i="31"/>
  <c r="L21" i="31"/>
  <c r="E22" i="31"/>
  <c r="F22" i="31" s="1"/>
  <c r="K22" i="31"/>
  <c r="L22" i="31" s="1"/>
  <c r="F23" i="31"/>
  <c r="L23" i="31"/>
  <c r="E24" i="31"/>
  <c r="F24" i="31" s="1"/>
  <c r="L24" i="31"/>
  <c r="E25" i="31"/>
  <c r="F25" i="31" s="1"/>
  <c r="L25" i="31"/>
  <c r="F28" i="31"/>
  <c r="L28" i="31"/>
  <c r="F32" i="31"/>
  <c r="L32" i="31"/>
  <c r="F33" i="31"/>
  <c r="L33" i="31"/>
  <c r="F34" i="31"/>
  <c r="L34" i="31"/>
  <c r="F35" i="31"/>
  <c r="L35" i="31"/>
  <c r="F36" i="31"/>
  <c r="L36" i="31"/>
  <c r="E37" i="31"/>
  <c r="F37" i="31" s="1"/>
  <c r="L37" i="31"/>
  <c r="E38" i="31"/>
  <c r="F38" i="31" s="1"/>
  <c r="L38" i="31"/>
  <c r="E39" i="31"/>
  <c r="F39" i="31" s="1"/>
  <c r="L39" i="31"/>
  <c r="F40" i="31"/>
  <c r="L40" i="31"/>
  <c r="F41" i="31"/>
  <c r="L41" i="31"/>
  <c r="F42" i="31"/>
  <c r="L42" i="31"/>
  <c r="F43" i="31"/>
  <c r="L43" i="31"/>
  <c r="F44" i="31"/>
  <c r="L44" i="31"/>
  <c r="F45" i="31"/>
  <c r="L45" i="31"/>
  <c r="E46" i="31"/>
  <c r="F46" i="31" s="1"/>
  <c r="K46" i="31"/>
  <c r="L46" i="31" s="1"/>
  <c r="F49" i="31"/>
  <c r="L49" i="31"/>
  <c r="F50" i="31"/>
  <c r="L50" i="31"/>
  <c r="F51" i="31"/>
  <c r="L51" i="31"/>
  <c r="F52" i="31"/>
  <c r="L52" i="31"/>
  <c r="F53" i="31"/>
  <c r="L53" i="31"/>
  <c r="F55" i="31"/>
  <c r="L55" i="31"/>
  <c r="F56" i="31"/>
  <c r="L56" i="31"/>
  <c r="E60" i="31"/>
  <c r="F60" i="31" s="1"/>
  <c r="L60" i="31"/>
  <c r="L61" i="31"/>
  <c r="CB61" i="31" s="1"/>
  <c r="F62" i="31"/>
  <c r="L62" i="31"/>
  <c r="F63" i="31"/>
  <c r="L63" i="31"/>
  <c r="F64" i="31"/>
  <c r="L64" i="31"/>
  <c r="L65" i="31"/>
  <c r="CB65" i="31" s="1"/>
  <c r="F66" i="31"/>
  <c r="L66" i="31"/>
  <c r="F67" i="31"/>
  <c r="L67" i="31"/>
  <c r="F68" i="31"/>
  <c r="L68" i="31"/>
  <c r="F78" i="31"/>
  <c r="L78" i="31"/>
  <c r="F79" i="31"/>
  <c r="L79" i="31"/>
  <c r="F80" i="31"/>
  <c r="L80" i="31"/>
  <c r="E81" i="31"/>
  <c r="F81" i="31" s="1"/>
  <c r="K81" i="31"/>
  <c r="L81" i="31" s="1"/>
  <c r="E82" i="31"/>
  <c r="F82" i="31" s="1"/>
  <c r="K82" i="31"/>
  <c r="L82" i="31" s="1"/>
  <c r="E83" i="31"/>
  <c r="F83" i="31" s="1"/>
  <c r="L83" i="31"/>
  <c r="F84" i="31"/>
  <c r="L84" i="31"/>
  <c r="F85" i="31"/>
  <c r="L85" i="31"/>
  <c r="F86" i="31"/>
  <c r="L86" i="31"/>
  <c r="F87" i="31"/>
  <c r="L87" i="31"/>
  <c r="F88" i="31"/>
  <c r="L88" i="31"/>
  <c r="E89" i="31"/>
  <c r="F89" i="31" s="1"/>
  <c r="L89" i="31"/>
  <c r="F90" i="31"/>
  <c r="L90" i="31"/>
  <c r="F92" i="31"/>
  <c r="L92" i="31"/>
  <c r="F93" i="31"/>
  <c r="L93" i="31"/>
  <c r="F94" i="31"/>
  <c r="L94" i="31"/>
  <c r="E95" i="31"/>
  <c r="F95" i="31" s="1"/>
  <c r="L95" i="31"/>
  <c r="F96" i="31"/>
  <c r="L96" i="31"/>
  <c r="F98" i="31"/>
  <c r="L98" i="31"/>
  <c r="CE99" i="31"/>
  <c r="CF99" i="31" s="1"/>
  <c r="CG99" i="31" s="1"/>
  <c r="CJ5" i="28"/>
  <c r="CK5" i="28" s="1"/>
  <c r="CJ6" i="28"/>
  <c r="CK6" i="28" s="1"/>
  <c r="CJ11" i="28"/>
  <c r="CK11" i="28" s="1"/>
  <c r="CJ12" i="28"/>
  <c r="CK12" i="28" s="1"/>
  <c r="CJ17" i="28"/>
  <c r="CK17" i="28" s="1"/>
  <c r="CJ18" i="28"/>
  <c r="CK18" i="28" s="1"/>
  <c r="CJ37" i="28"/>
  <c r="CK37" i="28" s="1"/>
  <c r="CJ38" i="28"/>
  <c r="CK38" i="28" s="1"/>
  <c r="CJ43" i="28"/>
  <c r="CK43" i="28" s="1"/>
  <c r="CJ44" i="28"/>
  <c r="CK44" i="28" s="1"/>
  <c r="BI5" i="15"/>
  <c r="BI6" i="15"/>
  <c r="BI56" i="15"/>
  <c r="BI64" i="15"/>
  <c r="BI73" i="15"/>
  <c r="BI74" i="15"/>
  <c r="BI182" i="15"/>
  <c r="BI183" i="15"/>
  <c r="BI215" i="15"/>
  <c r="BI198" i="15"/>
  <c r="BI199" i="15"/>
  <c r="BI219" i="15"/>
  <c r="D24" i="30"/>
  <c r="D23" i="30"/>
  <c r="D22" i="30"/>
  <c r="D21" i="30"/>
  <c r="D20" i="30"/>
  <c r="D19" i="30"/>
  <c r="D18" i="30"/>
  <c r="D17" i="30"/>
  <c r="D16" i="30"/>
  <c r="D15" i="30"/>
  <c r="D14" i="30"/>
  <c r="D13" i="30"/>
  <c r="D12" i="30"/>
  <c r="D11" i="30"/>
  <c r="D10" i="30"/>
  <c r="D9" i="30"/>
  <c r="D8" i="30"/>
  <c r="D7" i="30"/>
  <c r="E9" i="25"/>
  <c r="F9" i="25"/>
  <c r="G9" i="25"/>
  <c r="H9" i="25" s="1"/>
  <c r="F180" i="31"/>
  <c r="I180" i="31"/>
  <c r="L180" i="31"/>
  <c r="BK180" i="31"/>
  <c r="CE180" i="31"/>
  <c r="CF180" i="31" s="1"/>
  <c r="CG180" i="31" s="1"/>
  <c r="E202" i="15"/>
  <c r="BL202" i="15" s="1"/>
  <c r="F202" i="15"/>
  <c r="BA202" i="15"/>
  <c r="BF202" i="15"/>
  <c r="BQ202" i="15"/>
  <c r="L132" i="14"/>
  <c r="E129" i="14"/>
  <c r="E130" i="14"/>
  <c r="E131" i="14"/>
  <c r="E132" i="14"/>
  <c r="E135" i="14"/>
  <c r="E136" i="14"/>
  <c r="E137" i="14"/>
  <c r="F130" i="14"/>
  <c r="G130" i="14"/>
  <c r="H130" i="14" s="1"/>
  <c r="I130" i="14"/>
  <c r="J130" i="14" s="1"/>
  <c r="E204" i="15"/>
  <c r="BL204" i="15" s="1"/>
  <c r="F204" i="15"/>
  <c r="E207" i="15"/>
  <c r="BL207" i="15" s="1"/>
  <c r="E208" i="15"/>
  <c r="BL208" i="15" s="1"/>
  <c r="E209" i="15"/>
  <c r="BL209" i="15" s="1"/>
  <c r="E210" i="15"/>
  <c r="BL210" i="15" s="1"/>
  <c r="E220" i="15"/>
  <c r="BL220" i="15" s="1"/>
  <c r="F207" i="15"/>
  <c r="F208" i="15"/>
  <c r="F209" i="15"/>
  <c r="F210" i="15"/>
  <c r="F220" i="15"/>
  <c r="AY204" i="15"/>
  <c r="AZ204" i="15" s="1"/>
  <c r="AY207" i="15"/>
  <c r="AZ207" i="15" s="1"/>
  <c r="AY208" i="15"/>
  <c r="AZ208" i="15" s="1"/>
  <c r="AO209" i="15"/>
  <c r="AO210" i="15"/>
  <c r="AY210" i="15"/>
  <c r="AZ210" i="15" s="1"/>
  <c r="AY220" i="15"/>
  <c r="AZ220" i="15" s="1"/>
  <c r="BA204" i="15"/>
  <c r="BA207" i="15"/>
  <c r="BA208" i="15"/>
  <c r="BA209" i="15"/>
  <c r="BA210" i="15"/>
  <c r="BA220" i="15"/>
  <c r="BF204" i="15"/>
  <c r="BF207" i="15"/>
  <c r="BF208" i="15"/>
  <c r="BF209" i="15"/>
  <c r="BF210" i="15"/>
  <c r="BF220" i="15"/>
  <c r="BN204" i="15"/>
  <c r="BN220" i="15"/>
  <c r="BQ204" i="15"/>
  <c r="BQ207" i="15"/>
  <c r="BQ208" i="15"/>
  <c r="BQ209" i="15"/>
  <c r="BQ210" i="15"/>
  <c r="BQ220" i="15"/>
  <c r="BR210" i="15"/>
  <c r="BR204" i="15"/>
  <c r="AO204" i="15"/>
  <c r="BR208" i="15"/>
  <c r="AO208" i="15"/>
  <c r="E81" i="14"/>
  <c r="E82" i="14"/>
  <c r="E83" i="14"/>
  <c r="D5" i="14"/>
  <c r="D17" i="14"/>
  <c r="D22" i="14"/>
  <c r="D74" i="14"/>
  <c r="D79" i="14"/>
  <c r="D84" i="14"/>
  <c r="D85" i="14"/>
  <c r="D97" i="14"/>
  <c r="D107" i="14"/>
  <c r="D138" i="14"/>
  <c r="D149" i="14"/>
  <c r="D165" i="14"/>
  <c r="D172" i="14"/>
  <c r="E5" i="14"/>
  <c r="I5" i="14" s="1"/>
  <c r="J5" i="14" s="1"/>
  <c r="E6" i="14"/>
  <c r="E7" i="14"/>
  <c r="E8" i="14"/>
  <c r="E9" i="14"/>
  <c r="E10" i="14"/>
  <c r="E11" i="14"/>
  <c r="E12" i="14"/>
  <c r="E13" i="14"/>
  <c r="E14" i="14"/>
  <c r="E15" i="14"/>
  <c r="E16" i="14"/>
  <c r="E17" i="14"/>
  <c r="E18" i="14"/>
  <c r="E19" i="14"/>
  <c r="E20" i="14"/>
  <c r="E21" i="14"/>
  <c r="E22" i="14"/>
  <c r="G22" i="14" s="1"/>
  <c r="H22" i="14" s="1"/>
  <c r="E23" i="14"/>
  <c r="E24" i="14"/>
  <c r="E25" i="14"/>
  <c r="E26" i="14"/>
  <c r="E27" i="14"/>
  <c r="E28" i="14"/>
  <c r="E29" i="14"/>
  <c r="E30" i="14"/>
  <c r="E31" i="14"/>
  <c r="E32" i="14"/>
  <c r="E33" i="14"/>
  <c r="E34" i="14"/>
  <c r="E35" i="14"/>
  <c r="E36" i="14"/>
  <c r="E37" i="14"/>
  <c r="E38" i="14"/>
  <c r="E39" i="14"/>
  <c r="E40" i="14"/>
  <c r="E41" i="14"/>
  <c r="E46" i="14"/>
  <c r="E47" i="14"/>
  <c r="E48" i="14"/>
  <c r="E49" i="14"/>
  <c r="E50" i="14"/>
  <c r="E51" i="14"/>
  <c r="E52" i="14"/>
  <c r="E53" i="14"/>
  <c r="E54" i="14"/>
  <c r="E55" i="14"/>
  <c r="E56" i="14"/>
  <c r="E57" i="14"/>
  <c r="E73" i="14"/>
  <c r="E74" i="14"/>
  <c r="E75" i="14"/>
  <c r="E76" i="14"/>
  <c r="E77" i="14"/>
  <c r="E78" i="14"/>
  <c r="E79" i="14"/>
  <c r="E80" i="14"/>
  <c r="E84" i="14"/>
  <c r="I84" i="14" s="1"/>
  <c r="J84" i="14" s="1"/>
  <c r="E85" i="14"/>
  <c r="E86" i="14"/>
  <c r="E88" i="14"/>
  <c r="E89" i="14"/>
  <c r="E90" i="14"/>
  <c r="E91" i="14"/>
  <c r="E92" i="14"/>
  <c r="E93" i="14"/>
  <c r="E94" i="14"/>
  <c r="E96" i="14"/>
  <c r="E97" i="14"/>
  <c r="G97" i="14" s="1"/>
  <c r="H97" i="14" s="1"/>
  <c r="E98" i="14"/>
  <c r="E99" i="14"/>
  <c r="E100" i="14"/>
  <c r="E103" i="14"/>
  <c r="E104" i="14"/>
  <c r="E106" i="14"/>
  <c r="E107" i="14"/>
  <c r="I107" i="14" s="1"/>
  <c r="J107" i="14" s="1"/>
  <c r="E108" i="14"/>
  <c r="E109" i="14"/>
  <c r="E110" i="14"/>
  <c r="E113" i="14"/>
  <c r="E117" i="14"/>
  <c r="E119" i="14"/>
  <c r="E138" i="14"/>
  <c r="I138" i="14" s="1"/>
  <c r="J138" i="14" s="1"/>
  <c r="E139" i="14"/>
  <c r="E140" i="14"/>
  <c r="E141" i="14"/>
  <c r="E149" i="14"/>
  <c r="I149" i="14" s="1"/>
  <c r="J149" i="14" s="1"/>
  <c r="E150" i="14"/>
  <c r="E151" i="14"/>
  <c r="E152" i="14"/>
  <c r="E153" i="14"/>
  <c r="E154" i="14"/>
  <c r="E165" i="14"/>
  <c r="G165" i="14" s="1"/>
  <c r="H165" i="14" s="1"/>
  <c r="E166" i="14"/>
  <c r="E167" i="14"/>
  <c r="E168" i="14"/>
  <c r="E169" i="14"/>
  <c r="E172" i="14"/>
  <c r="G172" i="14" s="1"/>
  <c r="H172" i="14" s="1"/>
  <c r="E173" i="14"/>
  <c r="E174" i="14"/>
  <c r="E175" i="14"/>
  <c r="E176" i="14"/>
  <c r="F5" i="14"/>
  <c r="F6" i="14"/>
  <c r="F17" i="14"/>
  <c r="F18" i="14"/>
  <c r="F22" i="14"/>
  <c r="F23" i="14"/>
  <c r="F74" i="14"/>
  <c r="F75" i="14"/>
  <c r="F79" i="14"/>
  <c r="F80" i="14"/>
  <c r="F84" i="14"/>
  <c r="F85" i="14"/>
  <c r="F86" i="14"/>
  <c r="F97" i="14"/>
  <c r="F98" i="14"/>
  <c r="F107" i="14"/>
  <c r="F108" i="14"/>
  <c r="F138" i="14"/>
  <c r="F139" i="14"/>
  <c r="F149" i="14"/>
  <c r="F150" i="14"/>
  <c r="F165" i="14"/>
  <c r="F166" i="14"/>
  <c r="F172" i="14"/>
  <c r="F173" i="14"/>
  <c r="G6" i="14"/>
  <c r="H6" i="14" s="1"/>
  <c r="G18" i="14"/>
  <c r="H18" i="14" s="1"/>
  <c r="G23" i="14"/>
  <c r="H23" i="14" s="1"/>
  <c r="G75" i="14"/>
  <c r="H75" i="14" s="1"/>
  <c r="G80" i="14"/>
  <c r="H80" i="14" s="1"/>
  <c r="G86" i="14"/>
  <c r="H86" i="14" s="1"/>
  <c r="G93" i="14"/>
  <c r="H93" i="14" s="1"/>
  <c r="G98" i="14"/>
  <c r="H98" i="14" s="1"/>
  <c r="G108" i="14"/>
  <c r="H108" i="14" s="1"/>
  <c r="G139" i="14"/>
  <c r="H139" i="14" s="1"/>
  <c r="G150" i="14"/>
  <c r="H150" i="14" s="1"/>
  <c r="G166" i="14"/>
  <c r="H166" i="14" s="1"/>
  <c r="G173" i="14"/>
  <c r="H173" i="14" s="1"/>
  <c r="I6" i="14"/>
  <c r="J6" i="14" s="1"/>
  <c r="I18" i="14"/>
  <c r="J18" i="14" s="1"/>
  <c r="I23" i="14"/>
  <c r="J23" i="14" s="1"/>
  <c r="I75" i="14"/>
  <c r="J75" i="14" s="1"/>
  <c r="I80" i="14"/>
  <c r="J80" i="14" s="1"/>
  <c r="I86" i="14"/>
  <c r="J86" i="14" s="1"/>
  <c r="I93" i="14"/>
  <c r="J93" i="14" s="1"/>
  <c r="I98" i="14"/>
  <c r="J98" i="14" s="1"/>
  <c r="I108" i="14"/>
  <c r="J108" i="14" s="1"/>
  <c r="I139" i="14"/>
  <c r="J139" i="14" s="1"/>
  <c r="I150" i="14"/>
  <c r="J150" i="14" s="1"/>
  <c r="I166" i="14"/>
  <c r="J166" i="14" s="1"/>
  <c r="I173" i="14"/>
  <c r="J173" i="14" s="1"/>
  <c r="L126" i="31"/>
  <c r="E126" i="31"/>
  <c r="F126" i="31" s="1"/>
  <c r="I126" i="31"/>
  <c r="BK126" i="31"/>
  <c r="F122" i="31"/>
  <c r="I122" i="31"/>
  <c r="L122" i="31"/>
  <c r="BK122" i="31"/>
  <c r="F129" i="14"/>
  <c r="D129" i="14"/>
  <c r="E91" i="18"/>
  <c r="E62" i="15"/>
  <c r="BL62" i="15" s="1"/>
  <c r="F62" i="15"/>
  <c r="BF62" i="15"/>
  <c r="BQ62" i="15"/>
  <c r="AO62" i="15"/>
  <c r="I36" i="31"/>
  <c r="BK36" i="31"/>
  <c r="I45" i="31"/>
  <c r="BK45" i="31"/>
  <c r="AY5" i="15"/>
  <c r="AZ5" i="15" s="1"/>
  <c r="AY6" i="15"/>
  <c r="AZ6" i="15" s="1"/>
  <c r="AY56" i="15"/>
  <c r="AZ56" i="15" s="1"/>
  <c r="AY57" i="15"/>
  <c r="AZ57" i="15" s="1"/>
  <c r="AY64" i="15"/>
  <c r="AZ64" i="15" s="1"/>
  <c r="AY65" i="15"/>
  <c r="AZ65" i="15" s="1"/>
  <c r="AY66" i="15"/>
  <c r="AZ66" i="15" s="1"/>
  <c r="AY67" i="15"/>
  <c r="AZ67" i="15" s="1"/>
  <c r="AY68" i="15"/>
  <c r="AZ68" i="15" s="1"/>
  <c r="AY73" i="15"/>
  <c r="AZ73" i="15" s="1"/>
  <c r="AY74" i="15"/>
  <c r="AZ74" i="15" s="1"/>
  <c r="AY79" i="15"/>
  <c r="AZ79" i="15" s="1"/>
  <c r="AY81" i="15"/>
  <c r="AZ81" i="15" s="1"/>
  <c r="AY82" i="15"/>
  <c r="AZ82" i="15" s="1"/>
  <c r="AY83" i="15"/>
  <c r="AZ83" i="15" s="1"/>
  <c r="AY182" i="15"/>
  <c r="AZ182" i="15" s="1"/>
  <c r="AY183" i="15"/>
  <c r="AZ183" i="15" s="1"/>
  <c r="AY215" i="15"/>
  <c r="AZ215" i="15" s="1"/>
  <c r="AY198" i="15"/>
  <c r="AZ198" i="15" s="1"/>
  <c r="AY199" i="15"/>
  <c r="AZ199" i="15" s="1"/>
  <c r="AY218" i="15"/>
  <c r="AZ218" i="15" s="1"/>
  <c r="AY219" i="15"/>
  <c r="AZ219" i="15" s="1"/>
  <c r="AO5" i="15"/>
  <c r="AO6" i="15"/>
  <c r="AO56" i="15"/>
  <c r="AO57" i="15"/>
  <c r="AO64" i="15"/>
  <c r="AO65" i="15"/>
  <c r="AO66" i="15"/>
  <c r="AO73" i="15"/>
  <c r="AO74" i="15"/>
  <c r="AO79" i="15"/>
  <c r="AO81" i="15"/>
  <c r="AO182" i="15"/>
  <c r="AO183" i="15"/>
  <c r="AO215" i="15"/>
  <c r="AO198" i="15"/>
  <c r="AO199" i="15"/>
  <c r="AO218" i="15"/>
  <c r="AO219" i="15"/>
  <c r="E47" i="32"/>
  <c r="E46" i="32"/>
  <c r="E45" i="32"/>
  <c r="E44" i="32"/>
  <c r="E43" i="32"/>
  <c r="E42" i="32"/>
  <c r="E41" i="32"/>
  <c r="E40" i="32"/>
  <c r="E39" i="32"/>
  <c r="E38" i="32"/>
  <c r="E37" i="32"/>
  <c r="G36" i="32"/>
  <c r="H36" i="32" s="1"/>
  <c r="F36" i="32"/>
  <c r="E36" i="32"/>
  <c r="I36" i="32" s="1"/>
  <c r="J36" i="32" s="1"/>
  <c r="D36" i="32"/>
  <c r="E32" i="32"/>
  <c r="E31" i="32"/>
  <c r="E30" i="32"/>
  <c r="E29" i="32"/>
  <c r="E28" i="32"/>
  <c r="E27" i="32"/>
  <c r="E26" i="32"/>
  <c r="E25" i="32"/>
  <c r="G24" i="32"/>
  <c r="H24" i="32" s="1"/>
  <c r="F24" i="32"/>
  <c r="E24" i="32"/>
  <c r="I24" i="32" s="1"/>
  <c r="J24" i="32" s="1"/>
  <c r="D24" i="32"/>
  <c r="E23" i="32"/>
  <c r="E22" i="32"/>
  <c r="E21" i="32"/>
  <c r="G20" i="32"/>
  <c r="H20" i="32" s="1"/>
  <c r="F20" i="32"/>
  <c r="E20" i="32"/>
  <c r="I20" i="32" s="1"/>
  <c r="J20" i="32" s="1"/>
  <c r="D20" i="32"/>
  <c r="E19" i="32"/>
  <c r="E18" i="32"/>
  <c r="E17" i="32"/>
  <c r="G16" i="32"/>
  <c r="H16" i="32" s="1"/>
  <c r="F16" i="32"/>
  <c r="E16" i="32"/>
  <c r="I16" i="32" s="1"/>
  <c r="J16" i="32" s="1"/>
  <c r="D16" i="32"/>
  <c r="G15" i="32"/>
  <c r="H15" i="32" s="1"/>
  <c r="F15" i="32"/>
  <c r="E15" i="32"/>
  <c r="I15" i="32" s="1"/>
  <c r="J15" i="32" s="1"/>
  <c r="D15" i="32"/>
  <c r="E12" i="32"/>
  <c r="E11" i="32"/>
  <c r="E10" i="32"/>
  <c r="G9" i="32"/>
  <c r="H9" i="32" s="1"/>
  <c r="F9" i="32"/>
  <c r="E9" i="32"/>
  <c r="I9" i="32" s="1"/>
  <c r="J9" i="32" s="1"/>
  <c r="D9" i="32"/>
  <c r="E8" i="32"/>
  <c r="E7" i="32"/>
  <c r="E6" i="32"/>
  <c r="G5" i="32"/>
  <c r="H5" i="32" s="1"/>
  <c r="F5" i="32"/>
  <c r="E5" i="32"/>
  <c r="I5" i="32" s="1"/>
  <c r="J5" i="32" s="1"/>
  <c r="D5" i="32"/>
  <c r="L110" i="14"/>
  <c r="G22" i="25"/>
  <c r="H22" i="25" s="1"/>
  <c r="K128" i="18"/>
  <c r="L128" i="18"/>
  <c r="M128" i="18"/>
  <c r="N128" i="18"/>
  <c r="E14" i="18"/>
  <c r="BR5" i="15"/>
  <c r="BR6" i="15"/>
  <c r="BR56" i="15"/>
  <c r="BR57" i="15"/>
  <c r="BR64" i="15"/>
  <c r="BR65" i="15"/>
  <c r="BR73" i="15"/>
  <c r="BR74" i="15"/>
  <c r="BR182" i="15"/>
  <c r="BR183" i="15"/>
  <c r="BR215" i="15"/>
  <c r="BR198" i="15"/>
  <c r="BR199" i="15"/>
  <c r="BR218" i="15"/>
  <c r="BR219" i="15"/>
  <c r="E30" i="18"/>
  <c r="E219" i="15"/>
  <c r="F219" i="15"/>
  <c r="BA219" i="15"/>
  <c r="BD219" i="15" a="1"/>
  <c r="BD219" i="15" s="1"/>
  <c r="BE219" i="15"/>
  <c r="BF219" i="15"/>
  <c r="BL219" i="15"/>
  <c r="BN219" i="15"/>
  <c r="BQ219" i="15"/>
  <c r="E218" i="15"/>
  <c r="F218" i="15"/>
  <c r="BA218" i="15"/>
  <c r="BD218" i="15" a="1"/>
  <c r="BD218" i="15" s="1"/>
  <c r="BE218" i="15"/>
  <c r="BF218" i="15"/>
  <c r="BI218" i="15"/>
  <c r="BL218" i="15"/>
  <c r="BN218" i="15"/>
  <c r="BQ218" i="15"/>
  <c r="BC218" i="15"/>
  <c r="BP218" i="15"/>
  <c r="BF5" i="15"/>
  <c r="BF6" i="15"/>
  <c r="BF56" i="15"/>
  <c r="BF57" i="15"/>
  <c r="BF64" i="15"/>
  <c r="BF65" i="15"/>
  <c r="BF66" i="15"/>
  <c r="BF67" i="15"/>
  <c r="BF68" i="15"/>
  <c r="BF73" i="15"/>
  <c r="BF74" i="15"/>
  <c r="BF79" i="15"/>
  <c r="BF80" i="15"/>
  <c r="BF81" i="15"/>
  <c r="BF82" i="15"/>
  <c r="BF83" i="15"/>
  <c r="BF182" i="15"/>
  <c r="BF183" i="15"/>
  <c r="BF215" i="15"/>
  <c r="BF216" i="15"/>
  <c r="BF198" i="15"/>
  <c r="BF199" i="15"/>
  <c r="BF200" i="15"/>
  <c r="E79" i="15"/>
  <c r="BL79" i="15" s="1"/>
  <c r="F79" i="15"/>
  <c r="BA79" i="15"/>
  <c r="BN79" i="15"/>
  <c r="BQ79" i="15"/>
  <c r="I40" i="31"/>
  <c r="BK40" i="31"/>
  <c r="I41" i="31"/>
  <c r="BK41" i="31"/>
  <c r="I42" i="31"/>
  <c r="BK42" i="31"/>
  <c r="I39" i="31"/>
  <c r="BK39" i="31"/>
  <c r="BR79" i="15"/>
  <c r="I21" i="31"/>
  <c r="BK21" i="31"/>
  <c r="I43" i="31"/>
  <c r="BK43" i="31"/>
  <c r="I23" i="31"/>
  <c r="BK23" i="31"/>
  <c r="BI57" i="15"/>
  <c r="BI65" i="15"/>
  <c r="CH5" i="28"/>
  <c r="CH6" i="28"/>
  <c r="CH11" i="28"/>
  <c r="CH12" i="28"/>
  <c r="CH17" i="28"/>
  <c r="CH18" i="28"/>
  <c r="CH37" i="28"/>
  <c r="CH38" i="28"/>
  <c r="CH43" i="28"/>
  <c r="CH44" i="28"/>
  <c r="BE5" i="15"/>
  <c r="BE6" i="15"/>
  <c r="BE56" i="15"/>
  <c r="BE57" i="15"/>
  <c r="BE64" i="15"/>
  <c r="BE65" i="15"/>
  <c r="BE73" i="15"/>
  <c r="BE74" i="15"/>
  <c r="BE182" i="15"/>
  <c r="BE183" i="15"/>
  <c r="BE215" i="15"/>
  <c r="BE198" i="15"/>
  <c r="BE199" i="15"/>
  <c r="BN5" i="15"/>
  <c r="BN6" i="15"/>
  <c r="BN56" i="15"/>
  <c r="BN57" i="15"/>
  <c r="BN64" i="15"/>
  <c r="BN65" i="15"/>
  <c r="E68" i="15"/>
  <c r="BL68" i="15" s="1"/>
  <c r="BN73" i="15"/>
  <c r="BN74" i="15"/>
  <c r="BN80" i="15"/>
  <c r="BN81" i="15"/>
  <c r="BN82" i="15"/>
  <c r="BN83" i="15"/>
  <c r="BN182" i="15"/>
  <c r="BN183" i="15"/>
  <c r="BN215" i="15"/>
  <c r="BN216" i="15"/>
  <c r="BN198" i="15"/>
  <c r="BN199" i="15"/>
  <c r="BN200" i="15"/>
  <c r="I14" i="31"/>
  <c r="BK14" i="31"/>
  <c r="E215" i="15"/>
  <c r="E5" i="15"/>
  <c r="E56" i="15"/>
  <c r="E64" i="15"/>
  <c r="E182" i="15"/>
  <c r="E198" i="15"/>
  <c r="E13" i="25"/>
  <c r="E12" i="25"/>
  <c r="E8" i="25"/>
  <c r="G18" i="25"/>
  <c r="E17" i="25"/>
  <c r="E22" i="25"/>
  <c r="G21" i="25"/>
  <c r="E20" i="25"/>
  <c r="G8" i="25"/>
  <c r="H8" i="25" s="1"/>
  <c r="G17" i="25"/>
  <c r="H17" i="25" s="1"/>
  <c r="G20" i="25"/>
  <c r="BQ5" i="15"/>
  <c r="BQ6" i="15"/>
  <c r="BQ56" i="15"/>
  <c r="BQ57" i="15"/>
  <c r="BQ64" i="15"/>
  <c r="BQ65" i="15"/>
  <c r="BQ66" i="15"/>
  <c r="BQ67" i="15"/>
  <c r="BQ68" i="15"/>
  <c r="BQ73" i="15"/>
  <c r="BQ74" i="15"/>
  <c r="BQ80" i="15"/>
  <c r="BQ81" i="15"/>
  <c r="BQ82" i="15"/>
  <c r="BQ83" i="15"/>
  <c r="BQ182" i="15"/>
  <c r="BQ183" i="15"/>
  <c r="BQ215" i="15"/>
  <c r="BQ216" i="15"/>
  <c r="BQ198" i="15"/>
  <c r="BQ199" i="15"/>
  <c r="BQ200" i="15"/>
  <c r="I6" i="18"/>
  <c r="I10" i="18"/>
  <c r="I25" i="18"/>
  <c r="I29" i="18"/>
  <c r="I83" i="18"/>
  <c r="I125" i="18"/>
  <c r="I149" i="18"/>
  <c r="CG5" i="28" a="1"/>
  <c r="CG5" i="28" s="1"/>
  <c r="CG6" i="28" a="1"/>
  <c r="CG6" i="28" s="1"/>
  <c r="CG11" i="28" a="1"/>
  <c r="CG11" i="28" s="1"/>
  <c r="CG12" i="28" a="1"/>
  <c r="CG12" i="28" s="1"/>
  <c r="CG17" i="28" a="1"/>
  <c r="CG17" i="28" s="1"/>
  <c r="CG18" i="28" a="1"/>
  <c r="CG18" i="28" s="1"/>
  <c r="CG37" i="28" a="1"/>
  <c r="CG37" i="28" s="1"/>
  <c r="CG38" i="28" a="1"/>
  <c r="CG38" i="28" s="1"/>
  <c r="CG43" i="28" a="1"/>
  <c r="CG43" i="28" s="1"/>
  <c r="CG44" i="28" a="1"/>
  <c r="CG44" i="28" s="1"/>
  <c r="BD5" i="15" a="1"/>
  <c r="BD5" i="15" s="1"/>
  <c r="BD6" i="15" a="1"/>
  <c r="BD6" i="15" s="1"/>
  <c r="BD56" i="15" a="1"/>
  <c r="BD56" i="15" s="1"/>
  <c r="BD57" i="15" a="1"/>
  <c r="BD57" i="15" s="1"/>
  <c r="BD64" i="15" a="1"/>
  <c r="BD64" i="15" s="1"/>
  <c r="BD65" i="15" a="1"/>
  <c r="BD65" i="15" s="1"/>
  <c r="E66" i="15"/>
  <c r="BL66" i="15" s="1"/>
  <c r="BD73" i="15" a="1"/>
  <c r="BD73" i="15" s="1"/>
  <c r="BD74" i="15" a="1"/>
  <c r="BD74" i="15" s="1"/>
  <c r="E81" i="15"/>
  <c r="BL81" i="15" s="1"/>
  <c r="BD182" i="15" a="1"/>
  <c r="BD182" i="15" s="1"/>
  <c r="BD183" i="15" a="1"/>
  <c r="BD183" i="15" s="1"/>
  <c r="BD215" i="15" a="1"/>
  <c r="BD215" i="15" s="1"/>
  <c r="BD198" i="15" a="1"/>
  <c r="BD198" i="15" s="1"/>
  <c r="BD199" i="15" a="1"/>
  <c r="BD199" i="15" s="1"/>
  <c r="CE5" i="31"/>
  <c r="CF5" i="31" s="1"/>
  <c r="CG5" i="31" s="1"/>
  <c r="I6" i="31"/>
  <c r="BK6" i="31"/>
  <c r="I7" i="31"/>
  <c r="BK7" i="31"/>
  <c r="I8" i="31"/>
  <c r="BK8" i="31"/>
  <c r="I9" i="31"/>
  <c r="BK9" i="31"/>
  <c r="I10" i="31"/>
  <c r="BK10" i="31"/>
  <c r="I11" i="31"/>
  <c r="BK11" i="31"/>
  <c r="I12" i="31"/>
  <c r="BK12" i="31"/>
  <c r="CE13" i="31"/>
  <c r="CF13" i="31" s="1"/>
  <c r="CG13" i="31" s="1"/>
  <c r="I15" i="31"/>
  <c r="BK15" i="31"/>
  <c r="I16" i="31"/>
  <c r="BK16" i="31"/>
  <c r="I17" i="31"/>
  <c r="BK17" i="31"/>
  <c r="I18" i="31"/>
  <c r="BK18" i="31"/>
  <c r="CE19" i="31"/>
  <c r="CF19" i="31" s="1"/>
  <c r="CG19" i="31" s="1"/>
  <c r="I20" i="31"/>
  <c r="BK20" i="31"/>
  <c r="I22" i="31"/>
  <c r="BK22" i="31"/>
  <c r="I24" i="31"/>
  <c r="BK24" i="31"/>
  <c r="I25" i="31"/>
  <c r="BK25" i="31"/>
  <c r="I28" i="31"/>
  <c r="BK28" i="31"/>
  <c r="I32" i="31"/>
  <c r="BK32" i="31"/>
  <c r="I33" i="31"/>
  <c r="BK33" i="31"/>
  <c r="I34" i="31"/>
  <c r="BK34" i="31"/>
  <c r="I35" i="31"/>
  <c r="BK35" i="31"/>
  <c r="I37" i="31"/>
  <c r="BK37" i="31"/>
  <c r="I38" i="31"/>
  <c r="BK38" i="31"/>
  <c r="CE44" i="31"/>
  <c r="CF44" i="31" s="1"/>
  <c r="CG44" i="31" s="1"/>
  <c r="I46" i="31"/>
  <c r="BK46" i="31"/>
  <c r="I49" i="31"/>
  <c r="BK49" i="31"/>
  <c r="I50" i="31"/>
  <c r="BK50" i="31"/>
  <c r="I51" i="31"/>
  <c r="BK51" i="31"/>
  <c r="I52" i="31"/>
  <c r="BK52" i="31"/>
  <c r="I53" i="31"/>
  <c r="BK53" i="31"/>
  <c r="CE55" i="31"/>
  <c r="CF55" i="31" s="1"/>
  <c r="CG55" i="31" s="1"/>
  <c r="I56" i="31"/>
  <c r="BK56" i="31"/>
  <c r="I60" i="31"/>
  <c r="BK60" i="31"/>
  <c r="I61" i="31"/>
  <c r="BK61" i="31"/>
  <c r="I62" i="31"/>
  <c r="BK62" i="31"/>
  <c r="I63" i="31"/>
  <c r="BK63" i="31"/>
  <c r="I64" i="31"/>
  <c r="BK64" i="31"/>
  <c r="I65" i="31"/>
  <c r="BK65" i="31"/>
  <c r="I66" i="31"/>
  <c r="BK66" i="31"/>
  <c r="I67" i="31"/>
  <c r="BK67" i="31"/>
  <c r="I68" i="31"/>
  <c r="BK68" i="31"/>
  <c r="CE78" i="31"/>
  <c r="CF78" i="31" s="1"/>
  <c r="CG78" i="31" s="1"/>
  <c r="I79" i="31"/>
  <c r="BK79" i="31"/>
  <c r="I80" i="31"/>
  <c r="BK80" i="31"/>
  <c r="I81" i="31"/>
  <c r="BK81" i="31"/>
  <c r="I82" i="31"/>
  <c r="BK82" i="31"/>
  <c r="I83" i="31"/>
  <c r="BK83" i="31"/>
  <c r="I84" i="31"/>
  <c r="BK84" i="31"/>
  <c r="I85" i="31"/>
  <c r="BK85" i="31"/>
  <c r="I86" i="31"/>
  <c r="BK86" i="31"/>
  <c r="CE87" i="31"/>
  <c r="CF87" i="31" s="1"/>
  <c r="CG87" i="31" s="1"/>
  <c r="I88" i="31"/>
  <c r="BK88" i="31"/>
  <c r="I89" i="31"/>
  <c r="BK89" i="31"/>
  <c r="I90" i="31"/>
  <c r="BK90" i="31"/>
  <c r="I92" i="31"/>
  <c r="R92" i="31"/>
  <c r="BK92" i="31"/>
  <c r="CE93" i="31"/>
  <c r="CF93" i="31" s="1"/>
  <c r="CG93" i="31" s="1"/>
  <c r="I94" i="31"/>
  <c r="BK94" i="31"/>
  <c r="I95" i="31"/>
  <c r="BK95" i="31"/>
  <c r="I96" i="31"/>
  <c r="BK96" i="31"/>
  <c r="I98" i="31"/>
  <c r="BK98" i="31"/>
  <c r="CE103" i="31"/>
  <c r="CF103" i="31" s="1"/>
  <c r="CG103" i="31" s="1"/>
  <c r="F104" i="31"/>
  <c r="I104" i="31"/>
  <c r="L104" i="31"/>
  <c r="BK104" i="31"/>
  <c r="F105" i="31"/>
  <c r="I105" i="31"/>
  <c r="L105" i="31"/>
  <c r="BK105" i="31"/>
  <c r="E106" i="31"/>
  <c r="F106" i="31" s="1"/>
  <c r="I106" i="31"/>
  <c r="BK106" i="31"/>
  <c r="E107" i="31"/>
  <c r="F107" i="31" s="1"/>
  <c r="I107" i="31"/>
  <c r="BK107" i="31"/>
  <c r="CE108" i="31"/>
  <c r="CF108" i="31" s="1"/>
  <c r="CG108" i="31" s="1"/>
  <c r="F109" i="31"/>
  <c r="I109" i="31"/>
  <c r="L109" i="31"/>
  <c r="BK109" i="31"/>
  <c r="E110" i="31"/>
  <c r="F110" i="31" s="1"/>
  <c r="I110" i="31"/>
  <c r="BK110" i="31"/>
  <c r="F111" i="31"/>
  <c r="I111" i="31"/>
  <c r="L111" i="31"/>
  <c r="BK111" i="31"/>
  <c r="F112" i="31"/>
  <c r="I112" i="31"/>
  <c r="L112" i="31"/>
  <c r="BK112" i="31"/>
  <c r="F113" i="31"/>
  <c r="I113" i="31"/>
  <c r="L113" i="31"/>
  <c r="BK113" i="31"/>
  <c r="F114" i="31"/>
  <c r="I114" i="31"/>
  <c r="L114" i="31"/>
  <c r="BK114" i="31"/>
  <c r="F115" i="31"/>
  <c r="I115" i="31"/>
  <c r="L115" i="31"/>
  <c r="BK115" i="31"/>
  <c r="F116" i="31"/>
  <c r="I116" i="31"/>
  <c r="L116" i="31"/>
  <c r="BK116" i="31"/>
  <c r="CE117" i="31"/>
  <c r="CF117" i="31" s="1"/>
  <c r="CG117" i="31" s="1"/>
  <c r="E118" i="31"/>
  <c r="F118" i="31" s="1"/>
  <c r="I118" i="31"/>
  <c r="L118" i="31"/>
  <c r="BK118" i="31"/>
  <c r="F119" i="31"/>
  <c r="I119" i="31"/>
  <c r="L119" i="31"/>
  <c r="BK119" i="31"/>
  <c r="F120" i="31"/>
  <c r="I120" i="31"/>
  <c r="L120" i="31"/>
  <c r="BK120" i="31"/>
  <c r="CE121" i="31"/>
  <c r="CF121" i="31" s="1"/>
  <c r="CG121" i="31" s="1"/>
  <c r="E124" i="31"/>
  <c r="F124" i="31" s="1"/>
  <c r="I124" i="31"/>
  <c r="BK124" i="31"/>
  <c r="E125" i="31"/>
  <c r="F125" i="31" s="1"/>
  <c r="I125" i="31"/>
  <c r="L125" i="31"/>
  <c r="BK125" i="31"/>
  <c r="E127" i="31"/>
  <c r="F127" i="31" s="1"/>
  <c r="I127" i="31"/>
  <c r="K127" i="31"/>
  <c r="L127" i="31" s="1"/>
  <c r="BK127" i="31"/>
  <c r="E128" i="31"/>
  <c r="F128" i="31" s="1"/>
  <c r="I128" i="31"/>
  <c r="L128" i="31"/>
  <c r="BK128" i="31"/>
  <c r="CE129" i="31"/>
  <c r="CF129" i="31" s="1"/>
  <c r="CG129" i="31" s="1"/>
  <c r="L130" i="31"/>
  <c r="CB130" i="31" s="1"/>
  <c r="BK130" i="31"/>
  <c r="E131" i="31"/>
  <c r="F131" i="31" s="1"/>
  <c r="I131" i="31"/>
  <c r="L131" i="31"/>
  <c r="BK131" i="31"/>
  <c r="E132" i="31"/>
  <c r="F132" i="31" s="1"/>
  <c r="I132" i="31"/>
  <c r="L132" i="31"/>
  <c r="BK132" i="31"/>
  <c r="F133" i="31"/>
  <c r="I133" i="31"/>
  <c r="L133" i="31"/>
  <c r="BK133" i="31"/>
  <c r="E137" i="31"/>
  <c r="F137" i="31" s="1"/>
  <c r="I137" i="31"/>
  <c r="L137" i="31"/>
  <c r="BK137" i="31"/>
  <c r="F138" i="31"/>
  <c r="CB138" i="31" s="1"/>
  <c r="I138" i="31"/>
  <c r="BK138" i="31"/>
  <c r="CE140" i="31"/>
  <c r="CF140" i="31" s="1"/>
  <c r="CG140" i="31" s="1"/>
  <c r="F141" i="31"/>
  <c r="I141" i="31"/>
  <c r="L141" i="31"/>
  <c r="BK141" i="31"/>
  <c r="E142" i="31"/>
  <c r="F142" i="31" s="1"/>
  <c r="I142" i="31"/>
  <c r="L142" i="31"/>
  <c r="BK142" i="31"/>
  <c r="E143" i="31"/>
  <c r="F143" i="31" s="1"/>
  <c r="I143" i="31"/>
  <c r="L143" i="31"/>
  <c r="BK143" i="31"/>
  <c r="E144" i="31"/>
  <c r="F144" i="31" s="1"/>
  <c r="I144" i="31"/>
  <c r="L144" i="31"/>
  <c r="BK144" i="31"/>
  <c r="CE145" i="31"/>
  <c r="CF145" i="31" s="1"/>
  <c r="CG145" i="31" s="1"/>
  <c r="F146" i="31"/>
  <c r="I146" i="31"/>
  <c r="L146" i="31"/>
  <c r="BK146" i="31"/>
  <c r="F147" i="31"/>
  <c r="I147" i="31"/>
  <c r="L147" i="31"/>
  <c r="BK147" i="31"/>
  <c r="F148" i="31"/>
  <c r="I148" i="31"/>
  <c r="L148" i="31"/>
  <c r="BK148" i="31"/>
  <c r="F149" i="31"/>
  <c r="I149" i="31"/>
  <c r="L149" i="31"/>
  <c r="BK149" i="31"/>
  <c r="F150" i="31"/>
  <c r="I150" i="31"/>
  <c r="L150" i="31"/>
  <c r="BK150" i="31"/>
  <c r="F151" i="31"/>
  <c r="I151" i="31"/>
  <c r="L151" i="31"/>
  <c r="BK151" i="31"/>
  <c r="F152" i="31"/>
  <c r="I152" i="31"/>
  <c r="L152" i="31"/>
  <c r="BK152" i="31"/>
  <c r="F153" i="31"/>
  <c r="I153" i="31"/>
  <c r="L153" i="31"/>
  <c r="BK153" i="31"/>
  <c r="F154" i="31"/>
  <c r="I154" i="31"/>
  <c r="L154" i="31"/>
  <c r="BK154" i="31"/>
  <c r="CE155" i="31"/>
  <c r="CF155" i="31" s="1"/>
  <c r="CG155" i="31" s="1"/>
  <c r="F156" i="31"/>
  <c r="I156" i="31"/>
  <c r="L156" i="31"/>
  <c r="BK156" i="31"/>
  <c r="F157" i="31"/>
  <c r="I157" i="31"/>
  <c r="L157" i="31"/>
  <c r="BK157" i="31"/>
  <c r="F158" i="31"/>
  <c r="I158" i="31"/>
  <c r="L158" i="31"/>
  <c r="F159" i="31"/>
  <c r="I159" i="31"/>
  <c r="L159" i="31"/>
  <c r="BK159" i="31"/>
  <c r="F160" i="31"/>
  <c r="I160" i="31"/>
  <c r="L160" i="31"/>
  <c r="BK160" i="31"/>
  <c r="F161" i="31"/>
  <c r="I161" i="31"/>
  <c r="L161" i="31"/>
  <c r="BK161" i="31"/>
  <c r="F162" i="31"/>
  <c r="I162" i="31"/>
  <c r="L162" i="31"/>
  <c r="BK162" i="31"/>
  <c r="F163" i="31"/>
  <c r="I163" i="31"/>
  <c r="L163" i="31"/>
  <c r="BK163" i="31"/>
  <c r="F164" i="31"/>
  <c r="I164" i="31"/>
  <c r="L164" i="31"/>
  <c r="BK164" i="31"/>
  <c r="CE165" i="31"/>
  <c r="CF165" i="31" s="1"/>
  <c r="CG165" i="31" s="1"/>
  <c r="CE166" i="31"/>
  <c r="CF166" i="31" s="1"/>
  <c r="CG166" i="31" s="1"/>
  <c r="F167" i="31"/>
  <c r="I167" i="31"/>
  <c r="L167" i="31"/>
  <c r="BK167" i="31"/>
  <c r="F168" i="31"/>
  <c r="I168" i="31"/>
  <c r="L168" i="31"/>
  <c r="BK168" i="31"/>
  <c r="F169" i="31"/>
  <c r="I169" i="31"/>
  <c r="L169" i="31"/>
  <c r="BK169" i="31"/>
  <c r="F170" i="31"/>
  <c r="I170" i="31"/>
  <c r="L170" i="31"/>
  <c r="BK170" i="31"/>
  <c r="F171" i="31"/>
  <c r="I171" i="31"/>
  <c r="L171" i="31"/>
  <c r="BK171" i="31"/>
  <c r="F172" i="31"/>
  <c r="I172" i="31"/>
  <c r="L172" i="31"/>
  <c r="BK172" i="31"/>
  <c r="F173" i="31"/>
  <c r="I173" i="31"/>
  <c r="L173" i="31"/>
  <c r="BK173" i="31"/>
  <c r="F174" i="31"/>
  <c r="I174" i="31"/>
  <c r="L174" i="31"/>
  <c r="BK174" i="31"/>
  <c r="F175" i="31"/>
  <c r="I175" i="31"/>
  <c r="L175" i="31"/>
  <c r="BK175" i="31"/>
  <c r="I93" i="31"/>
  <c r="BK93" i="31"/>
  <c r="BL5" i="15"/>
  <c r="BL6" i="15"/>
  <c r="BL56" i="15"/>
  <c r="BL57" i="15"/>
  <c r="BL64" i="15"/>
  <c r="BL65" i="15"/>
  <c r="BL73" i="15"/>
  <c r="BL74" i="15"/>
  <c r="BL182" i="15"/>
  <c r="BL183" i="15"/>
  <c r="BL215" i="15"/>
  <c r="BL198" i="15"/>
  <c r="BL199" i="15"/>
  <c r="CN5" i="28"/>
  <c r="CN6" i="28"/>
  <c r="CN11" i="28"/>
  <c r="CN12" i="28"/>
  <c r="CN17" i="28"/>
  <c r="CN18" i="28"/>
  <c r="CN37" i="28"/>
  <c r="CN38" i="28"/>
  <c r="CN43" i="28"/>
  <c r="CN44" i="28"/>
  <c r="G6" i="28"/>
  <c r="G12" i="28"/>
  <c r="G18" i="28"/>
  <c r="G38" i="28"/>
  <c r="G44" i="28"/>
  <c r="F5" i="28"/>
  <c r="G5" i="28" s="1"/>
  <c r="F11" i="28"/>
  <c r="G11" i="28" s="1"/>
  <c r="F17" i="28"/>
  <c r="G17" i="28" s="1"/>
  <c r="F37" i="28"/>
  <c r="G37" i="28" s="1"/>
  <c r="F43" i="28"/>
  <c r="G43" i="28" s="1"/>
  <c r="E11" i="33"/>
  <c r="F11" i="33" s="1"/>
  <c r="E80" i="15"/>
  <c r="BL80" i="15" s="1"/>
  <c r="E82" i="15"/>
  <c r="BL82" i="15" s="1"/>
  <c r="E83" i="15"/>
  <c r="BL83" i="15" s="1"/>
  <c r="F80" i="15"/>
  <c r="F81" i="15"/>
  <c r="F82" i="15"/>
  <c r="F83" i="15"/>
  <c r="BA80" i="15"/>
  <c r="BA81" i="15"/>
  <c r="BA82" i="15"/>
  <c r="BA83" i="15"/>
  <c r="T5" i="28"/>
  <c r="T6" i="28"/>
  <c r="T11" i="28"/>
  <c r="T12" i="28"/>
  <c r="T17" i="28"/>
  <c r="T18" i="28"/>
  <c r="T37" i="28"/>
  <c r="T38" i="28"/>
  <c r="T43" i="28"/>
  <c r="T44" i="28"/>
  <c r="H5" i="18"/>
  <c r="H6" i="18"/>
  <c r="H9" i="18"/>
  <c r="H10" i="18"/>
  <c r="H24" i="18"/>
  <c r="H25" i="18"/>
  <c r="H28" i="18"/>
  <c r="H29" i="18"/>
  <c r="H82" i="18"/>
  <c r="H83" i="18"/>
  <c r="H124" i="18"/>
  <c r="H125" i="18"/>
  <c r="H148" i="18"/>
  <c r="H149" i="18"/>
  <c r="F5" i="15"/>
  <c r="BA5" i="15"/>
  <c r="E57" i="15"/>
  <c r="F57" i="15"/>
  <c r="BA57" i="15"/>
  <c r="F56" i="15"/>
  <c r="BA56" i="15"/>
  <c r="F155" i="31"/>
  <c r="I155" i="31"/>
  <c r="L155" i="31"/>
  <c r="BK155" i="31"/>
  <c r="L151" i="14"/>
  <c r="F166" i="31"/>
  <c r="I166" i="31"/>
  <c r="L166" i="31"/>
  <c r="BK166" i="31"/>
  <c r="F165" i="31"/>
  <c r="I165" i="31"/>
  <c r="L165" i="31"/>
  <c r="BK165" i="31"/>
  <c r="F145" i="31"/>
  <c r="I145" i="31"/>
  <c r="L145" i="31"/>
  <c r="BK145" i="31"/>
  <c r="I87" i="31"/>
  <c r="BK87" i="31"/>
  <c r="BK5" i="31"/>
  <c r="BK13" i="31"/>
  <c r="BK19" i="31"/>
  <c r="BK44" i="31"/>
  <c r="BK55" i="31"/>
  <c r="BK78" i="31"/>
  <c r="BK103" i="31"/>
  <c r="BK108" i="31"/>
  <c r="BK117" i="31"/>
  <c r="BK121" i="31"/>
  <c r="BK129" i="31"/>
  <c r="BK140" i="31"/>
  <c r="F129" i="31"/>
  <c r="I129" i="31"/>
  <c r="L129" i="31"/>
  <c r="F140" i="31"/>
  <c r="I140" i="31"/>
  <c r="L140" i="31"/>
  <c r="E199" i="15"/>
  <c r="F199" i="15"/>
  <c r="BA199" i="15"/>
  <c r="F6" i="15"/>
  <c r="F64" i="15"/>
  <c r="F65" i="15"/>
  <c r="F66" i="15"/>
  <c r="F67" i="15"/>
  <c r="F68" i="15"/>
  <c r="F73" i="15"/>
  <c r="F74" i="15"/>
  <c r="F182" i="15"/>
  <c r="F183" i="15"/>
  <c r="F215" i="15"/>
  <c r="F216" i="15"/>
  <c r="F198" i="15"/>
  <c r="F200" i="15"/>
  <c r="E16" i="33"/>
  <c r="F16" i="33" s="1"/>
  <c r="E15" i="33"/>
  <c r="F15" i="33" s="1"/>
  <c r="E13" i="33"/>
  <c r="F13" i="33"/>
  <c r="E200" i="15"/>
  <c r="BL200" i="15" s="1"/>
  <c r="BA200" i="15"/>
  <c r="BA198" i="15"/>
  <c r="E216" i="15"/>
  <c r="BL216" i="15" s="1"/>
  <c r="BA216" i="15"/>
  <c r="BA215" i="15"/>
  <c r="E12" i="33"/>
  <c r="F12" i="33" s="1"/>
  <c r="E17" i="33"/>
  <c r="F17" i="33" s="1"/>
  <c r="BC198" i="15"/>
  <c r="BP198" i="15"/>
  <c r="BC215" i="15"/>
  <c r="BP215" i="15"/>
  <c r="L107" i="31"/>
  <c r="K106" i="31"/>
  <c r="L106" i="31" s="1"/>
  <c r="F103" i="31"/>
  <c r="I103" i="31"/>
  <c r="L103" i="31"/>
  <c r="F7" i="16"/>
  <c r="F8" i="16"/>
  <c r="I78" i="31"/>
  <c r="I44" i="31"/>
  <c r="I55" i="31"/>
  <c r="L124" i="31"/>
  <c r="L110" i="31"/>
  <c r="L108" i="31"/>
  <c r="L117" i="31"/>
  <c r="L121" i="31"/>
  <c r="I5" i="31"/>
  <c r="I13" i="31"/>
  <c r="I19" i="31"/>
  <c r="I108" i="31"/>
  <c r="I117" i="31"/>
  <c r="I121" i="31"/>
  <c r="F108" i="31"/>
  <c r="F117" i="31"/>
  <c r="F121" i="31"/>
  <c r="E7" i="16"/>
  <c r="E8" i="16"/>
  <c r="E9" i="16"/>
  <c r="E10" i="16"/>
  <c r="E11" i="16"/>
  <c r="E12" i="16"/>
  <c r="E5" i="18"/>
  <c r="I5" i="18" s="1"/>
  <c r="E6" i="18"/>
  <c r="E7" i="18"/>
  <c r="E8" i="18"/>
  <c r="E9" i="18"/>
  <c r="I9" i="18" s="1"/>
  <c r="E10" i="18"/>
  <c r="E11" i="18"/>
  <c r="E24" i="18"/>
  <c r="I24" i="18" s="1"/>
  <c r="E25" i="18"/>
  <c r="E26" i="18"/>
  <c r="E28" i="18"/>
  <c r="I28" i="18" s="1"/>
  <c r="E29" i="18"/>
  <c r="E82" i="18"/>
  <c r="I82" i="18" s="1"/>
  <c r="E83" i="18"/>
  <c r="E124" i="18"/>
  <c r="I124" i="18" s="1"/>
  <c r="E125" i="18"/>
  <c r="E126" i="18"/>
  <c r="E127" i="18"/>
  <c r="E128" i="18"/>
  <c r="E129" i="18"/>
  <c r="E130" i="18"/>
  <c r="E139" i="18"/>
  <c r="E148" i="18"/>
  <c r="I148" i="18" s="1"/>
  <c r="E149" i="18"/>
  <c r="E150" i="18"/>
  <c r="E151" i="18"/>
  <c r="E152" i="18"/>
  <c r="E162" i="18"/>
  <c r="E176" i="18"/>
  <c r="E18" i="25"/>
  <c r="E21" i="25"/>
  <c r="E5" i="28"/>
  <c r="E6" i="28"/>
  <c r="E11" i="28"/>
  <c r="E12" i="28"/>
  <c r="E17" i="28"/>
  <c r="E18" i="28"/>
  <c r="E37" i="28"/>
  <c r="E38" i="28"/>
  <c r="E43" i="28"/>
  <c r="E44" i="28"/>
  <c r="E6" i="15"/>
  <c r="E65" i="15"/>
  <c r="E67" i="15"/>
  <c r="BN67" i="15" s="1"/>
  <c r="E73" i="15"/>
  <c r="E74" i="15"/>
  <c r="E183" i="15"/>
  <c r="L167" i="14"/>
  <c r="L174" i="14"/>
  <c r="L140" i="14"/>
  <c r="L100" i="14"/>
  <c r="L89" i="14"/>
  <c r="F5" i="18"/>
  <c r="F6" i="18"/>
  <c r="F9" i="18"/>
  <c r="F10" i="18"/>
  <c r="F24" i="18"/>
  <c r="F25" i="18"/>
  <c r="F28" i="18"/>
  <c r="F29" i="18"/>
  <c r="F82" i="18"/>
  <c r="F83" i="18"/>
  <c r="F124" i="18"/>
  <c r="F125" i="18"/>
  <c r="F148" i="18"/>
  <c r="F149" i="18"/>
  <c r="F8" i="25"/>
  <c r="F17" i="25"/>
  <c r="F18" i="25"/>
  <c r="F20" i="25"/>
  <c r="F21" i="25"/>
  <c r="H5" i="28"/>
  <c r="H6" i="28"/>
  <c r="H11" i="28"/>
  <c r="H12" i="28"/>
  <c r="H17" i="28"/>
  <c r="H18" i="28"/>
  <c r="H37" i="28"/>
  <c r="H38" i="28"/>
  <c r="H43" i="28"/>
  <c r="H44" i="28"/>
  <c r="BA6" i="15"/>
  <c r="BA64" i="15"/>
  <c r="BA65" i="15"/>
  <c r="BA66" i="15"/>
  <c r="BA67" i="15"/>
  <c r="BA68" i="15"/>
  <c r="BA73" i="15"/>
  <c r="BA74" i="15"/>
  <c r="BA182" i="15"/>
  <c r="BA183" i="15"/>
  <c r="BB64" i="15"/>
  <c r="BB73" i="15"/>
  <c r="BB182" i="15"/>
  <c r="BC64" i="15"/>
  <c r="BC73" i="15"/>
  <c r="BC182" i="15"/>
  <c r="BP64" i="15"/>
  <c r="BP73" i="15"/>
  <c r="BP182" i="15"/>
  <c r="BB5" i="15"/>
  <c r="K7" i="16"/>
  <c r="K8" i="16"/>
  <c r="G7" i="16"/>
  <c r="H7" i="16" s="1"/>
  <c r="S5" i="28"/>
  <c r="S6" i="28"/>
  <c r="S11" i="28"/>
  <c r="S12" i="28"/>
  <c r="S17" i="28"/>
  <c r="S18" i="28"/>
  <c r="S37" i="28"/>
  <c r="S38" i="28"/>
  <c r="S43" i="28"/>
  <c r="S44" i="28"/>
  <c r="BZ5" i="28"/>
  <c r="BZ11" i="28"/>
  <c r="BZ17" i="28"/>
  <c r="BZ37" i="28"/>
  <c r="BZ43" i="28"/>
  <c r="BW5" i="28"/>
  <c r="BW11" i="28"/>
  <c r="BW17" i="28"/>
  <c r="BW37" i="28"/>
  <c r="BW43" i="28"/>
  <c r="BT5" i="28"/>
  <c r="BT11" i="28"/>
  <c r="BT17" i="28"/>
  <c r="BT37" i="28"/>
  <c r="BT43" i="28"/>
  <c r="BQ5" i="28"/>
  <c r="BQ11" i="28"/>
  <c r="BQ17" i="28"/>
  <c r="BQ37" i="28"/>
  <c r="BQ43" i="28"/>
  <c r="BN5" i="28"/>
  <c r="BN11" i="28"/>
  <c r="BN17" i="28"/>
  <c r="BN37" i="28"/>
  <c r="BN43" i="28"/>
  <c r="BK5" i="28"/>
  <c r="BK11" i="28"/>
  <c r="BK17" i="28"/>
  <c r="BK37" i="28"/>
  <c r="BK43" i="28"/>
  <c r="BH5" i="28"/>
  <c r="BH11" i="28"/>
  <c r="BH17" i="28"/>
  <c r="BH37" i="28"/>
  <c r="BH43" i="28"/>
  <c r="BE5" i="28"/>
  <c r="BE11" i="28"/>
  <c r="BE17" i="28"/>
  <c r="BE37" i="28"/>
  <c r="BE43" i="28"/>
  <c r="BB5" i="28"/>
  <c r="BB11" i="28"/>
  <c r="BB17" i="28"/>
  <c r="BB37" i="28"/>
  <c r="BB43" i="28"/>
  <c r="AY5" i="28"/>
  <c r="AY11" i="28"/>
  <c r="AY17" i="28"/>
  <c r="AY37" i="28"/>
  <c r="AY43" i="28"/>
  <c r="CF5" i="28"/>
  <c r="CF11" i="28"/>
  <c r="CF17" i="28"/>
  <c r="CF37" i="28"/>
  <c r="CF43" i="28"/>
  <c r="CE5" i="28"/>
  <c r="CE11" i="28"/>
  <c r="CE17" i="28"/>
  <c r="CE37" i="28"/>
  <c r="CE43" i="28"/>
  <c r="I7" i="16"/>
  <c r="J7" i="16" s="1"/>
  <c r="I8" i="16"/>
  <c r="J8" i="16" s="1"/>
  <c r="D7" i="16"/>
  <c r="H20" i="26"/>
  <c r="I20" i="26"/>
  <c r="J20" i="26"/>
  <c r="K20" i="26"/>
  <c r="M20" i="26"/>
  <c r="F20" i="26"/>
  <c r="B18" i="26"/>
  <c r="B16" i="26"/>
  <c r="B14" i="26"/>
  <c r="B12" i="26"/>
  <c r="B10" i="26"/>
  <c r="D7" i="26"/>
  <c r="D9" i="26"/>
  <c r="D10" i="26"/>
  <c r="D12" i="26"/>
  <c r="D14" i="26"/>
  <c r="D16" i="26"/>
  <c r="D18" i="26"/>
  <c r="D21" i="26"/>
  <c r="G8" i="26"/>
  <c r="H8" i="26" s="1"/>
  <c r="I8" i="26" s="1"/>
  <c r="J8" i="26" s="1"/>
  <c r="K8" i="26"/>
  <c r="L8" i="26" s="1"/>
  <c r="M8" i="26" s="1"/>
  <c r="D24" i="18"/>
  <c r="D17" i="25"/>
  <c r="D8" i="25"/>
  <c r="D20" i="25"/>
  <c r="D5" i="18"/>
  <c r="D9" i="18"/>
  <c r="D28" i="18"/>
  <c r="D82" i="18"/>
  <c r="D124" i="18"/>
  <c r="B9" i="13"/>
  <c r="B8" i="13"/>
  <c r="D148" i="18"/>
  <c r="B2" i="18"/>
  <c r="E12" i="18"/>
  <c r="BB56" i="15"/>
  <c r="BB198" i="15"/>
  <c r="BB215" i="15"/>
  <c r="BP56" i="15"/>
  <c r="BC56" i="15"/>
  <c r="BP5" i="15"/>
  <c r="BC5" i="15"/>
  <c r="G12" i="25"/>
  <c r="H12" i="25" s="1"/>
  <c r="G13" i="25"/>
  <c r="H13" i="25" s="1"/>
  <c r="BR68" i="15"/>
  <c r="L12" i="18"/>
  <c r="N12" i="18"/>
  <c r="BB218" i="15"/>
  <c r="BG209" i="15"/>
  <c r="BG210" i="15"/>
  <c r="BD98" i="15" a="1"/>
  <c r="BG192" i="15"/>
  <c r="BD186" i="15" a="1"/>
  <c r="BD179" i="15" a="1"/>
  <c r="BD23" i="15" a="1"/>
  <c r="BD59" i="15" a="1"/>
  <c r="BG66" i="15"/>
  <c r="BD93" i="15" a="1"/>
  <c r="BD124" i="15" a="1"/>
  <c r="BD58" i="15" a="1"/>
  <c r="BD146" i="15" a="1"/>
  <c r="BD128" i="15" a="1"/>
  <c r="BD97" i="15" a="1"/>
  <c r="BH7" i="15"/>
  <c r="CG9" i="28" a="1"/>
  <c r="BD126" i="15" a="1"/>
  <c r="BD87" i="15" a="1"/>
  <c r="BD121" i="15" a="1"/>
  <c r="BD177" i="15" a="1"/>
  <c r="BD119" i="15" a="1"/>
  <c r="BD184" i="15" a="1"/>
  <c r="BD181" i="15" a="1"/>
  <c r="BG68" i="15"/>
  <c r="BG11" i="15"/>
  <c r="BG81" i="15"/>
  <c r="BD84" i="15" a="1"/>
  <c r="BD148" i="15" a="1"/>
  <c r="BD95" i="15" a="1"/>
  <c r="BG220" i="15"/>
  <c r="BD152" i="15" a="1"/>
  <c r="BD173" i="15" a="1"/>
  <c r="BG62" i="15"/>
  <c r="BG79" i="15"/>
  <c r="BD175" i="15" a="1"/>
  <c r="BT23" i="28"/>
  <c r="BQ10" i="28"/>
  <c r="CF10" i="28"/>
  <c r="I148" i="14"/>
  <c r="BK42" i="28"/>
  <c r="BC142" i="15"/>
  <c r="CF16" i="28"/>
  <c r="BC89" i="15"/>
  <c r="BT30" i="28"/>
  <c r="D70" i="15"/>
  <c r="BW23" i="28"/>
  <c r="BQ16" i="28"/>
  <c r="BZ10" i="28"/>
  <c r="D225" i="15"/>
  <c r="BJ166" i="15"/>
  <c r="BE30" i="28"/>
  <c r="BK10" i="28"/>
  <c r="BM145" i="15"/>
  <c r="CF30" i="28"/>
  <c r="BP55" i="15"/>
  <c r="BZ42" i="28"/>
  <c r="D55" i="34"/>
  <c r="BQ30" i="28"/>
  <c r="BB42" i="28"/>
  <c r="BP72" i="15"/>
  <c r="BC98" i="15"/>
  <c r="BP116" i="15"/>
  <c r="BP142" i="15"/>
  <c r="BB10" i="28"/>
  <c r="BP63" i="15"/>
  <c r="BT16" i="28"/>
  <c r="BN42" i="28"/>
  <c r="BK23" i="28"/>
  <c r="AY10" i="28"/>
  <c r="BP181" i="15"/>
  <c r="BP214" i="15"/>
  <c r="BC214" i="15"/>
  <c r="BE16" i="28"/>
  <c r="BC116" i="15"/>
  <c r="BT10" i="28"/>
  <c r="D23" i="28"/>
  <c r="BC63" i="15"/>
  <c r="BP98" i="15"/>
  <c r="BK16" i="28"/>
  <c r="BC72" i="15"/>
  <c r="BT42" i="28"/>
  <c r="BE42" i="28"/>
  <c r="BC55" i="15"/>
  <c r="I171" i="14"/>
  <c r="BB23" i="28"/>
  <c r="BH16" i="28"/>
  <c r="BN16" i="28"/>
  <c r="CF42" i="28"/>
  <c r="BH42" i="28"/>
  <c r="AP147" i="15"/>
  <c r="AY16" i="28"/>
  <c r="AY30" i="28"/>
  <c r="BN30" i="28"/>
  <c r="BB30" i="28"/>
  <c r="D39" i="34"/>
  <c r="BE23" i="28"/>
  <c r="I164" i="14"/>
  <c r="D10" i="15"/>
  <c r="G171" i="14"/>
  <c r="AY42" i="28"/>
  <c r="BK30" i="28"/>
  <c r="BQ23" i="28"/>
  <c r="D222" i="15"/>
  <c r="G164" i="14"/>
  <c r="BC217" i="15"/>
  <c r="BZ16" i="28"/>
  <c r="BW42" i="28"/>
  <c r="D30" i="28"/>
  <c r="BZ30" i="28"/>
  <c r="BC129" i="15"/>
  <c r="I22" i="34"/>
  <c r="BP217" i="15"/>
  <c r="D24" i="34"/>
  <c r="BW16" i="28"/>
  <c r="CF23" i="28"/>
  <c r="AY23" i="28"/>
  <c r="BZ23" i="28"/>
  <c r="BN23" i="28"/>
  <c r="BW10" i="28"/>
  <c r="BW30" i="28"/>
  <c r="G148" i="14"/>
  <c r="BH23" i="28"/>
  <c r="BH30" i="28"/>
  <c r="BC181" i="15"/>
  <c r="BB16" i="28"/>
  <c r="BE10" i="28"/>
  <c r="D187" i="15"/>
  <c r="BH10" i="28"/>
  <c r="BN10" i="28"/>
  <c r="BS146" i="15"/>
  <c r="BQ42" i="28"/>
  <c r="BP129" i="15"/>
  <c r="D61" i="15"/>
  <c r="J30" i="18" l="1"/>
  <c r="L20" i="25"/>
  <c r="H20" i="25"/>
  <c r="L21" i="25"/>
  <c r="H21" i="25"/>
  <c r="L18" i="25"/>
  <c r="H18" i="25"/>
  <c r="BD146" i="15"/>
  <c r="BD173" i="15"/>
  <c r="BD59" i="15"/>
  <c r="BD23" i="15"/>
  <c r="BD152" i="15"/>
  <c r="BD179" i="15"/>
  <c r="BD58" i="15"/>
  <c r="BD98" i="15"/>
  <c r="BG98" i="15" s="1"/>
  <c r="BD177" i="15"/>
  <c r="BD148" i="15"/>
  <c r="BD95" i="15"/>
  <c r="BD124" i="15"/>
  <c r="BD121" i="15"/>
  <c r="BG121" i="15" s="1"/>
  <c r="BD84" i="15"/>
  <c r="BG84" i="15" s="1"/>
  <c r="BD128" i="15"/>
  <c r="BG128" i="15" s="1"/>
  <c r="BD184" i="15"/>
  <c r="BG184" i="15" s="1"/>
  <c r="BD93" i="15"/>
  <c r="BG93" i="15" s="1"/>
  <c r="BD119" i="15"/>
  <c r="BG119" i="15" s="1"/>
  <c r="BD186" i="15"/>
  <c r="BD97" i="15"/>
  <c r="BD181" i="15"/>
  <c r="BD87" i="15"/>
  <c r="BG87" i="15" s="1"/>
  <c r="BD126" i="15"/>
  <c r="BD175" i="15"/>
  <c r="CG9" i="28"/>
  <c r="BI7" i="15"/>
  <c r="BA62" i="15"/>
  <c r="J164" i="14"/>
  <c r="H164" i="14"/>
  <c r="F39" i="34"/>
  <c r="G24" i="34"/>
  <c r="H24" i="34" s="1"/>
  <c r="F24" i="34"/>
  <c r="BN207" i="15"/>
  <c r="BN208" i="15"/>
  <c r="BN210" i="15"/>
  <c r="BN202" i="15"/>
  <c r="BN209" i="15"/>
  <c r="F55" i="34"/>
  <c r="CB153" i="31"/>
  <c r="CB99" i="31"/>
  <c r="CB35" i="31"/>
  <c r="CB143" i="31"/>
  <c r="CB150" i="31"/>
  <c r="CB133" i="31"/>
  <c r="CB114" i="31"/>
  <c r="CB80" i="31"/>
  <c r="CB67" i="31"/>
  <c r="CB40" i="31"/>
  <c r="CB20" i="31"/>
  <c r="CB16" i="31"/>
  <c r="CB92" i="31"/>
  <c r="CB140" i="31"/>
  <c r="CB86" i="31"/>
  <c r="CB64" i="31"/>
  <c r="CB51" i="31"/>
  <c r="CB87" i="31"/>
  <c r="CB145" i="31"/>
  <c r="CB166" i="31"/>
  <c r="CE173" i="31"/>
  <c r="CF173" i="31" s="1"/>
  <c r="CG173" i="31" s="1"/>
  <c r="CB14" i="31"/>
  <c r="CB10" i="31"/>
  <c r="CB107" i="31"/>
  <c r="CB162" i="31"/>
  <c r="CB151" i="31"/>
  <c r="CB149" i="31"/>
  <c r="CB147" i="31"/>
  <c r="CB116" i="31"/>
  <c r="CB113" i="31"/>
  <c r="CB111" i="31"/>
  <c r="CB121" i="31"/>
  <c r="CB155" i="31"/>
  <c r="CB157" i="31"/>
  <c r="CB66" i="31"/>
  <c r="CB19" i="31"/>
  <c r="CB159" i="31"/>
  <c r="CB154" i="31"/>
  <c r="CB152" i="31"/>
  <c r="CB132" i="31"/>
  <c r="CE118" i="31"/>
  <c r="CF118" i="31" s="1"/>
  <c r="CG118" i="31" s="1"/>
  <c r="CB112" i="31"/>
  <c r="CB100" i="31"/>
  <c r="CE94" i="31"/>
  <c r="CF94" i="31" s="1"/>
  <c r="CG94" i="31" s="1"/>
  <c r="CB43" i="31"/>
  <c r="CB39" i="31"/>
  <c r="CB23" i="31"/>
  <c r="CB160" i="31"/>
  <c r="CE11" i="31"/>
  <c r="CF11" i="31" s="1"/>
  <c r="CG11" i="31" s="1"/>
  <c r="CE7" i="31"/>
  <c r="CF7" i="31" s="1"/>
  <c r="CG7" i="31" s="1"/>
  <c r="CB165" i="31"/>
  <c r="CB175" i="31"/>
  <c r="CB173" i="31"/>
  <c r="CB169" i="31"/>
  <c r="CB109" i="31"/>
  <c r="CB93" i="31"/>
  <c r="CB42" i="31"/>
  <c r="CB28" i="31"/>
  <c r="CE34" i="31"/>
  <c r="CF34" i="31" s="1"/>
  <c r="CG34" i="31" s="1"/>
  <c r="CE92" i="31"/>
  <c r="CF92" i="31" s="1"/>
  <c r="CG92" i="31" s="1"/>
  <c r="CB56" i="31"/>
  <c r="CB17" i="31"/>
  <c r="CE32" i="31"/>
  <c r="CF32" i="31" s="1"/>
  <c r="CG32" i="31" s="1"/>
  <c r="CE33" i="31"/>
  <c r="CF33" i="31" s="1"/>
  <c r="CG33" i="31" s="1"/>
  <c r="CE52" i="31"/>
  <c r="CF52" i="31" s="1"/>
  <c r="CG52" i="31" s="1"/>
  <c r="CE53" i="31"/>
  <c r="CF53" i="31" s="1"/>
  <c r="CG53" i="31" s="1"/>
  <c r="CE64" i="31"/>
  <c r="CF64" i="31" s="1"/>
  <c r="CG64" i="31" s="1"/>
  <c r="CE68" i="31"/>
  <c r="CF68" i="31" s="1"/>
  <c r="CG68" i="31" s="1"/>
  <c r="CB163" i="31"/>
  <c r="CB161" i="31"/>
  <c r="CB96" i="31"/>
  <c r="CB63" i="31"/>
  <c r="CB55" i="31"/>
  <c r="CB13" i="31"/>
  <c r="CB5" i="31"/>
  <c r="CC5" i="31" s="1"/>
  <c r="CB174" i="31"/>
  <c r="CB172" i="31"/>
  <c r="CB170" i="31"/>
  <c r="CB168" i="31"/>
  <c r="BR82" i="15"/>
  <c r="BR66" i="15"/>
  <c r="BR83" i="15"/>
  <c r="BR81" i="15"/>
  <c r="BR67" i="15"/>
  <c r="L17" i="25"/>
  <c r="G138" i="14"/>
  <c r="H138" i="14" s="1"/>
  <c r="CE125" i="31"/>
  <c r="CF125" i="31" s="1"/>
  <c r="CG125" i="31" s="1"/>
  <c r="CB81" i="31"/>
  <c r="CE132" i="31"/>
  <c r="CF132" i="31" s="1"/>
  <c r="CG132" i="31" s="1"/>
  <c r="CE80" i="31"/>
  <c r="CF80" i="31" s="1"/>
  <c r="CG80" i="31" s="1"/>
  <c r="CE16" i="31"/>
  <c r="CF16" i="31" s="1"/>
  <c r="CG16" i="31" s="1"/>
  <c r="H171" i="14"/>
  <c r="J171" i="14"/>
  <c r="H148" i="14"/>
  <c r="J148" i="14"/>
  <c r="G149" i="14"/>
  <c r="H149" i="14" s="1"/>
  <c r="G107" i="14"/>
  <c r="H107" i="14" s="1"/>
  <c r="I165" i="14"/>
  <c r="J165" i="14" s="1"/>
  <c r="I172" i="14"/>
  <c r="J172" i="14" s="1"/>
  <c r="I22" i="14"/>
  <c r="J22" i="14" s="1"/>
  <c r="BL67" i="15"/>
  <c r="L13" i="25"/>
  <c r="CB129" i="31"/>
  <c r="CB106" i="31"/>
  <c r="CE61" i="31"/>
  <c r="CF61" i="31" s="1"/>
  <c r="CG61" i="31" s="1"/>
  <c r="CE14" i="31"/>
  <c r="CF14" i="31" s="1"/>
  <c r="CG14" i="31" s="1"/>
  <c r="CE38" i="31"/>
  <c r="CF38" i="31" s="1"/>
  <c r="CG38" i="31" s="1"/>
  <c r="CE9" i="31"/>
  <c r="CF9" i="31" s="1"/>
  <c r="CG9" i="31" s="1"/>
  <c r="CE174" i="31"/>
  <c r="CF174" i="31" s="1"/>
  <c r="CG174" i="31" s="1"/>
  <c r="CE172" i="31"/>
  <c r="CF172" i="31" s="1"/>
  <c r="CG172" i="31" s="1"/>
  <c r="CE163" i="31"/>
  <c r="CF163" i="31" s="1"/>
  <c r="CG163" i="31" s="1"/>
  <c r="CE161" i="31"/>
  <c r="CF161" i="31" s="1"/>
  <c r="CG161" i="31" s="1"/>
  <c r="CB148" i="31"/>
  <c r="CB146" i="31"/>
  <c r="CE20" i="31"/>
  <c r="CF20" i="31" s="1"/>
  <c r="CG20" i="31" s="1"/>
  <c r="CE21" i="31"/>
  <c r="CF21" i="31" s="1"/>
  <c r="CG21" i="31" s="1"/>
  <c r="CB94" i="31"/>
  <c r="CB90" i="31"/>
  <c r="CE141" i="31"/>
  <c r="CF141" i="31" s="1"/>
  <c r="CG141" i="31" s="1"/>
  <c r="CE51" i="31"/>
  <c r="CF51" i="31" s="1"/>
  <c r="CG51" i="31" s="1"/>
  <c r="CB50" i="31"/>
  <c r="CB117" i="31"/>
  <c r="CE143" i="31"/>
  <c r="CF143" i="31" s="1"/>
  <c r="CG143" i="31" s="1"/>
  <c r="CE120" i="31"/>
  <c r="CF120" i="31" s="1"/>
  <c r="CG120" i="31" s="1"/>
  <c r="CE98" i="31"/>
  <c r="CF98" i="31" s="1"/>
  <c r="CG98" i="31" s="1"/>
  <c r="CE171" i="31"/>
  <c r="CF171" i="31" s="1"/>
  <c r="CG171" i="31" s="1"/>
  <c r="CE167" i="31"/>
  <c r="CF167" i="31" s="1"/>
  <c r="CG167" i="31" s="1"/>
  <c r="CE164" i="31"/>
  <c r="CF164" i="31" s="1"/>
  <c r="CG164" i="31" s="1"/>
  <c r="CE162" i="31"/>
  <c r="CF162" i="31" s="1"/>
  <c r="CG162" i="31" s="1"/>
  <c r="CE158" i="31"/>
  <c r="CF158" i="31" s="1"/>
  <c r="CG158" i="31" s="1"/>
  <c r="CE147" i="31"/>
  <c r="CF147" i="31" s="1"/>
  <c r="CG147" i="31" s="1"/>
  <c r="CB60" i="31"/>
  <c r="CB36" i="31"/>
  <c r="CE84" i="31"/>
  <c r="CF84" i="31" s="1"/>
  <c r="CG84" i="31" s="1"/>
  <c r="CE100" i="31"/>
  <c r="CF100" i="31" s="1"/>
  <c r="CG100" i="31" s="1"/>
  <c r="CE60" i="31"/>
  <c r="CF60" i="31" s="1"/>
  <c r="CG60" i="31" s="1"/>
  <c r="CE24" i="31"/>
  <c r="CF24" i="31" s="1"/>
  <c r="CG24" i="31" s="1"/>
  <c r="CE159" i="31"/>
  <c r="CF159" i="31" s="1"/>
  <c r="CG159" i="31" s="1"/>
  <c r="CB124" i="31"/>
  <c r="CE45" i="31"/>
  <c r="CF45" i="31" s="1"/>
  <c r="CG45" i="31" s="1"/>
  <c r="CB180" i="31"/>
  <c r="CB52" i="31"/>
  <c r="CE49" i="31"/>
  <c r="CF49" i="31" s="1"/>
  <c r="CG49" i="31" s="1"/>
  <c r="CE35" i="31"/>
  <c r="CF35" i="31" s="1"/>
  <c r="CG35" i="31" s="1"/>
  <c r="CE137" i="31"/>
  <c r="CF137" i="31" s="1"/>
  <c r="CG137" i="31" s="1"/>
  <c r="CB127" i="31"/>
  <c r="CB15" i="31"/>
  <c r="CB142" i="31"/>
  <c r="CE18" i="31"/>
  <c r="CF18" i="31" s="1"/>
  <c r="CG18" i="31" s="1"/>
  <c r="CE116" i="31"/>
  <c r="CF116" i="31" s="1"/>
  <c r="CG116" i="31" s="1"/>
  <c r="CB6" i="31"/>
  <c r="CE6" i="31"/>
  <c r="CF6" i="31" s="1"/>
  <c r="CG6" i="31" s="1"/>
  <c r="CE65" i="31"/>
  <c r="CF65" i="31" s="1"/>
  <c r="CG65" i="31" s="1"/>
  <c r="CB8" i="31"/>
  <c r="CE133" i="31"/>
  <c r="CF133" i="31" s="1"/>
  <c r="CG133" i="31" s="1"/>
  <c r="CE15" i="31"/>
  <c r="CF15" i="31" s="1"/>
  <c r="CG15" i="31" s="1"/>
  <c r="CE81" i="31"/>
  <c r="CF81" i="31" s="1"/>
  <c r="CG81" i="31" s="1"/>
  <c r="CE114" i="31"/>
  <c r="CF114" i="31" s="1"/>
  <c r="CG114" i="31" s="1"/>
  <c r="CE107" i="31"/>
  <c r="CF107" i="31" s="1"/>
  <c r="CG107" i="31" s="1"/>
  <c r="CE83" i="31"/>
  <c r="CF83" i="31" s="1"/>
  <c r="CG83" i="31" s="1"/>
  <c r="CE105" i="31"/>
  <c r="CF105" i="31" s="1"/>
  <c r="CG105" i="31" s="1"/>
  <c r="CE128" i="31"/>
  <c r="CF128" i="31" s="1"/>
  <c r="CG128" i="31" s="1"/>
  <c r="CE131" i="31"/>
  <c r="CF131" i="31" s="1"/>
  <c r="CG131" i="31" s="1"/>
  <c r="CB131" i="31"/>
  <c r="CB101" i="31"/>
  <c r="CE101" i="31"/>
  <c r="CF101" i="31" s="1"/>
  <c r="CG101" i="31" s="1"/>
  <c r="CB89" i="31"/>
  <c r="CE89" i="31"/>
  <c r="CF89" i="31" s="1"/>
  <c r="CG89" i="31" s="1"/>
  <c r="CE160" i="31"/>
  <c r="CF160" i="31" s="1"/>
  <c r="CG160" i="31" s="1"/>
  <c r="CB164" i="31"/>
  <c r="CE175" i="31"/>
  <c r="CF175" i="31" s="1"/>
  <c r="CG175" i="31" s="1"/>
  <c r="CE169" i="31"/>
  <c r="CF169" i="31" s="1"/>
  <c r="CG169" i="31" s="1"/>
  <c r="CB156" i="31"/>
  <c r="I97" i="14"/>
  <c r="J97" i="14" s="1"/>
  <c r="G84" i="14"/>
  <c r="H84" i="14" s="1"/>
  <c r="CB85" i="31"/>
  <c r="CB79" i="31"/>
  <c r="CB34" i="31"/>
  <c r="CB9" i="31"/>
  <c r="CB37" i="31"/>
  <c r="CB128" i="31"/>
  <c r="CE67" i="31"/>
  <c r="CF67" i="31" s="1"/>
  <c r="CG67" i="31" s="1"/>
  <c r="CE63" i="31"/>
  <c r="CF63" i="31" s="1"/>
  <c r="CG63" i="31" s="1"/>
  <c r="CE56" i="31"/>
  <c r="CF56" i="31" s="1"/>
  <c r="CG56" i="31" s="1"/>
  <c r="CE10" i="31"/>
  <c r="CF10" i="31" s="1"/>
  <c r="CG10" i="31" s="1"/>
  <c r="CE23" i="31"/>
  <c r="CF23" i="31" s="1"/>
  <c r="CG23" i="31" s="1"/>
  <c r="CE95" i="31"/>
  <c r="CF95" i="31" s="1"/>
  <c r="CG95" i="31" s="1"/>
  <c r="CB11" i="31"/>
  <c r="CE25" i="31"/>
  <c r="CF25" i="31" s="1"/>
  <c r="CG25" i="31" s="1"/>
  <c r="CE46" i="31"/>
  <c r="CF46" i="31" s="1"/>
  <c r="CG46" i="31" s="1"/>
  <c r="CE62" i="31"/>
  <c r="CF62" i="31" s="1"/>
  <c r="CG62" i="31" s="1"/>
  <c r="CE66" i="31"/>
  <c r="CF66" i="31" s="1"/>
  <c r="CG66" i="31" s="1"/>
  <c r="CE82" i="31"/>
  <c r="CF82" i="31" s="1"/>
  <c r="CG82" i="31" s="1"/>
  <c r="CE85" i="31"/>
  <c r="CF85" i="31" s="1"/>
  <c r="CG85" i="31" s="1"/>
  <c r="CE86" i="31"/>
  <c r="CF86" i="31" s="1"/>
  <c r="CG86" i="31" s="1"/>
  <c r="CE96" i="31"/>
  <c r="CF96" i="31" s="1"/>
  <c r="CG96" i="31" s="1"/>
  <c r="CE106" i="31"/>
  <c r="CF106" i="31" s="1"/>
  <c r="CG106" i="31" s="1"/>
  <c r="CE124" i="31"/>
  <c r="CF124" i="31" s="1"/>
  <c r="CG124" i="31" s="1"/>
  <c r="CE138" i="31"/>
  <c r="CF138" i="31" s="1"/>
  <c r="CG138" i="31" s="1"/>
  <c r="CE156" i="31"/>
  <c r="CF156" i="31" s="1"/>
  <c r="CG156" i="31" s="1"/>
  <c r="CB171" i="31"/>
  <c r="CB141" i="31"/>
  <c r="CB137" i="31"/>
  <c r="CE50" i="31"/>
  <c r="CF50" i="31" s="1"/>
  <c r="CG50" i="31" s="1"/>
  <c r="CE36" i="31"/>
  <c r="CF36" i="31" s="1"/>
  <c r="CG36" i="31" s="1"/>
  <c r="CB62" i="31"/>
  <c r="CB25" i="31"/>
  <c r="CE112" i="31"/>
  <c r="CF112" i="31" s="1"/>
  <c r="CG112" i="31" s="1"/>
  <c r="CB167" i="31"/>
  <c r="CE170" i="31"/>
  <c r="CF170" i="31" s="1"/>
  <c r="CG170" i="31" s="1"/>
  <c r="CE168" i="31"/>
  <c r="CF168" i="31" s="1"/>
  <c r="CG168" i="31" s="1"/>
  <c r="CE43" i="31"/>
  <c r="CF43" i="31" s="1"/>
  <c r="CG43" i="31" s="1"/>
  <c r="CB126" i="31"/>
  <c r="CB108" i="31"/>
  <c r="CE119" i="31"/>
  <c r="CF119" i="31" s="1"/>
  <c r="CG119" i="31" s="1"/>
  <c r="CE113" i="31"/>
  <c r="CF113" i="31" s="1"/>
  <c r="CG113" i="31" s="1"/>
  <c r="CE111" i="31"/>
  <c r="CF111" i="31" s="1"/>
  <c r="CG111" i="31" s="1"/>
  <c r="CE109" i="31"/>
  <c r="CF109" i="31" s="1"/>
  <c r="CG109" i="31" s="1"/>
  <c r="CB68" i="31"/>
  <c r="CB45" i="31"/>
  <c r="CB32" i="31"/>
  <c r="CB24" i="31"/>
  <c r="CB21" i="31"/>
  <c r="CE127" i="31"/>
  <c r="CF127" i="31" s="1"/>
  <c r="CG127" i="31" s="1"/>
  <c r="CE37" i="31"/>
  <c r="CF37" i="31" s="1"/>
  <c r="CG37" i="31" s="1"/>
  <c r="CE22" i="31"/>
  <c r="CF22" i="31" s="1"/>
  <c r="CG22" i="31" s="1"/>
  <c r="CE8" i="31"/>
  <c r="CF8" i="31" s="1"/>
  <c r="CG8" i="31" s="1"/>
  <c r="CB38" i="31"/>
  <c r="CB18" i="31"/>
  <c r="CB7" i="31"/>
  <c r="CE28" i="31"/>
  <c r="CF28" i="31" s="1"/>
  <c r="CG28" i="31" s="1"/>
  <c r="CE79" i="31"/>
  <c r="CF79" i="31" s="1"/>
  <c r="CG79" i="31" s="1"/>
  <c r="CE88" i="31"/>
  <c r="CF88" i="31" s="1"/>
  <c r="CG88" i="31" s="1"/>
  <c r="CE130" i="31"/>
  <c r="CF130" i="31" s="1"/>
  <c r="CG130" i="31" s="1"/>
  <c r="CE144" i="31"/>
  <c r="CF144" i="31" s="1"/>
  <c r="CG144" i="31" s="1"/>
  <c r="CE157" i="31"/>
  <c r="CF157" i="31" s="1"/>
  <c r="CG157" i="31" s="1"/>
  <c r="CB125" i="31"/>
  <c r="CB105" i="31"/>
  <c r="CE90" i="31"/>
  <c r="CF90" i="31" s="1"/>
  <c r="CG90" i="31" s="1"/>
  <c r="CE17" i="31"/>
  <c r="CF17" i="31" s="1"/>
  <c r="CG17" i="31" s="1"/>
  <c r="G5" i="14"/>
  <c r="H5" i="14" s="1"/>
  <c r="CB98" i="31"/>
  <c r="CB44" i="31"/>
  <c r="BN66" i="15"/>
  <c r="BN62" i="15"/>
  <c r="AM216" i="15"/>
  <c r="L9" i="16"/>
  <c r="CB115" i="31"/>
  <c r="CE115" i="31"/>
  <c r="CF115" i="31" s="1"/>
  <c r="CG115" i="31" s="1"/>
  <c r="G129" i="14"/>
  <c r="H129" i="14" s="1"/>
  <c r="I129" i="14"/>
  <c r="J129" i="14" s="1"/>
  <c r="G85" i="14"/>
  <c r="H85" i="14" s="1"/>
  <c r="I85" i="14"/>
  <c r="J85" i="14" s="1"/>
  <c r="G79" i="14"/>
  <c r="H79" i="14" s="1"/>
  <c r="I79" i="14"/>
  <c r="J79" i="14" s="1"/>
  <c r="G17" i="14"/>
  <c r="H17" i="14" s="1"/>
  <c r="I17" i="14"/>
  <c r="J17" i="14" s="1"/>
  <c r="CB95" i="31"/>
  <c r="CB41" i="31"/>
  <c r="CE41" i="31"/>
  <c r="CF41" i="31" s="1"/>
  <c r="CG41" i="31" s="1"/>
  <c r="CE12" i="31"/>
  <c r="CF12" i="31" s="1"/>
  <c r="CG12" i="31" s="1"/>
  <c r="CB110" i="31"/>
  <c r="CE110" i="31"/>
  <c r="CF110" i="31" s="1"/>
  <c r="CG110" i="31" s="1"/>
  <c r="L8" i="25"/>
  <c r="CB119" i="31"/>
  <c r="CB118" i="31"/>
  <c r="CB120" i="31"/>
  <c r="CE154" i="31"/>
  <c r="CF154" i="31" s="1"/>
  <c r="CG154" i="31" s="1"/>
  <c r="CE153" i="31"/>
  <c r="CF153" i="31" s="1"/>
  <c r="CG153" i="31" s="1"/>
  <c r="CE152" i="31"/>
  <c r="CF152" i="31" s="1"/>
  <c r="CG152" i="31" s="1"/>
  <c r="CE151" i="31"/>
  <c r="CF151" i="31" s="1"/>
  <c r="CG151" i="31" s="1"/>
  <c r="CE150" i="31"/>
  <c r="CF150" i="31" s="1"/>
  <c r="CG150" i="31" s="1"/>
  <c r="CE149" i="31"/>
  <c r="CF149" i="31" s="1"/>
  <c r="CG149" i="31" s="1"/>
  <c r="CE148" i="31"/>
  <c r="CF148" i="31" s="1"/>
  <c r="CG148" i="31" s="1"/>
  <c r="CE146" i="31"/>
  <c r="CF146" i="31" s="1"/>
  <c r="CG146" i="31" s="1"/>
  <c r="CE142" i="31"/>
  <c r="CF142" i="31" s="1"/>
  <c r="CG142" i="31" s="1"/>
  <c r="CB104" i="31"/>
  <c r="CE104" i="31"/>
  <c r="CF104" i="31" s="1"/>
  <c r="CG104" i="31" s="1"/>
  <c r="L22" i="25"/>
  <c r="CB122" i="31"/>
  <c r="CE122" i="31"/>
  <c r="CF122" i="31" s="1"/>
  <c r="CG122" i="31" s="1"/>
  <c r="CB103" i="31"/>
  <c r="CE39" i="31"/>
  <c r="CF39" i="31" s="1"/>
  <c r="CG39" i="31" s="1"/>
  <c r="CE42" i="31"/>
  <c r="CF42" i="31" s="1"/>
  <c r="CG42" i="31" s="1"/>
  <c r="CB158" i="31"/>
  <c r="CB144" i="31"/>
  <c r="AY80" i="15"/>
  <c r="AZ80" i="15" s="1"/>
  <c r="BR80" i="15" s="1"/>
  <c r="AO80" i="15"/>
  <c r="CE126" i="31"/>
  <c r="CF126" i="31" s="1"/>
  <c r="CG126" i="31" s="1"/>
  <c r="AO220" i="15"/>
  <c r="BR220" i="15"/>
  <c r="CB88" i="31"/>
  <c r="CB83" i="31"/>
  <c r="CB82" i="31"/>
  <c r="CB78" i="31"/>
  <c r="CB49" i="31"/>
  <c r="CB12" i="31"/>
  <c r="AY209" i="15"/>
  <c r="AZ209" i="15" s="1"/>
  <c r="BR209" i="15"/>
  <c r="AO207" i="15"/>
  <c r="BR207" i="15"/>
  <c r="CE102" i="31"/>
  <c r="CF102" i="31" s="1"/>
  <c r="CG102" i="31" s="1"/>
  <c r="CB102" i="31"/>
  <c r="I98" i="29"/>
  <c r="J98" i="29"/>
  <c r="H98" i="29"/>
  <c r="CE40" i="31"/>
  <c r="CF40" i="31" s="1"/>
  <c r="CG40" i="31" s="1"/>
  <c r="AY62" i="15"/>
  <c r="AZ62" i="15" s="1"/>
  <c r="BR62" i="15" s="1"/>
  <c r="G74" i="14"/>
  <c r="H74" i="14" s="1"/>
  <c r="I74" i="14"/>
  <c r="J74" i="14" s="1"/>
  <c r="L9" i="25"/>
  <c r="CB84" i="31"/>
  <c r="CB53" i="31"/>
  <c r="CB46" i="31"/>
  <c r="CB33" i="31"/>
  <c r="CB22" i="31"/>
  <c r="J97" i="29"/>
  <c r="I97" i="29"/>
  <c r="H97" i="29"/>
  <c r="H96" i="29"/>
  <c r="I96" i="29"/>
  <c r="J96" i="29"/>
  <c r="H95" i="29"/>
  <c r="I95" i="29"/>
  <c r="J95" i="29"/>
  <c r="L12" i="25"/>
  <c r="AO83" i="15"/>
  <c r="AO68" i="15"/>
  <c r="AO82" i="15"/>
  <c r="AO67" i="15"/>
  <c r="BN68" i="15"/>
  <c r="L12" i="16"/>
  <c r="L11" i="16"/>
  <c r="L10" i="16"/>
  <c r="BE204" i="15"/>
  <c r="BE216" i="15"/>
  <c r="BE202" i="15"/>
  <c r="BE210" i="15"/>
  <c r="BE207" i="15"/>
  <c r="BE208" i="15"/>
  <c r="BE200" i="15"/>
  <c r="D8" i="10"/>
  <c r="BE68" i="15"/>
  <c r="BE62" i="15"/>
  <c r="BE209" i="15"/>
  <c r="BE80" i="15"/>
  <c r="BE79" i="15"/>
  <c r="BE81" i="15"/>
  <c r="BE83" i="15"/>
  <c r="BE220" i="15"/>
  <c r="BE67" i="15"/>
  <c r="BE82" i="15"/>
  <c r="BE66" i="15"/>
  <c r="D13" i="10"/>
  <c r="D7" i="10"/>
  <c r="BG146" i="15"/>
  <c r="CI9" i="28"/>
  <c r="BG173" i="15"/>
  <c r="BG152" i="15"/>
  <c r="BG181" i="15"/>
  <c r="BG126" i="15"/>
  <c r="BD82" i="15" a="1"/>
  <c r="BG177" i="15"/>
  <c r="BG124" i="15"/>
  <c r="BH192" i="15"/>
  <c r="BH11" i="15"/>
  <c r="BG179" i="15"/>
  <c r="BF187" i="15"/>
  <c r="BG186" i="15"/>
  <c r="BG148" i="15"/>
  <c r="BG59" i="15"/>
  <c r="BG97" i="15"/>
  <c r="BG95" i="15"/>
  <c r="BG23" i="15"/>
  <c r="BG175" i="15"/>
  <c r="BG58" i="15"/>
  <c r="BJ165" i="15"/>
  <c r="BP213" i="15"/>
  <c r="BP180" i="15"/>
  <c r="BQ36" i="28"/>
  <c r="BT41" i="28"/>
  <c r="BZ22" i="28"/>
  <c r="D25" i="34"/>
  <c r="BT15" i="28"/>
  <c r="BB9" i="28"/>
  <c r="BZ29" i="28"/>
  <c r="BT36" i="28"/>
  <c r="D226" i="15"/>
  <c r="BW22" i="28"/>
  <c r="BT9" i="28"/>
  <c r="BH15" i="28"/>
  <c r="BW36" i="28"/>
  <c r="BP141" i="15"/>
  <c r="BE29" i="28"/>
  <c r="D40" i="34"/>
  <c r="BZ9" i="28"/>
  <c r="BC97" i="15"/>
  <c r="AP146" i="15"/>
  <c r="AY29" i="28"/>
  <c r="BH41" i="28"/>
  <c r="CF22" i="28"/>
  <c r="BC141" i="15"/>
  <c r="BZ15" i="28"/>
  <c r="I23" i="34"/>
  <c r="BN22" i="28"/>
  <c r="BB22" i="28"/>
  <c r="BC128" i="15"/>
  <c r="BH36" i="28"/>
  <c r="BN41" i="28"/>
  <c r="BN36" i="28"/>
  <c r="BK15" i="28"/>
  <c r="BQ29" i="28"/>
  <c r="AY9" i="28"/>
  <c r="BK9" i="28"/>
  <c r="D62" i="15"/>
  <c r="BH29" i="28"/>
  <c r="BK29" i="28"/>
  <c r="BC71" i="15"/>
  <c r="CF9" i="28"/>
  <c r="BP97" i="15"/>
  <c r="BC180" i="15"/>
  <c r="BK36" i="28"/>
  <c r="BB29" i="28"/>
  <c r="BH22" i="28"/>
  <c r="BC115" i="15"/>
  <c r="BT29" i="28"/>
  <c r="BE36" i="28"/>
  <c r="AY36" i="28"/>
  <c r="BN29" i="28"/>
  <c r="D71" i="15"/>
  <c r="D188" i="15"/>
  <c r="BW15" i="28"/>
  <c r="BP71" i="15"/>
  <c r="BE41" i="28"/>
  <c r="BQ9" i="28"/>
  <c r="BB15" i="28"/>
  <c r="BH9" i="28"/>
  <c r="BQ15" i="28"/>
  <c r="BB36" i="28"/>
  <c r="BN15" i="28"/>
  <c r="BC88" i="15"/>
  <c r="BM144" i="15"/>
  <c r="BK22" i="28"/>
  <c r="CF41" i="28"/>
  <c r="BE22" i="28"/>
  <c r="CF29" i="28"/>
  <c r="BE15" i="28"/>
  <c r="D11" i="15"/>
  <c r="BT22" i="28"/>
  <c r="BB41" i="28"/>
  <c r="D79" i="15"/>
  <c r="CF15" i="28"/>
  <c r="BS145" i="15"/>
  <c r="D56" i="34"/>
  <c r="BZ41" i="28"/>
  <c r="BK41" i="28"/>
  <c r="AY15" i="28"/>
  <c r="CF36" i="28"/>
  <c r="AY41" i="28"/>
  <c r="BP115" i="15"/>
  <c r="BC213" i="15"/>
  <c r="BP128" i="15"/>
  <c r="BN9" i="28"/>
  <c r="BE9" i="28"/>
  <c r="BW9" i="28"/>
  <c r="BQ22" i="28"/>
  <c r="AY22" i="28"/>
  <c r="BW41" i="28"/>
  <c r="BQ41" i="28"/>
  <c r="BW29" i="28"/>
  <c r="BZ36" i="28"/>
  <c r="C20" i="2" l="1"/>
  <c r="C22" i="2"/>
  <c r="C23" i="2"/>
  <c r="D22" i="35"/>
  <c r="C22" i="35" s="1"/>
  <c r="C18" i="2"/>
  <c r="C19" i="2"/>
  <c r="C17" i="2"/>
  <c r="D17" i="35"/>
  <c r="C17" i="35" s="1"/>
  <c r="D23" i="35"/>
  <c r="C23" i="35" s="1"/>
  <c r="D19" i="35"/>
  <c r="C19" i="35" s="1"/>
  <c r="C21" i="2"/>
  <c r="D25" i="35"/>
  <c r="C25" i="35" s="1"/>
  <c r="D18" i="35"/>
  <c r="C18" i="35" s="1"/>
  <c r="D26" i="35"/>
  <c r="C26" i="35" s="1"/>
  <c r="C27" i="2"/>
  <c r="D20" i="35"/>
  <c r="C20" i="35" s="1"/>
  <c r="D27" i="35"/>
  <c r="C27" i="35" s="1"/>
  <c r="D24" i="35"/>
  <c r="C24" i="35" s="1"/>
  <c r="C26" i="2"/>
  <c r="D21" i="35"/>
  <c r="C21" i="35" s="1"/>
  <c r="C25" i="2"/>
  <c r="C24" i="2"/>
  <c r="BI192" i="15"/>
  <c r="BI11" i="15"/>
  <c r="D17" i="10"/>
  <c r="F40" i="34"/>
  <c r="F25" i="34"/>
  <c r="G25" i="34"/>
  <c r="H25" i="34" s="1"/>
  <c r="F56" i="34"/>
  <c r="CD5" i="31"/>
  <c r="CC6" i="31"/>
  <c r="J11" i="34"/>
  <c r="J13" i="18"/>
  <c r="D11" i="10"/>
  <c r="L129" i="18" a="1"/>
  <c r="L129" i="18" s="1"/>
  <c r="K129" i="18" a="1"/>
  <c r="K129" i="18" s="1"/>
  <c r="N129" i="18" a="1"/>
  <c r="N129" i="18" s="1"/>
  <c r="M129" i="18" a="1"/>
  <c r="M129" i="18" s="1"/>
  <c r="H102" i="29"/>
  <c r="I102" i="29"/>
  <c r="J102" i="29"/>
  <c r="H101" i="29"/>
  <c r="J101" i="29"/>
  <c r="I101" i="29"/>
  <c r="AO216" i="15"/>
  <c r="AY216" i="15"/>
  <c r="AZ216" i="15" s="1"/>
  <c r="BR216" i="15" s="1"/>
  <c r="BD82" i="15"/>
  <c r="BG82" i="15" s="1"/>
  <c r="D12" i="10"/>
  <c r="BH98" i="15"/>
  <c r="BH148" i="15"/>
  <c r="BH177" i="15"/>
  <c r="BH181" i="15"/>
  <c r="BH58" i="15"/>
  <c r="BH67" i="15"/>
  <c r="BH97" i="15"/>
  <c r="BH186" i="15"/>
  <c r="BH179" i="15"/>
  <c r="BH81" i="15"/>
  <c r="BH93" i="15"/>
  <c r="BH62" i="15"/>
  <c r="BH80" i="15"/>
  <c r="BF188" i="15"/>
  <c r="BH209" i="15"/>
  <c r="BH128" i="15"/>
  <c r="BH204" i="15"/>
  <c r="BH23" i="15"/>
  <c r="BH87" i="15"/>
  <c r="BH152" i="15"/>
  <c r="BH83" i="15"/>
  <c r="BH79" i="15"/>
  <c r="BH208" i="15"/>
  <c r="BH84" i="15"/>
  <c r="BH173" i="15"/>
  <c r="BH210" i="15"/>
  <c r="BH146" i="15"/>
  <c r="BH59" i="15"/>
  <c r="BH121" i="15"/>
  <c r="BH184" i="15"/>
  <c r="BH119" i="15"/>
  <c r="BH124" i="15"/>
  <c r="BH66" i="15"/>
  <c r="BH220" i="15"/>
  <c r="BH68" i="15"/>
  <c r="BD206" i="15" a="1"/>
  <c r="BH175" i="15"/>
  <c r="BH126" i="15"/>
  <c r="BH187" i="15"/>
  <c r="BH95" i="15"/>
  <c r="BH207" i="15"/>
  <c r="BD216" i="15" a="1"/>
  <c r="BJ164" i="15"/>
  <c r="BC179" i="15"/>
  <c r="D26" i="34"/>
  <c r="BS144" i="15"/>
  <c r="BC87" i="15"/>
  <c r="BB14" i="28"/>
  <c r="BP179" i="15"/>
  <c r="BZ14" i="28"/>
  <c r="J122" i="18"/>
  <c r="BP96" i="15"/>
  <c r="BE14" i="28"/>
  <c r="BT14" i="28"/>
  <c r="BK14" i="28"/>
  <c r="BC96" i="15"/>
  <c r="D12" i="15"/>
  <c r="BH14" i="28"/>
  <c r="D41" i="34"/>
  <c r="BM143" i="15"/>
  <c r="AY14" i="28"/>
  <c r="BW14" i="28"/>
  <c r="CF8" i="28"/>
  <c r="D63" i="15"/>
  <c r="BZ8" i="28"/>
  <c r="D189" i="15"/>
  <c r="BW8" i="28"/>
  <c r="BB8" i="28"/>
  <c r="BQ8" i="28"/>
  <c r="I24" i="34"/>
  <c r="BI126" i="15" l="1"/>
  <c r="BI186" i="15"/>
  <c r="BI97" i="15"/>
  <c r="BD206" i="15"/>
  <c r="BI173" i="15"/>
  <c r="BI187" i="15"/>
  <c r="BI179" i="15"/>
  <c r="BI148" i="15"/>
  <c r="BI98" i="15"/>
  <c r="BI84" i="15"/>
  <c r="BI119" i="15"/>
  <c r="BI23" i="15"/>
  <c r="BI181" i="15"/>
  <c r="BI175" i="15"/>
  <c r="BI124" i="15"/>
  <c r="BI184" i="15"/>
  <c r="BI146" i="15"/>
  <c r="BI58" i="15"/>
  <c r="BI177" i="15"/>
  <c r="BI59" i="15"/>
  <c r="BI152" i="15"/>
  <c r="BI128" i="15"/>
  <c r="BD216" i="15"/>
  <c r="BG216" i="15" s="1"/>
  <c r="BH216" i="15" s="1"/>
  <c r="BI93" i="15"/>
  <c r="BI95" i="15"/>
  <c r="BI121" i="15"/>
  <c r="BI87" i="15"/>
  <c r="F41" i="34"/>
  <c r="F26" i="34"/>
  <c r="G26" i="34"/>
  <c r="H26" i="34" s="1"/>
  <c r="J120" i="18"/>
  <c r="J35" i="34"/>
  <c r="G35" i="34" s="1"/>
  <c r="H35" i="34" s="1"/>
  <c r="G11" i="34"/>
  <c r="H11" i="34" s="1"/>
  <c r="CC7" i="31"/>
  <c r="CD6" i="31"/>
  <c r="BI83" i="15"/>
  <c r="BI80" i="15"/>
  <c r="BI66" i="15"/>
  <c r="BI79" i="15"/>
  <c r="BI210" i="15"/>
  <c r="BI204" i="15"/>
  <c r="BI81" i="15"/>
  <c r="BI208" i="15"/>
  <c r="BI62" i="15"/>
  <c r="BI68" i="15"/>
  <c r="BI209" i="15"/>
  <c r="BI67" i="15"/>
  <c r="BI220" i="15"/>
  <c r="G37" i="34"/>
  <c r="H37" i="34" s="1"/>
  <c r="J129" i="18" a="1"/>
  <c r="J129" i="18" s="1"/>
  <c r="BI207" i="15"/>
  <c r="BH188" i="15"/>
  <c r="BD200" i="15" a="1"/>
  <c r="BH82" i="15"/>
  <c r="BG206" i="15"/>
  <c r="BF189" i="15"/>
  <c r="BJ163" i="15"/>
  <c r="BJ128" i="15"/>
  <c r="BK13" i="28"/>
  <c r="BJ98" i="15"/>
  <c r="D190" i="15"/>
  <c r="D13" i="15"/>
  <c r="BZ13" i="28"/>
  <c r="I25" i="34"/>
  <c r="BJ181" i="15"/>
  <c r="BT13" i="28"/>
  <c r="BB7" i="28"/>
  <c r="BI188" i="15" l="1"/>
  <c r="CD7" i="31"/>
  <c r="CC8" i="31"/>
  <c r="F19" i="25"/>
  <c r="BC193" i="15"/>
  <c r="BP193" i="15"/>
  <c r="D193" i="15"/>
  <c r="BC223" i="15"/>
  <c r="BP223" i="15"/>
  <c r="BI216" i="15"/>
  <c r="F22" i="25"/>
  <c r="BD200" i="15"/>
  <c r="BI82" i="15"/>
  <c r="D144" i="14"/>
  <c r="D179" i="14"/>
  <c r="D220" i="14"/>
  <c r="D187" i="14"/>
  <c r="D194" i="14"/>
  <c r="D200" i="14"/>
  <c r="D210" i="14"/>
  <c r="D215" i="14"/>
  <c r="BF190" i="15"/>
  <c r="BH206" i="15"/>
  <c r="BH189" i="15"/>
  <c r="BJ162" i="15"/>
  <c r="D191" i="15"/>
  <c r="D14" i="15"/>
  <c r="BJ180" i="15"/>
  <c r="BJ97" i="15"/>
  <c r="BJ127" i="15"/>
  <c r="BI189" i="15" l="1"/>
  <c r="BI206" i="15"/>
  <c r="CD8" i="31"/>
  <c r="CC9" i="31"/>
  <c r="BC221" i="15"/>
  <c r="BP221" i="15"/>
  <c r="D236" i="15"/>
  <c r="F220" i="14"/>
  <c r="F215" i="14"/>
  <c r="F210" i="14"/>
  <c r="F200" i="14"/>
  <c r="F194" i="14"/>
  <c r="F187" i="14"/>
  <c r="F179" i="14"/>
  <c r="F144" i="14"/>
  <c r="BH190" i="15"/>
  <c r="BJ96" i="15"/>
  <c r="BJ161" i="15"/>
  <c r="D192" i="15"/>
  <c r="BI190" i="15" l="1"/>
  <c r="CD9" i="31"/>
  <c r="CC10" i="31"/>
  <c r="D120" i="14"/>
  <c r="F120" i="14"/>
  <c r="N5" i="25"/>
  <c r="K5" i="25"/>
  <c r="BB223" i="15"/>
  <c r="G90" i="14"/>
  <c r="BJ160" i="15"/>
  <c r="BJ159" i="15" s="1"/>
  <c r="BJ158" i="15" s="1"/>
  <c r="BJ157" i="15" s="1"/>
  <c r="CD10" i="31" l="1"/>
  <c r="CC11" i="31"/>
  <c r="H90" i="14"/>
  <c r="BB221" i="15"/>
  <c r="BP236" i="15"/>
  <c r="BC236" i="15"/>
  <c r="I90" i="14"/>
  <c r="BP235" i="15"/>
  <c r="BC235" i="15"/>
  <c r="J90" i="14" l="1"/>
  <c r="CD11" i="31"/>
  <c r="CC12" i="31"/>
  <c r="D225" i="14"/>
  <c r="F225" i="14"/>
  <c r="BC234" i="15"/>
  <c r="BP234" i="15"/>
  <c r="CD12" i="31" l="1"/>
  <c r="CC13" i="31"/>
  <c r="BB193" i="15"/>
  <c r="BP233" i="15"/>
  <c r="BC233" i="15"/>
  <c r="CD13" i="31" l="1"/>
  <c r="CC14" i="31"/>
  <c r="CC15" i="31" s="1"/>
  <c r="CD15" i="31" s="1"/>
  <c r="BC232" i="15"/>
  <c r="BP232" i="15"/>
  <c r="CD14" i="31" l="1"/>
  <c r="CC16" i="31"/>
  <c r="CD16" i="31" l="1"/>
  <c r="CC17" i="31"/>
  <c r="BB236" i="15"/>
  <c r="CD17" i="31" l="1"/>
  <c r="CC18" i="31"/>
  <c r="CD18" i="31" l="1"/>
  <c r="CC19" i="31"/>
  <c r="CD19" i="31" l="1"/>
  <c r="CC20" i="31"/>
  <c r="CD20" i="31" s="1"/>
  <c r="CC21" i="31" l="1"/>
  <c r="CD21" i="31" l="1"/>
  <c r="CC22" i="31"/>
  <c r="CD22" i="31" l="1"/>
  <c r="CC23" i="31"/>
  <c r="CD23" i="31" l="1"/>
  <c r="CC24" i="31"/>
  <c r="CD24" i="31" l="1"/>
  <c r="CC25" i="31"/>
  <c r="CC26" i="31" s="1"/>
  <c r="CC27" i="31" s="1"/>
  <c r="CD27" i="31" s="1"/>
  <c r="CD26" i="31" l="1"/>
  <c r="CD25" i="31"/>
  <c r="CC28" i="31" l="1"/>
  <c r="CC29" i="31" s="1"/>
  <c r="CD29" i="31" l="1"/>
  <c r="CC30" i="31"/>
  <c r="CD30" i="31" s="1"/>
  <c r="CD28" i="31"/>
  <c r="CC31" i="31" l="1"/>
  <c r="CD31" i="31" l="1"/>
  <c r="CC32" i="31"/>
  <c r="CD32" i="31" s="1"/>
  <c r="CC33" i="31" l="1"/>
  <c r="CD33" i="31" l="1"/>
  <c r="CC34" i="31"/>
  <c r="CD34" i="31" s="1"/>
  <c r="CC35" i="31" l="1"/>
  <c r="CD35" i="31" s="1"/>
  <c r="CC36" i="31" l="1"/>
  <c r="CD36" i="31" s="1"/>
  <c r="CC37" i="31" l="1"/>
  <c r="CD37" i="31" s="1"/>
  <c r="CC38" i="31" l="1"/>
  <c r="CD38" i="31" s="1"/>
  <c r="CC39" i="31" l="1"/>
  <c r="CD39" i="31" s="1"/>
  <c r="CC40" i="31" l="1"/>
  <c r="CC41" i="31" s="1"/>
  <c r="CD41" i="31" s="1"/>
  <c r="CD40" i="31" l="1"/>
  <c r="CC42" i="31"/>
  <c r="CD42" i="31" s="1"/>
  <c r="CC43" i="31" l="1"/>
  <c r="CD43" i="31" s="1"/>
  <c r="CC44" i="31" l="1"/>
  <c r="CD44" i="31" s="1"/>
  <c r="CC45" i="31" l="1"/>
  <c r="CD45" i="31" s="1"/>
  <c r="CC46" i="31" l="1"/>
  <c r="CC47" i="31" s="1"/>
  <c r="CD47" i="31" l="1"/>
  <c r="CC48" i="31"/>
  <c r="CD48" i="31" s="1"/>
  <c r="CD46" i="31"/>
  <c r="CC49" i="31" l="1"/>
  <c r="CD49" i="31" s="1"/>
  <c r="CC50" i="31" l="1"/>
  <c r="CD50" i="31" l="1"/>
  <c r="CC51" i="31" l="1"/>
  <c r="D130" i="14"/>
  <c r="AW10" i="10"/>
  <c r="D150" i="14"/>
  <c r="BY12" i="28"/>
  <c r="BM44" i="28"/>
  <c r="D145" i="14"/>
  <c r="BH13" i="28"/>
  <c r="BT44" i="28"/>
  <c r="BB222" i="15"/>
  <c r="D72" i="15"/>
  <c r="AP14" i="10"/>
  <c r="G209" i="14"/>
  <c r="I157" i="14"/>
  <c r="AR19" i="10"/>
  <c r="BJ18" i="28"/>
  <c r="BP70" i="15"/>
  <c r="AX28" i="10"/>
  <c r="BS68" i="15"/>
  <c r="BV44" i="28"/>
  <c r="G143" i="14"/>
  <c r="AP240" i="15"/>
  <c r="D8" i="16"/>
  <c r="BM18" i="28"/>
  <c r="G73" i="14"/>
  <c r="BT21" i="28"/>
  <c r="BQ35" i="28"/>
  <c r="BY44" i="28"/>
  <c r="BH21" i="28"/>
  <c r="CB44" i="28"/>
  <c r="CF21" i="28"/>
  <c r="BB232" i="15"/>
  <c r="BB168" i="15"/>
  <c r="AU14" i="10"/>
  <c r="D19" i="26"/>
  <c r="D80" i="14"/>
  <c r="J8" i="25"/>
  <c r="CO12" i="28"/>
  <c r="BC216" i="15"/>
  <c r="BS38" i="28"/>
  <c r="BB144" i="15"/>
  <c r="D46" i="18"/>
  <c r="BJ12" i="28"/>
  <c r="AN14" i="10"/>
  <c r="BA14" i="10"/>
  <c r="BP68" i="15"/>
  <c r="I209" i="14"/>
  <c r="AY28" i="10"/>
  <c r="BS54" i="15"/>
  <c r="CE32" i="28"/>
  <c r="D100" i="15"/>
  <c r="BH8" i="28"/>
  <c r="G96" i="14"/>
  <c r="BJ68" i="15"/>
  <c r="G178" i="14"/>
  <c r="BK35" i="28"/>
  <c r="BC68" i="15"/>
  <c r="G214" i="14"/>
  <c r="I137" i="14"/>
  <c r="D93" i="18"/>
  <c r="BB13" i="28"/>
  <c r="G193" i="14"/>
  <c r="CM5" i="28"/>
  <c r="BB44" i="28"/>
  <c r="AE14" i="10"/>
  <c r="BP192" i="15"/>
  <c r="BS220" i="15"/>
  <c r="CE38" i="28"/>
  <c r="D71" i="18"/>
  <c r="BJ210" i="15"/>
  <c r="AI14" i="10"/>
  <c r="AO14" i="10"/>
  <c r="BC95" i="15"/>
  <c r="CD12" i="28"/>
  <c r="AU28" i="10"/>
  <c r="BM6" i="28"/>
  <c r="D21" i="25"/>
  <c r="AM14" i="10"/>
  <c r="E13" i="26"/>
  <c r="D144" i="15"/>
  <c r="E9" i="26"/>
  <c r="BT40" i="28"/>
  <c r="D118" i="15"/>
  <c r="BM68" i="15"/>
  <c r="BB65" i="15"/>
  <c r="E16" i="26"/>
  <c r="M13" i="25"/>
  <c r="M12" i="25" s="1"/>
  <c r="BC240" i="15"/>
  <c r="BE13" i="28"/>
  <c r="AY8" i="28"/>
  <c r="D37" i="32"/>
  <c r="BC230" i="15"/>
  <c r="BE40" i="28"/>
  <c r="BV6" i="28"/>
  <c r="AP62" i="15"/>
  <c r="BP140" i="15"/>
  <c r="BM240" i="15"/>
  <c r="BW40" i="28"/>
  <c r="I143" i="14"/>
  <c r="BB40" i="28"/>
  <c r="CB18" i="28"/>
  <c r="BC70" i="15"/>
  <c r="F25" i="28"/>
  <c r="BS62" i="15"/>
  <c r="D21" i="32"/>
  <c r="D139" i="14"/>
  <c r="BP156" i="15"/>
  <c r="AZ19" i="10"/>
  <c r="G83" i="14"/>
  <c r="D195" i="14"/>
  <c r="BM220" i="15"/>
  <c r="BA12" i="28"/>
  <c r="CO18" i="28"/>
  <c r="CA44" i="28"/>
  <c r="E18" i="26"/>
  <c r="BI44" i="28"/>
  <c r="BT12" i="28"/>
  <c r="D121" i="14"/>
  <c r="BM216" i="15"/>
  <c r="CB38" i="28"/>
  <c r="BR44" i="28"/>
  <c r="AY13" i="28"/>
  <c r="F44" i="28"/>
  <c r="D6" i="14"/>
  <c r="D17" i="32"/>
  <c r="D122" i="14"/>
  <c r="BD38" i="28"/>
  <c r="BD37" i="28" s="1"/>
  <c r="W28" i="10"/>
  <c r="I128" i="14"/>
  <c r="AQ28" i="10"/>
  <c r="BJ156" i="15"/>
  <c r="BP38" i="28"/>
  <c r="AO28" i="10"/>
  <c r="BM83" i="15"/>
  <c r="G16" i="14"/>
  <c r="CF44" i="28"/>
  <c r="D22" i="32"/>
  <c r="BZ44" i="28"/>
  <c r="CF7" i="28"/>
  <c r="AY10" i="10"/>
  <c r="AD14" i="10"/>
  <c r="AS14" i="10"/>
  <c r="D25" i="32"/>
  <c r="D26" i="32" s="1"/>
  <c r="AR14" i="10"/>
  <c r="CF35" i="28"/>
  <c r="BK12" i="28"/>
  <c r="AY19" i="10"/>
  <c r="BW28" i="28"/>
  <c r="BA19" i="10"/>
  <c r="AT14" i="10"/>
  <c r="D10" i="18"/>
  <c r="BZ7" i="28"/>
  <c r="BQ21" i="28"/>
  <c r="BK44" i="28"/>
  <c r="I106" i="14"/>
  <c r="BC197" i="15"/>
  <c r="BC196" i="15" s="1"/>
  <c r="AP61" i="15"/>
  <c r="BY38" i="28"/>
  <c r="AR10" i="10"/>
  <c r="BG38" i="28"/>
  <c r="BJ230" i="15"/>
  <c r="M22" i="25"/>
  <c r="V14" i="10"/>
  <c r="BC212" i="15"/>
  <c r="I83" i="14"/>
  <c r="D42" i="34"/>
  <c r="BY18" i="28"/>
  <c r="BE35" i="28"/>
  <c r="E15" i="26"/>
  <c r="CF28" i="28"/>
  <c r="AV10" i="10"/>
  <c r="G21" i="14"/>
  <c r="D146" i="14"/>
  <c r="D147" i="14" s="1"/>
  <c r="BS192" i="15"/>
  <c r="BS191" i="15" s="1"/>
  <c r="BB35" i="28"/>
  <c r="CD44" i="28"/>
  <c r="AB28" i="10"/>
  <c r="BS44" i="28"/>
  <c r="AS28" i="10"/>
  <c r="BJ179" i="15"/>
  <c r="BP18" i="28"/>
  <c r="I37" i="34"/>
  <c r="BB34" i="28"/>
  <c r="D237" i="15"/>
  <c r="BC220" i="15"/>
  <c r="AP68" i="15"/>
  <c r="AP210" i="15"/>
  <c r="AP209" i="15" s="1"/>
  <c r="AP216" i="15"/>
  <c r="AP215" i="15" s="1"/>
  <c r="X14" i="10"/>
  <c r="BK21" i="28"/>
  <c r="D149" i="18"/>
  <c r="CB6" i="28"/>
  <c r="AK14" i="10"/>
  <c r="AJ14" i="10"/>
  <c r="I224" i="14"/>
  <c r="BD18" i="28"/>
  <c r="BV5" i="28"/>
  <c r="G186" i="14"/>
  <c r="I22" i="25"/>
  <c r="BB6" i="28"/>
  <c r="I178" i="14"/>
  <c r="G128" i="14"/>
  <c r="BC127" i="15"/>
  <c r="E10" i="26"/>
  <c r="BT8" i="28"/>
  <c r="BN14" i="28"/>
  <c r="BP230" i="15"/>
  <c r="E22" i="26"/>
  <c r="BP197" i="15"/>
  <c r="BS143" i="15"/>
  <c r="AM28" i="10"/>
  <c r="BB6" i="15"/>
  <c r="AX19" i="10"/>
  <c r="BA18" i="28"/>
  <c r="BK40" i="28"/>
  <c r="AY35" i="28"/>
  <c r="CB12" i="28"/>
  <c r="D180" i="14"/>
  <c r="Y28" i="10"/>
  <c r="E11" i="26"/>
  <c r="Z28" i="10"/>
  <c r="CD18" i="28"/>
  <c r="G145" i="14"/>
  <c r="AC14" i="10"/>
  <c r="D201" i="14"/>
  <c r="BJ67" i="15"/>
  <c r="D43" i="34"/>
  <c r="BJ62" i="15"/>
  <c r="D38" i="32"/>
  <c r="I186" i="14"/>
  <c r="G157" i="14"/>
  <c r="BK28" i="28"/>
  <c r="D15" i="26"/>
  <c r="G78" i="14"/>
  <c r="CL44" i="28"/>
  <c r="AA28" i="10"/>
  <c r="F6" i="28"/>
  <c r="BP212" i="15"/>
  <c r="BP211" i="15" s="1"/>
  <c r="BB216" i="15"/>
  <c r="AK28" i="10"/>
  <c r="BV12" i="28"/>
  <c r="E14" i="26"/>
  <c r="AC28" i="10"/>
  <c r="BC156" i="15"/>
  <c r="BG12" i="28"/>
  <c r="AZ10" i="10"/>
  <c r="G146" i="14"/>
  <c r="AY44" i="28"/>
  <c r="CE25" i="28"/>
  <c r="E7" i="26"/>
  <c r="AY21" i="28"/>
  <c r="BV38" i="28"/>
  <c r="BA10" i="10"/>
  <c r="BP240" i="15"/>
  <c r="AF14" i="10"/>
  <c r="E19" i="26"/>
  <c r="AI28" i="10"/>
  <c r="D23" i="14"/>
  <c r="BN44" i="28"/>
  <c r="BB100" i="15"/>
  <c r="BP127" i="15"/>
  <c r="BK5" i="15"/>
  <c r="D15" i="15"/>
  <c r="I214" i="14"/>
  <c r="BQ28" i="28"/>
  <c r="BP12" i="28"/>
  <c r="BP11" i="28" s="1"/>
  <c r="AH28" i="10"/>
  <c r="AW19" i="10"/>
  <c r="BP126" i="15"/>
  <c r="D9" i="25"/>
  <c r="E17" i="26"/>
  <c r="BC211" i="15"/>
  <c r="AL14" i="10"/>
  <c r="I13" i="25"/>
  <c r="CO38" i="28"/>
  <c r="BN40" i="28"/>
  <c r="BB199" i="15"/>
  <c r="AR28" i="10"/>
  <c r="AB14" i="10"/>
  <c r="D86" i="14"/>
  <c r="BZ35" i="28"/>
  <c r="I193" i="14"/>
  <c r="CD38" i="28"/>
  <c r="BT20" i="28"/>
  <c r="G224" i="14"/>
  <c r="BC54" i="15"/>
  <c r="BB183" i="15"/>
  <c r="AP220" i="15"/>
  <c r="BN8" i="28"/>
  <c r="E20" i="26"/>
  <c r="AG28" i="10"/>
  <c r="AV19" i="10"/>
  <c r="AP239" i="15"/>
  <c r="AQ14" i="10"/>
  <c r="D159" i="14"/>
  <c r="D57" i="34"/>
  <c r="D29" i="18"/>
  <c r="I12" i="25"/>
  <c r="CO44" i="28"/>
  <c r="BW13" i="28"/>
  <c r="D168" i="15"/>
  <c r="D18" i="25"/>
  <c r="CE26" i="28"/>
  <c r="AN28" i="10"/>
  <c r="AL28" i="10"/>
  <c r="BJ216" i="15"/>
  <c r="I199" i="14"/>
  <c r="BB158" i="15"/>
  <c r="D131" i="14"/>
  <c r="BJ126" i="15"/>
  <c r="BV18" i="28"/>
  <c r="AZ44" i="28"/>
  <c r="BC178" i="15"/>
  <c r="BC177" i="15" s="1"/>
  <c r="BS210" i="15"/>
  <c r="D106" i="18"/>
  <c r="D25" i="18"/>
  <c r="D150" i="18"/>
  <c r="BA6" i="28"/>
  <c r="AZ28" i="10"/>
  <c r="BP44" i="28"/>
  <c r="D119" i="18"/>
  <c r="BA28" i="10"/>
  <c r="D77" i="18"/>
  <c r="BP178" i="15"/>
  <c r="AY40" i="28"/>
  <c r="BD12" i="28"/>
  <c r="AD28" i="10"/>
  <c r="AA14" i="10"/>
  <c r="AY28" i="28"/>
  <c r="D216" i="14"/>
  <c r="D217" i="14" s="1"/>
  <c r="AP54" i="15"/>
  <c r="BE21" i="28"/>
  <c r="BB21" i="28"/>
  <c r="BB20" i="28" s="1"/>
  <c r="BB7" i="15"/>
  <c r="D18" i="14"/>
  <c r="D19" i="14" s="1"/>
  <c r="D20" i="14" s="1"/>
  <c r="D131" i="15"/>
  <c r="D8" i="26"/>
  <c r="BS230" i="15"/>
  <c r="BS229" i="15" s="1"/>
  <c r="BS228" i="15" s="1"/>
  <c r="I73" i="14"/>
  <c r="J31" i="18"/>
  <c r="BM12" i="28"/>
  <c r="BB28" i="28"/>
  <c r="F18" i="28"/>
  <c r="E8" i="26"/>
  <c r="CE44" i="28"/>
  <c r="I145" i="14"/>
  <c r="D211" i="14"/>
  <c r="BP54" i="15"/>
  <c r="BP62" i="15"/>
  <c r="D75" i="14"/>
  <c r="F32" i="28"/>
  <c r="AT10" i="10"/>
  <c r="D173" i="14"/>
  <c r="D226" i="14"/>
  <c r="BP95" i="15"/>
  <c r="BZ21" i="28"/>
  <c r="BY43" i="28"/>
  <c r="BN35" i="28"/>
  <c r="BM192" i="15"/>
  <c r="BJ38" i="28"/>
  <c r="BJ37" i="28" s="1"/>
  <c r="BT28" i="28"/>
  <c r="AW14" i="10"/>
  <c r="CE39" i="28"/>
  <c r="BK6" i="15"/>
  <c r="G119" i="14"/>
  <c r="BJ192" i="15"/>
  <c r="BJ191" i="15" s="1"/>
  <c r="X28" i="10"/>
  <c r="BL44" i="28"/>
  <c r="BG18" i="28"/>
  <c r="BE8" i="28"/>
  <c r="I117" i="14"/>
  <c r="D28" i="10"/>
  <c r="BC140" i="15"/>
  <c r="AV28" i="10"/>
  <c r="CD6" i="28"/>
  <c r="CD5" i="28" s="1"/>
  <c r="BM54" i="15"/>
  <c r="BK8" i="28"/>
  <c r="AY14" i="10"/>
  <c r="BK7" i="15"/>
  <c r="BQ20" i="28"/>
  <c r="BT39" i="28"/>
  <c r="G137" i="14"/>
  <c r="E21" i="26"/>
  <c r="BM230" i="15"/>
  <c r="AT19" i="10"/>
  <c r="D100" i="18"/>
  <c r="G117" i="14"/>
  <c r="BB91" i="15"/>
  <c r="BD6" i="28"/>
  <c r="BB194" i="15"/>
  <c r="BB195" i="15" s="1"/>
  <c r="BJ125" i="15"/>
  <c r="D188" i="14"/>
  <c r="BC62" i="15"/>
  <c r="D158" i="15"/>
  <c r="BW7" i="28"/>
  <c r="BB70" i="15"/>
  <c r="E12" i="26"/>
  <c r="BZ40" i="28"/>
  <c r="BS12" i="28"/>
  <c r="AE28" i="10"/>
  <c r="AG14" i="10"/>
  <c r="BF44" i="28"/>
  <c r="BS61" i="15"/>
  <c r="D98" i="14"/>
  <c r="AJ28" i="10"/>
  <c r="BP216" i="15"/>
  <c r="AS10" i="10"/>
  <c r="BP220" i="15"/>
  <c r="BJ95" i="15"/>
  <c r="BG44" i="28"/>
  <c r="BB237" i="15"/>
  <c r="BB238" i="15" s="1"/>
  <c r="BP222" i="15"/>
  <c r="AW28" i="10"/>
  <c r="AS19" i="10"/>
  <c r="BA38" i="28"/>
  <c r="BA37" i="28" s="1"/>
  <c r="BV17" i="28"/>
  <c r="I21" i="14"/>
  <c r="BM62" i="15"/>
  <c r="W14" i="10"/>
  <c r="BX44" i="28"/>
  <c r="I119" i="14"/>
  <c r="BE44" i="28"/>
  <c r="D6" i="32"/>
  <c r="BB131" i="15"/>
  <c r="D125" i="18"/>
  <c r="BB74" i="15"/>
  <c r="BJ44" i="28"/>
  <c r="BJ43" i="28" s="1"/>
  <c r="BY6" i="28"/>
  <c r="F12" i="28"/>
  <c r="AP192" i="15"/>
  <c r="I16" i="14"/>
  <c r="BP196" i="15"/>
  <c r="BE28" i="28"/>
  <c r="BP114" i="15"/>
  <c r="BC210" i="15"/>
  <c r="BG6" i="28"/>
  <c r="BJ220" i="15"/>
  <c r="BH35" i="28"/>
  <c r="BH34" i="28" s="1"/>
  <c r="D83" i="18"/>
  <c r="D101" i="18"/>
  <c r="AV14" i="10"/>
  <c r="F38" i="28"/>
  <c r="F39" i="28" s="1"/>
  <c r="G219" i="14"/>
  <c r="AP145" i="15"/>
  <c r="AP144" i="15" s="1"/>
  <c r="D132" i="14"/>
  <c r="BU44" i="28"/>
  <c r="AP230" i="15"/>
  <c r="D49" i="18"/>
  <c r="CO6" i="28"/>
  <c r="AU10" i="10"/>
  <c r="BB118" i="15"/>
  <c r="I35" i="34"/>
  <c r="BM239" i="15"/>
  <c r="V28" i="10"/>
  <c r="BB57" i="15"/>
  <c r="I78" i="14"/>
  <c r="D123" i="14"/>
  <c r="M18" i="25"/>
  <c r="G106" i="14"/>
  <c r="BJ54" i="15"/>
  <c r="BC67" i="15"/>
  <c r="BZ12" i="28"/>
  <c r="AU19" i="10"/>
  <c r="F33" i="28"/>
  <c r="BM191" i="15"/>
  <c r="G122" i="14"/>
  <c r="I11" i="34"/>
  <c r="AX14" i="10"/>
  <c r="BH40" i="28"/>
  <c r="BT35" i="28"/>
  <c r="BT34" i="28" s="1"/>
  <c r="BO44" i="28"/>
  <c r="D80" i="15"/>
  <c r="D81" i="15" s="1"/>
  <c r="BN21" i="28"/>
  <c r="BN20" i="28" s="1"/>
  <c r="BN19" i="28" s="1"/>
  <c r="G131" i="14"/>
  <c r="D232" i="15"/>
  <c r="I219" i="14"/>
  <c r="BQ7" i="28"/>
  <c r="D14" i="10"/>
  <c r="D55" i="18"/>
  <c r="BS18" i="28"/>
  <c r="BW21" i="28"/>
  <c r="AP67" i="15"/>
  <c r="BE39" i="28"/>
  <c r="BA44" i="28"/>
  <c r="BW44" i="28"/>
  <c r="D114" i="18"/>
  <c r="CF14" i="28"/>
  <c r="BW35" i="28"/>
  <c r="BB224" i="15"/>
  <c r="BJ240" i="15"/>
  <c r="D91" i="15"/>
  <c r="BQ14" i="28"/>
  <c r="I96" i="14"/>
  <c r="BC44" i="28"/>
  <c r="BS240" i="15"/>
  <c r="BS239" i="15" s="1"/>
  <c r="D10" i="32"/>
  <c r="D11" i="32" s="1"/>
  <c r="D6" i="18"/>
  <c r="BS6" i="28"/>
  <c r="BS5" i="28" s="1"/>
  <c r="D11" i="26"/>
  <c r="D102" i="18"/>
  <c r="CF40" i="28"/>
  <c r="D108" i="14"/>
  <c r="D194" i="15"/>
  <c r="BQ44" i="28"/>
  <c r="D17" i="26"/>
  <c r="AT28" i="10"/>
  <c r="BJ6" i="28"/>
  <c r="D132" i="15"/>
  <c r="BD44" i="28"/>
  <c r="Z14" i="10"/>
  <c r="G199" i="14"/>
  <c r="BM38" i="28"/>
  <c r="BW20" i="28"/>
  <c r="D119" i="14"/>
  <c r="Y14" i="10"/>
  <c r="BK39" i="28"/>
  <c r="D13" i="26"/>
  <c r="BS216" i="15"/>
  <c r="BW27" i="28"/>
  <c r="D27" i="34"/>
  <c r="BQ34" i="28"/>
  <c r="AX10" i="10"/>
  <c r="D7" i="18"/>
  <c r="BN28" i="28"/>
  <c r="D12" i="32"/>
  <c r="D221" i="14"/>
  <c r="D222" i="14" s="1"/>
  <c r="D120" i="18"/>
  <c r="CE12" i="28"/>
  <c r="CE6" i="28"/>
  <c r="CE7" i="28" s="1"/>
  <c r="BC114" i="15"/>
  <c r="BC113" i="15" s="1"/>
  <c r="BC112" i="15" s="1"/>
  <c r="I18" i="25"/>
  <c r="I17" i="25" s="1"/>
  <c r="AH14" i="10"/>
  <c r="AP28" i="10"/>
  <c r="BT27" i="28"/>
  <c r="BC229" i="15"/>
  <c r="BB101" i="15"/>
  <c r="BB102" i="15" s="1"/>
  <c r="BH28" i="28"/>
  <c r="BB219" i="15"/>
  <c r="BB220" i="15" s="1"/>
  <c r="AF28" i="10"/>
  <c r="D166" i="14"/>
  <c r="D167" i="14" s="1"/>
  <c r="D24" i="14"/>
  <c r="D25" i="14" s="1"/>
  <c r="BM210" i="15"/>
  <c r="BH44" i="28"/>
  <c r="BC192" i="15"/>
  <c r="AZ14" i="10"/>
  <c r="D81" i="14"/>
  <c r="BC86" i="15"/>
  <c r="CE18" i="28"/>
  <c r="D47" i="18"/>
  <c r="D227" i="15"/>
  <c r="BQ40" i="28"/>
  <c r="I21" i="25"/>
  <c r="BZ28" i="28"/>
  <c r="BT19" i="28"/>
  <c r="BC222" i="15"/>
  <c r="BP6" i="28"/>
  <c r="D22" i="26"/>
  <c r="AY27" i="28"/>
  <c r="BM61" i="15"/>
  <c r="BM60" i="15" s="1"/>
  <c r="BA17" i="28"/>
  <c r="I146" i="14"/>
  <c r="I19" i="14"/>
  <c r="G19" i="14"/>
  <c r="D133" i="14"/>
  <c r="I131" i="14"/>
  <c r="D124" i="14"/>
  <c r="I122" i="14"/>
  <c r="G24" i="14"/>
  <c r="I24" i="14"/>
  <c r="D26" i="14"/>
  <c r="G132" i="14"/>
  <c r="D134" i="14"/>
  <c r="G123" i="14"/>
  <c r="D125" i="14"/>
  <c r="D27" i="14"/>
  <c r="I25" i="14"/>
  <c r="G25" i="14"/>
  <c r="I133" i="14"/>
  <c r="G133" i="14"/>
  <c r="D135" i="14"/>
  <c r="D126" i="14"/>
  <c r="G124" i="14"/>
  <c r="I124" i="14"/>
  <c r="D28" i="14"/>
  <c r="G26" i="14"/>
  <c r="I26" i="14"/>
  <c r="G134" i="14"/>
  <c r="D136" i="14"/>
  <c r="I134" i="14"/>
  <c r="D127" i="14"/>
  <c r="G125" i="14"/>
  <c r="I125" i="14"/>
  <c r="D29" i="14"/>
  <c r="I27" i="14"/>
  <c r="G27" i="14"/>
  <c r="D137" i="14"/>
  <c r="I135" i="14"/>
  <c r="G135" i="14"/>
  <c r="I126" i="14"/>
  <c r="D128" i="14"/>
  <c r="G126" i="14"/>
  <c r="G28" i="14"/>
  <c r="D30" i="14"/>
  <c r="I28" i="14"/>
  <c r="I136" i="14"/>
  <c r="G136" i="14"/>
  <c r="I127" i="14"/>
  <c r="G127" i="14"/>
  <c r="D31" i="14"/>
  <c r="G29" i="14"/>
  <c r="I29" i="14"/>
  <c r="D32" i="14"/>
  <c r="G30" i="14"/>
  <c r="I30" i="14"/>
  <c r="I31" i="14"/>
  <c r="D33" i="14"/>
  <c r="G31" i="14"/>
  <c r="I32" i="14"/>
  <c r="D34" i="14"/>
  <c r="G32" i="14"/>
  <c r="I33" i="14"/>
  <c r="G33" i="14"/>
  <c r="D35" i="14"/>
  <c r="I34" i="14"/>
  <c r="D36" i="14"/>
  <c r="G34" i="14"/>
  <c r="D37" i="14"/>
  <c r="I35" i="14"/>
  <c r="G35" i="14"/>
  <c r="I36" i="14"/>
  <c r="D38" i="14"/>
  <c r="G36" i="14"/>
  <c r="G37" i="14"/>
  <c r="D39" i="14"/>
  <c r="I37" i="14"/>
  <c r="I38" i="14"/>
  <c r="D40" i="14"/>
  <c r="G38" i="14"/>
  <c r="D41" i="14"/>
  <c r="G39" i="14"/>
  <c r="I39" i="14"/>
  <c r="I40" i="14"/>
  <c r="D42" i="14"/>
  <c r="G40" i="14"/>
  <c r="D43" i="14"/>
  <c r="G41" i="14"/>
  <c r="I41" i="14"/>
  <c r="G42" i="14"/>
  <c r="I42" i="14"/>
  <c r="D44" i="14"/>
  <c r="I43" i="14"/>
  <c r="D45" i="14"/>
  <c r="G43" i="14"/>
  <c r="G44" i="14"/>
  <c r="D46" i="14"/>
  <c r="I44" i="14"/>
  <c r="G45" i="14"/>
  <c r="D47" i="14"/>
  <c r="I45" i="14"/>
  <c r="G46" i="14"/>
  <c r="D48" i="14"/>
  <c r="I46" i="14"/>
  <c r="D49" i="14"/>
  <c r="G47" i="14"/>
  <c r="I47" i="14"/>
  <c r="D50" i="14"/>
  <c r="G48" i="14"/>
  <c r="I48" i="14"/>
  <c r="D51" i="14"/>
  <c r="I49" i="14"/>
  <c r="G49" i="14"/>
  <c r="I50" i="14"/>
  <c r="D52" i="14"/>
  <c r="G50" i="14"/>
  <c r="I51" i="14"/>
  <c r="G51" i="14"/>
  <c r="D53" i="14"/>
  <c r="I52" i="14"/>
  <c r="D54" i="14"/>
  <c r="G52" i="14"/>
  <c r="I53" i="14"/>
  <c r="D55" i="14"/>
  <c r="G53" i="14"/>
  <c r="G54" i="14"/>
  <c r="D56" i="14"/>
  <c r="I54" i="14"/>
  <c r="G55" i="14"/>
  <c r="I55" i="14"/>
  <c r="D57" i="14"/>
  <c r="I56" i="14"/>
  <c r="D58" i="14"/>
  <c r="G56" i="14"/>
  <c r="G57" i="14"/>
  <c r="I57" i="14"/>
  <c r="D59" i="14"/>
  <c r="D60" i="14"/>
  <c r="G58" i="14"/>
  <c r="I58" i="14"/>
  <c r="I59" i="14"/>
  <c r="G59" i="14"/>
  <c r="D61" i="14"/>
  <c r="I60" i="14"/>
  <c r="G60" i="14"/>
  <c r="D62" i="14"/>
  <c r="G61" i="14"/>
  <c r="D63" i="14"/>
  <c r="I61" i="14"/>
  <c r="I62" i="14"/>
  <c r="G62" i="14"/>
  <c r="D64" i="14"/>
  <c r="I63" i="14"/>
  <c r="G63" i="14"/>
  <c r="D65" i="14"/>
  <c r="I64" i="14"/>
  <c r="D66" i="14"/>
  <c r="G64" i="14"/>
  <c r="I65" i="14"/>
  <c r="G65" i="14"/>
  <c r="D67" i="14"/>
  <c r="G66" i="14"/>
  <c r="I66" i="14"/>
  <c r="D68" i="14"/>
  <c r="G67" i="14"/>
  <c r="I67" i="14"/>
  <c r="D69" i="14"/>
  <c r="G68" i="14"/>
  <c r="I68" i="14"/>
  <c r="D70" i="14"/>
  <c r="D71" i="14"/>
  <c r="I69" i="14"/>
  <c r="G69" i="14"/>
  <c r="I70" i="14"/>
  <c r="G70" i="14"/>
  <c r="D72" i="14"/>
  <c r="D73" i="14"/>
  <c r="I71" i="14"/>
  <c r="G71" i="14"/>
  <c r="I72" i="14"/>
  <c r="G72" i="14"/>
  <c r="D72" i="18"/>
  <c r="D26" i="18"/>
  <c r="D56" i="18"/>
  <c r="D103" i="18"/>
  <c r="D73" i="18"/>
  <c r="D104" i="18"/>
  <c r="D74" i="18"/>
  <c r="G74" i="18" l="1"/>
  <c r="G73" i="18"/>
  <c r="G56" i="18"/>
  <c r="G26" i="18"/>
  <c r="G72" i="18"/>
  <c r="G47" i="18"/>
  <c r="G120" i="18"/>
  <c r="G7" i="18"/>
  <c r="G102" i="18"/>
  <c r="G6" i="18"/>
  <c r="G114" i="18"/>
  <c r="G55" i="18"/>
  <c r="G49" i="18"/>
  <c r="G101" i="18"/>
  <c r="G83" i="18"/>
  <c r="G125" i="18"/>
  <c r="G100" i="18"/>
  <c r="G77" i="18"/>
  <c r="G119" i="18"/>
  <c r="G25" i="18"/>
  <c r="G106" i="18"/>
  <c r="G29" i="18"/>
  <c r="G149" i="18"/>
  <c r="G10" i="18"/>
  <c r="G71" i="18"/>
  <c r="G93" i="18"/>
  <c r="G46" i="18"/>
  <c r="CC44" i="28"/>
  <c r="J72" i="14"/>
  <c r="H72" i="14"/>
  <c r="H71" i="14"/>
  <c r="F73" i="14"/>
  <c r="J71" i="14"/>
  <c r="F72" i="14"/>
  <c r="H70" i="14"/>
  <c r="J70" i="14"/>
  <c r="F71" i="14"/>
  <c r="H69" i="14"/>
  <c r="J69" i="14"/>
  <c r="F70" i="14"/>
  <c r="J68" i="14"/>
  <c r="H68" i="14"/>
  <c r="H67" i="14"/>
  <c r="J67" i="14"/>
  <c r="F69" i="14"/>
  <c r="H66" i="14"/>
  <c r="F68" i="14"/>
  <c r="J66" i="14"/>
  <c r="H65" i="14"/>
  <c r="J65" i="14"/>
  <c r="F67" i="14"/>
  <c r="H64" i="14"/>
  <c r="J64" i="14"/>
  <c r="F66" i="14"/>
  <c r="J63" i="14"/>
  <c r="H63" i="14"/>
  <c r="F65" i="14"/>
  <c r="F64" i="14"/>
  <c r="J62" i="14"/>
  <c r="H62" i="14"/>
  <c r="J61" i="14"/>
  <c r="F63" i="14"/>
  <c r="H61" i="14"/>
  <c r="F62" i="14"/>
  <c r="H60" i="14"/>
  <c r="J60" i="14"/>
  <c r="F61" i="14"/>
  <c r="H59" i="14"/>
  <c r="J59" i="14"/>
  <c r="J58" i="14"/>
  <c r="H58" i="14"/>
  <c r="F60" i="14"/>
  <c r="F59" i="14"/>
  <c r="H57" i="14"/>
  <c r="J57" i="14"/>
  <c r="H56" i="14"/>
  <c r="J56" i="14"/>
  <c r="F58" i="14"/>
  <c r="J55" i="14"/>
  <c r="F57" i="14"/>
  <c r="H55" i="14"/>
  <c r="J54" i="14"/>
  <c r="H54" i="14"/>
  <c r="F56" i="14"/>
  <c r="H53" i="14"/>
  <c r="F55" i="14"/>
  <c r="J53" i="14"/>
  <c r="H52" i="14"/>
  <c r="J52" i="14"/>
  <c r="F54" i="14"/>
  <c r="F53" i="14"/>
  <c r="H51" i="14"/>
  <c r="J51" i="14"/>
  <c r="H50" i="14"/>
  <c r="F52" i="14"/>
  <c r="J50" i="14"/>
  <c r="J49" i="14"/>
  <c r="F51" i="14"/>
  <c r="H49" i="14"/>
  <c r="F50" i="14"/>
  <c r="H48" i="14"/>
  <c r="J48" i="14"/>
  <c r="H47" i="14"/>
  <c r="J47" i="14"/>
  <c r="F49" i="14"/>
  <c r="J46" i="14"/>
  <c r="H46" i="14"/>
  <c r="F48" i="14"/>
  <c r="H45" i="14"/>
  <c r="J45" i="14"/>
  <c r="F47" i="14"/>
  <c r="J44" i="14"/>
  <c r="F46" i="14"/>
  <c r="H44" i="14"/>
  <c r="F45" i="14"/>
  <c r="H43" i="14"/>
  <c r="J43" i="14"/>
  <c r="F44" i="14"/>
  <c r="J42" i="14"/>
  <c r="H42" i="14"/>
  <c r="J41" i="14"/>
  <c r="H41" i="14"/>
  <c r="F43" i="14"/>
  <c r="F42" i="14"/>
  <c r="J40" i="14"/>
  <c r="H40" i="14"/>
  <c r="J39" i="14"/>
  <c r="H39" i="14"/>
  <c r="F41" i="14"/>
  <c r="J38" i="14"/>
  <c r="H38" i="14"/>
  <c r="F40" i="14"/>
  <c r="H37" i="14"/>
  <c r="J37" i="14"/>
  <c r="F39" i="14"/>
  <c r="H36" i="14"/>
  <c r="F38" i="14"/>
  <c r="J36" i="14"/>
  <c r="H35" i="14"/>
  <c r="F37" i="14"/>
  <c r="J35" i="14"/>
  <c r="J34" i="14"/>
  <c r="F36" i="14"/>
  <c r="H34" i="14"/>
  <c r="F35" i="14"/>
  <c r="H33" i="14"/>
  <c r="J33" i="14"/>
  <c r="H32" i="14"/>
  <c r="F34" i="14"/>
  <c r="J32" i="14"/>
  <c r="J31" i="14"/>
  <c r="F33" i="14"/>
  <c r="H31" i="14"/>
  <c r="H30" i="14"/>
  <c r="F32" i="14"/>
  <c r="J30" i="14"/>
  <c r="H136" i="14"/>
  <c r="J136" i="14"/>
  <c r="J29" i="14"/>
  <c r="H29" i="14"/>
  <c r="F31" i="14"/>
  <c r="H135" i="14"/>
  <c r="J135" i="14"/>
  <c r="F137" i="14"/>
  <c r="J28" i="14"/>
  <c r="F30" i="14"/>
  <c r="H28" i="14"/>
  <c r="J134" i="14"/>
  <c r="F136" i="14"/>
  <c r="H134" i="14"/>
  <c r="H27" i="14"/>
  <c r="J27" i="14"/>
  <c r="F29" i="14"/>
  <c r="F135" i="14"/>
  <c r="H133" i="14"/>
  <c r="J133" i="14"/>
  <c r="J26" i="14"/>
  <c r="H26" i="14"/>
  <c r="F28" i="14"/>
  <c r="H132" i="14"/>
  <c r="F134" i="14"/>
  <c r="F104" i="18"/>
  <c r="H25" i="14"/>
  <c r="J25" i="14"/>
  <c r="F27" i="14"/>
  <c r="F133" i="14"/>
  <c r="J131" i="14"/>
  <c r="H131" i="14"/>
  <c r="F103" i="18"/>
  <c r="F74" i="18"/>
  <c r="H74" i="18"/>
  <c r="H24" i="14"/>
  <c r="F26" i="14"/>
  <c r="J24" i="14"/>
  <c r="H146" i="14"/>
  <c r="J146" i="14"/>
  <c r="F132" i="14"/>
  <c r="H102" i="18"/>
  <c r="F102" i="18"/>
  <c r="F73" i="18"/>
  <c r="H73" i="18"/>
  <c r="F25" i="14"/>
  <c r="H47" i="18"/>
  <c r="F47" i="18"/>
  <c r="J145" i="14"/>
  <c r="H145" i="14"/>
  <c r="F147" i="14"/>
  <c r="F150" i="18"/>
  <c r="G12" i="32"/>
  <c r="H12" i="32" s="1"/>
  <c r="F12" i="32"/>
  <c r="G26" i="32"/>
  <c r="H26" i="32" s="1"/>
  <c r="F26" i="32"/>
  <c r="H120" i="18"/>
  <c r="F120" i="18"/>
  <c r="G8" i="16"/>
  <c r="H8" i="16" s="1"/>
  <c r="F226" i="14"/>
  <c r="K7" i="25"/>
  <c r="J209" i="14"/>
  <c r="F56" i="18"/>
  <c r="H56" i="18"/>
  <c r="F131" i="14"/>
  <c r="H83" i="14"/>
  <c r="J178" i="14"/>
  <c r="J219" i="14"/>
  <c r="H117" i="14"/>
  <c r="H101" i="18"/>
  <c r="F101" i="18"/>
  <c r="F72" i="18"/>
  <c r="H72" i="18"/>
  <c r="H157" i="14"/>
  <c r="F24" i="14"/>
  <c r="J157" i="14"/>
  <c r="J21" i="14"/>
  <c r="H137" i="14"/>
  <c r="F146" i="14"/>
  <c r="J140" i="18" a="1"/>
  <c r="J140" i="18" s="1"/>
  <c r="K38" i="34" a="1"/>
  <c r="K38" i="34" s="1"/>
  <c r="J145" i="18" a="1"/>
  <c r="J145" i="18" s="1"/>
  <c r="J144" i="18" a="1"/>
  <c r="J144" i="18" s="1"/>
  <c r="J38" i="34" a="1"/>
  <c r="J38" i="34" s="1"/>
  <c r="G38" i="34" s="1"/>
  <c r="H38" i="34" s="1"/>
  <c r="M38" i="34" a="1"/>
  <c r="M38" i="34" s="1"/>
  <c r="L37" i="34" a="1"/>
  <c r="L37" i="34" s="1"/>
  <c r="K37" i="34" a="1"/>
  <c r="K37" i="34" s="1"/>
  <c r="J45" i="34" a="1"/>
  <c r="J45" i="34" s="1"/>
  <c r="L38" i="34" a="1"/>
  <c r="L38" i="34" s="1"/>
  <c r="J133" i="18" a="1"/>
  <c r="J133" i="18" s="1"/>
  <c r="J39" i="34" a="1"/>
  <c r="J39" i="34" s="1"/>
  <c r="G39" i="34" s="1"/>
  <c r="H39" i="34" s="1"/>
  <c r="J137" i="18" a="1"/>
  <c r="J137" i="18" s="1"/>
  <c r="J42" i="34" a="1"/>
  <c r="J42" i="34" s="1"/>
  <c r="G42" i="34" s="1"/>
  <c r="H42" i="34" s="1"/>
  <c r="N38" i="34" a="1"/>
  <c r="N38" i="34" s="1"/>
  <c r="J40" i="34" a="1"/>
  <c r="J40" i="34" s="1"/>
  <c r="G40" i="34" s="1"/>
  <c r="H40" i="34" s="1"/>
  <c r="J143" i="18" a="1"/>
  <c r="J143" i="18" s="1"/>
  <c r="J131" i="18" a="1"/>
  <c r="J131" i="18" s="1"/>
  <c r="J43" i="34" a="1"/>
  <c r="J43" i="34" s="1"/>
  <c r="G43" i="34" s="1"/>
  <c r="H43" i="34" s="1"/>
  <c r="J139" i="18" a="1"/>
  <c r="J139" i="18" s="1"/>
  <c r="J146" i="18" a="1"/>
  <c r="J146" i="18" s="1"/>
  <c r="J44" i="34" a="1"/>
  <c r="J44" i="34" s="1"/>
  <c r="J141" i="18" a="1"/>
  <c r="J141" i="18" s="1"/>
  <c r="J132" i="18" a="1"/>
  <c r="J132" i="18" s="1"/>
  <c r="J142" i="18" a="1"/>
  <c r="J142" i="18" s="1"/>
  <c r="N37" i="34" a="1"/>
  <c r="N37" i="34" s="1"/>
  <c r="J41" i="34" a="1"/>
  <c r="J41" i="34" s="1"/>
  <c r="G41" i="34" s="1"/>
  <c r="H41" i="34" s="1"/>
  <c r="M37" i="34" a="1"/>
  <c r="M37" i="34" s="1"/>
  <c r="J134" i="18" a="1"/>
  <c r="J134" i="18" s="1"/>
  <c r="J130" i="18" a="1"/>
  <c r="J130" i="18" s="1"/>
  <c r="J136" i="18" a="1"/>
  <c r="J136" i="18" s="1"/>
  <c r="J135" i="18" a="1"/>
  <c r="J135" i="18" s="1"/>
  <c r="H119" i="14"/>
  <c r="J199" i="14"/>
  <c r="F38" i="32"/>
  <c r="G38" i="32"/>
  <c r="H38" i="32" s="1"/>
  <c r="F222" i="14"/>
  <c r="F11" i="32"/>
  <c r="H224" i="14"/>
  <c r="F43" i="34"/>
  <c r="F119" i="14"/>
  <c r="H78" i="14"/>
  <c r="J117" i="14"/>
  <c r="H186" i="14"/>
  <c r="J186" i="14"/>
  <c r="H178" i="14"/>
  <c r="J214" i="14"/>
  <c r="G17" i="32"/>
  <c r="H17" i="32" s="1"/>
  <c r="F17" i="32"/>
  <c r="H106" i="14"/>
  <c r="F26" i="18"/>
  <c r="H26" i="18"/>
  <c r="G25" i="32"/>
  <c r="H25" i="32" s="1"/>
  <c r="F25" i="32"/>
  <c r="J83" i="14"/>
  <c r="H16" i="14"/>
  <c r="H128" i="14"/>
  <c r="J128" i="14"/>
  <c r="F42" i="34"/>
  <c r="H96" i="14"/>
  <c r="F22" i="32"/>
  <c r="G22" i="32"/>
  <c r="H22" i="32" s="1"/>
  <c r="J106" i="14"/>
  <c r="H199" i="14"/>
  <c r="J73" i="14"/>
  <c r="F7" i="18"/>
  <c r="H7" i="18"/>
  <c r="G6" i="32"/>
  <c r="H6" i="32" s="1"/>
  <c r="F6" i="32"/>
  <c r="H214" i="14"/>
  <c r="J78" i="14"/>
  <c r="F21" i="32"/>
  <c r="G21" i="32"/>
  <c r="H21" i="32" s="1"/>
  <c r="H193" i="14"/>
  <c r="F57" i="34"/>
  <c r="H143" i="14"/>
  <c r="J119" i="14"/>
  <c r="G37" i="32"/>
  <c r="H37" i="32" s="1"/>
  <c r="F37" i="32"/>
  <c r="H219" i="14"/>
  <c r="J193" i="14"/>
  <c r="J224" i="14"/>
  <c r="G27" i="34"/>
  <c r="H27" i="34" s="1"/>
  <c r="F27" i="34"/>
  <c r="J137" i="14"/>
  <c r="J96" i="14"/>
  <c r="J98" i="18"/>
  <c r="H21" i="14"/>
  <c r="F145" i="14"/>
  <c r="H73" i="14"/>
  <c r="H209" i="14"/>
  <c r="J16" i="14"/>
  <c r="J143" i="14"/>
  <c r="F10" i="32"/>
  <c r="G10" i="32"/>
  <c r="H10" i="32" s="1"/>
  <c r="J127" i="14"/>
  <c r="H127" i="14"/>
  <c r="F128" i="14"/>
  <c r="H126" i="14"/>
  <c r="J126" i="14"/>
  <c r="F127" i="14"/>
  <c r="H125" i="14"/>
  <c r="J125" i="14"/>
  <c r="J124" i="14"/>
  <c r="F126" i="14"/>
  <c r="H124" i="14"/>
  <c r="F125" i="14"/>
  <c r="H123" i="14"/>
  <c r="H19" i="14"/>
  <c r="J19" i="14"/>
  <c r="J122" i="14"/>
  <c r="F124" i="14"/>
  <c r="H122" i="14"/>
  <c r="F20" i="14"/>
  <c r="F123" i="14"/>
  <c r="G33" i="28"/>
  <c r="CJ33" i="28" s="1"/>
  <c r="BQ89" i="15"/>
  <c r="F167" i="14"/>
  <c r="F81" i="14"/>
  <c r="F19" i="14"/>
  <c r="F122" i="14"/>
  <c r="F217" i="14"/>
  <c r="G39" i="28"/>
  <c r="CJ39" i="28" s="1"/>
  <c r="CD51" i="31"/>
  <c r="CC52" i="31"/>
  <c r="CD52" i="31" s="1"/>
  <c r="I132" i="14"/>
  <c r="CO5" i="28"/>
  <c r="D212" i="14"/>
  <c r="CB5" i="28"/>
  <c r="D140" i="14"/>
  <c r="BM43" i="28"/>
  <c r="I123" i="14"/>
  <c r="BC176" i="15"/>
  <c r="BC61" i="15"/>
  <c r="BS227" i="15"/>
  <c r="BB33" i="28"/>
  <c r="BJ66" i="15"/>
  <c r="D101" i="15"/>
  <c r="BP177" i="15"/>
  <c r="BH33" i="28"/>
  <c r="BH20" i="28"/>
  <c r="BE7" i="28"/>
  <c r="BZ27" i="28"/>
  <c r="D50" i="18"/>
  <c r="D218" i="14"/>
  <c r="D238" i="15"/>
  <c r="BW39" i="28"/>
  <c r="BW38" i="28" s="1"/>
  <c r="CE19" i="28"/>
  <c r="BB103" i="15"/>
  <c r="BW34" i="28"/>
  <c r="F14" i="10"/>
  <c r="AP229" i="15"/>
  <c r="BM11" i="28"/>
  <c r="CE20" i="28"/>
  <c r="BM59" i="15"/>
  <c r="I39" i="34"/>
  <c r="I102" i="18"/>
  <c r="BJ219" i="15"/>
  <c r="BB27" i="28"/>
  <c r="BQ39" i="28"/>
  <c r="D84" i="18"/>
  <c r="BD11" i="28"/>
  <c r="BP17" i="28"/>
  <c r="AY7" i="28"/>
  <c r="AY6" i="28" s="1"/>
  <c r="F26" i="28"/>
  <c r="BJ94" i="15"/>
  <c r="CE27" i="28"/>
  <c r="BW19" i="28"/>
  <c r="D82" i="14"/>
  <c r="AP191" i="15"/>
  <c r="D78" i="18"/>
  <c r="CD43" i="28"/>
  <c r="D75" i="18"/>
  <c r="AP219" i="15"/>
  <c r="BT18" i="28"/>
  <c r="CE13" i="28"/>
  <c r="I72" i="18"/>
  <c r="M11" i="25"/>
  <c r="D76" i="14"/>
  <c r="BD17" i="28"/>
  <c r="AY12" i="28"/>
  <c r="BH27" i="28"/>
  <c r="F13" i="28"/>
  <c r="BA5" i="28"/>
  <c r="D148" i="14"/>
  <c r="BB66" i="15"/>
  <c r="BS17" i="28"/>
  <c r="BJ124" i="15"/>
  <c r="I73" i="18"/>
  <c r="BQ6" i="28"/>
  <c r="BG37" i="28"/>
  <c r="BJ5" i="28"/>
  <c r="BC219" i="15"/>
  <c r="CE40" i="28"/>
  <c r="D121" i="18"/>
  <c r="BY5" i="28"/>
  <c r="D151" i="18"/>
  <c r="CF27" i="28"/>
  <c r="D119" i="15"/>
  <c r="D169" i="15"/>
  <c r="BG5" i="28"/>
  <c r="BC94" i="15"/>
  <c r="BP219" i="15"/>
  <c r="AP208" i="15"/>
  <c r="BV37" i="28"/>
  <c r="BZ34" i="28"/>
  <c r="BA43" i="28"/>
  <c r="CA43" i="28"/>
  <c r="CE33" i="28"/>
  <c r="BP139" i="15"/>
  <c r="BC53" i="15"/>
  <c r="BE20" i="28"/>
  <c r="D189" i="14"/>
  <c r="BN27" i="28"/>
  <c r="BN26" i="28" s="1"/>
  <c r="BB75" i="15"/>
  <c r="BB76" i="15" s="1"/>
  <c r="D27" i="18"/>
  <c r="BE34" i="28"/>
  <c r="D145" i="15"/>
  <c r="D146" i="15" s="1"/>
  <c r="AP238" i="15"/>
  <c r="BW12" i="28"/>
  <c r="BJ17" i="28"/>
  <c r="CO43" i="28"/>
  <c r="I42" i="34"/>
  <c r="D141" i="14"/>
  <c r="BB169" i="15"/>
  <c r="D228" i="15"/>
  <c r="F27" i="28"/>
  <c r="D190" i="14"/>
  <c r="I37" i="32"/>
  <c r="BC195" i="15"/>
  <c r="AP60" i="15"/>
  <c r="D8" i="18"/>
  <c r="D126" i="18"/>
  <c r="D107" i="18"/>
  <c r="BY17" i="28"/>
  <c r="BM5" i="28"/>
  <c r="BC155" i="15"/>
  <c r="BK34" i="28"/>
  <c r="BB39" i="28"/>
  <c r="BE33" i="28"/>
  <c r="BH12" i="28"/>
  <c r="AP53" i="15"/>
  <c r="AP52" i="15" s="1"/>
  <c r="BK8" i="15"/>
  <c r="BD43" i="28"/>
  <c r="BI43" i="28"/>
  <c r="BM58" i="15"/>
  <c r="BE27" i="28"/>
  <c r="D196" i="14"/>
  <c r="BP53" i="15"/>
  <c r="I26" i="34"/>
  <c r="D7" i="32"/>
  <c r="D19" i="25"/>
  <c r="BJ229" i="15"/>
  <c r="BS219" i="15"/>
  <c r="BC66" i="15"/>
  <c r="BH7" i="28"/>
  <c r="BT38" i="28"/>
  <c r="I38" i="34"/>
  <c r="BS215" i="15"/>
  <c r="BG43" i="28"/>
  <c r="D30" i="18"/>
  <c r="BY37" i="28"/>
  <c r="BP191" i="15"/>
  <c r="BO43" i="28"/>
  <c r="I74" i="18"/>
  <c r="AY39" i="28"/>
  <c r="BQ27" i="28"/>
  <c r="I20" i="25"/>
  <c r="BK27" i="28"/>
  <c r="D160" i="14"/>
  <c r="D161" i="14" s="1"/>
  <c r="BM17" i="28"/>
  <c r="BM37" i="28"/>
  <c r="D99" i="14"/>
  <c r="D58" i="34"/>
  <c r="BL43" i="28"/>
  <c r="BL42" i="28" s="1"/>
  <c r="BC43" i="28"/>
  <c r="BS53" i="15"/>
  <c r="D159" i="15"/>
  <c r="BS67" i="15"/>
  <c r="BS238" i="15"/>
  <c r="I6" i="32"/>
  <c r="BH39" i="28"/>
  <c r="BN7" i="28"/>
  <c r="BB159" i="15"/>
  <c r="I189" i="14"/>
  <c r="BB19" i="28"/>
  <c r="BY11" i="28"/>
  <c r="CF39" i="28"/>
  <c r="BS11" i="28"/>
  <c r="BN39" i="28"/>
  <c r="BN38" i="28" s="1"/>
  <c r="BZ6" i="28"/>
  <c r="CM6" i="28"/>
  <c r="BK7" i="28"/>
  <c r="BC85" i="15"/>
  <c r="BQ13" i="28"/>
  <c r="D120" i="15"/>
  <c r="I11" i="25"/>
  <c r="BS190" i="15"/>
  <c r="BS43" i="28"/>
  <c r="AP66" i="15"/>
  <c r="BM219" i="15"/>
  <c r="BP113" i="15"/>
  <c r="D109" i="14"/>
  <c r="BB145" i="15"/>
  <c r="BP155" i="15"/>
  <c r="I101" i="18"/>
  <c r="D92" i="15"/>
  <c r="BZ39" i="28"/>
  <c r="AZ43" i="28"/>
  <c r="D11" i="18"/>
  <c r="BB12" i="28"/>
  <c r="BG11" i="28"/>
  <c r="BB67" i="15"/>
  <c r="M21" i="25"/>
  <c r="BJ228" i="15"/>
  <c r="BC239" i="15"/>
  <c r="BJ178" i="15"/>
  <c r="F40" i="28"/>
  <c r="F41" i="28" s="1"/>
  <c r="BE12" i="28"/>
  <c r="BP43" i="28"/>
  <c r="I26" i="18"/>
  <c r="BB119" i="15"/>
  <c r="BJ239" i="15"/>
  <c r="BJ238" i="15" s="1"/>
  <c r="BW6" i="28"/>
  <c r="BB217" i="15"/>
  <c r="D27" i="32"/>
  <c r="D94" i="18"/>
  <c r="CD11" i="28"/>
  <c r="I40" i="34"/>
  <c r="D10" i="25"/>
  <c r="D11" i="25" s="1"/>
  <c r="D151" i="14"/>
  <c r="BP239" i="15"/>
  <c r="AP143" i="15"/>
  <c r="BH26" i="28"/>
  <c r="BQ19" i="28"/>
  <c r="BM215" i="15"/>
  <c r="D239" i="15"/>
  <c r="D233" i="15"/>
  <c r="BG17" i="28"/>
  <c r="G189" i="14"/>
  <c r="CF6" i="28"/>
  <c r="BV43" i="28"/>
  <c r="BB225" i="15"/>
  <c r="BB226" i="15" s="1"/>
  <c r="BB196" i="15"/>
  <c r="D39" i="32"/>
  <c r="D23" i="32"/>
  <c r="BP67" i="15"/>
  <c r="CF34" i="28"/>
  <c r="BJ190" i="15"/>
  <c r="BP125" i="15"/>
  <c r="M17" i="25"/>
  <c r="BS60" i="15"/>
  <c r="BR43" i="28"/>
  <c r="I12" i="32"/>
  <c r="BC191" i="15"/>
  <c r="D213" i="14"/>
  <c r="BC190" i="15"/>
  <c r="CD37" i="28"/>
  <c r="BB92" i="15"/>
  <c r="BB71" i="15"/>
  <c r="BP5" i="28"/>
  <c r="BW26" i="28"/>
  <c r="D168" i="14"/>
  <c r="D115" i="18"/>
  <c r="BD5" i="28"/>
  <c r="D44" i="34"/>
  <c r="BM82" i="15"/>
  <c r="BM81" i="15" s="1"/>
  <c r="BJ11" i="28"/>
  <c r="BB197" i="15"/>
  <c r="BP195" i="15"/>
  <c r="CB17" i="28"/>
  <c r="BM238" i="15"/>
  <c r="BK20" i="28"/>
  <c r="F19" i="28"/>
  <c r="D195" i="15"/>
  <c r="BS218" i="15"/>
  <c r="BC209" i="15"/>
  <c r="I25" i="32"/>
  <c r="BC111" i="15"/>
  <c r="I140" i="14"/>
  <c r="D191" i="14"/>
  <c r="G140" i="14"/>
  <c r="CF38" i="28"/>
  <c r="BX43" i="28"/>
  <c r="BM229" i="15"/>
  <c r="BM228" i="15" s="1"/>
  <c r="D202" i="14"/>
  <c r="BP37" i="28"/>
  <c r="BS37" i="28"/>
  <c r="D21" i="14"/>
  <c r="AY26" i="28"/>
  <c r="BB184" i="15"/>
  <c r="BL41" i="28"/>
  <c r="I47" i="18"/>
  <c r="BP89" i="15"/>
  <c r="BE38" i="28"/>
  <c r="BM53" i="15"/>
  <c r="BM52" i="15" s="1"/>
  <c r="CD17" i="28"/>
  <c r="BJ155" i="15"/>
  <c r="BJ154" i="15" s="1"/>
  <c r="J9" i="25"/>
  <c r="AY20" i="28"/>
  <c r="BM67" i="15"/>
  <c r="BF43" i="28"/>
  <c r="BP154" i="15"/>
  <c r="D133" i="15"/>
  <c r="BS209" i="15"/>
  <c r="D142" i="14"/>
  <c r="F28" i="28"/>
  <c r="D162" i="14"/>
  <c r="I10" i="32"/>
  <c r="D152" i="14"/>
  <c r="D57" i="18"/>
  <c r="BC139" i="15"/>
  <c r="BC138" i="15" s="1"/>
  <c r="CB11" i="28"/>
  <c r="D18" i="32"/>
  <c r="D20" i="26"/>
  <c r="CO11" i="28"/>
  <c r="BB239" i="15"/>
  <c r="BJ209" i="15"/>
  <c r="BP66" i="15"/>
  <c r="CO37" i="28"/>
  <c r="BC228" i="15"/>
  <c r="BQ33" i="28"/>
  <c r="BZ20" i="28"/>
  <c r="BJ215" i="15"/>
  <c r="I212" i="14"/>
  <c r="D12" i="25"/>
  <c r="D13" i="25" s="1"/>
  <c r="G160" i="14"/>
  <c r="CE8" i="28"/>
  <c r="BU43" i="28"/>
  <c r="BU42" i="28" s="1"/>
  <c r="BU41" i="28" s="1"/>
  <c r="BQ38" i="28"/>
  <c r="BM190" i="15"/>
  <c r="BM189" i="15" s="1"/>
  <c r="BN34" i="28"/>
  <c r="BN33" i="28" s="1"/>
  <c r="BN32" i="28" s="1"/>
  <c r="AY34" i="28"/>
  <c r="AY33" i="28" s="1"/>
  <c r="D7" i="14"/>
  <c r="BB233" i="15"/>
  <c r="BB234" i="15" s="1"/>
  <c r="CF20" i="28"/>
  <c r="D16" i="15"/>
  <c r="D93" i="15"/>
  <c r="D87" i="14"/>
  <c r="D88" i="14" s="1"/>
  <c r="BZ26" i="28"/>
  <c r="BM209" i="15"/>
  <c r="D22" i="25"/>
  <c r="BB200" i="15"/>
  <c r="D174" i="14"/>
  <c r="I7" i="18"/>
  <c r="BP210" i="15"/>
  <c r="D82" i="15"/>
  <c r="BB8" i="15"/>
  <c r="G212" i="14"/>
  <c r="I87" i="14"/>
  <c r="I160" i="14"/>
  <c r="I190" i="14"/>
  <c r="D192" i="14"/>
  <c r="I191" i="14"/>
  <c r="BP61" i="15"/>
  <c r="BP60" i="15" s="1"/>
  <c r="G161" i="14"/>
  <c r="F7" i="28"/>
  <c r="F34" i="28"/>
  <c r="BP94" i="15"/>
  <c r="BP93" i="15" s="1"/>
  <c r="BP229" i="15"/>
  <c r="BP228" i="15" s="1"/>
  <c r="CB37" i="28"/>
  <c r="CB43" i="28"/>
  <c r="D223" i="14"/>
  <c r="CF13" i="28"/>
  <c r="BT26" i="28"/>
  <c r="CL43" i="28"/>
  <c r="BK38" i="28"/>
  <c r="I38" i="32"/>
  <c r="I17" i="32"/>
  <c r="D214" i="14"/>
  <c r="G87" i="14"/>
  <c r="BT7" i="28"/>
  <c r="BC126" i="15"/>
  <c r="CF26" i="28"/>
  <c r="BJ53" i="15"/>
  <c r="D227" i="14"/>
  <c r="BN13" i="28"/>
  <c r="CO17" i="28"/>
  <c r="D9" i="16"/>
  <c r="I27" i="34"/>
  <c r="BB132" i="15"/>
  <c r="D181" i="14"/>
  <c r="D182" i="14" s="1"/>
  <c r="BN18" i="28"/>
  <c r="BT33" i="28"/>
  <c r="BV11" i="28"/>
  <c r="AZ42" i="28"/>
  <c r="BA11" i="28"/>
  <c r="BJ61" i="15"/>
  <c r="BK9" i="15"/>
  <c r="D89" i="14"/>
  <c r="G190" i="14"/>
  <c r="BB58" i="15"/>
  <c r="I21" i="32"/>
  <c r="I41" i="34"/>
  <c r="I26" i="32"/>
  <c r="D219" i="14"/>
  <c r="G217" i="14"/>
  <c r="I217" i="14"/>
  <c r="G81" i="14"/>
  <c r="D83" i="14"/>
  <c r="I81" i="14"/>
  <c r="I147" i="14"/>
  <c r="G147" i="14"/>
  <c r="I120" i="18"/>
  <c r="D108" i="18"/>
  <c r="D31" i="18"/>
  <c r="D12" i="18"/>
  <c r="I22" i="32"/>
  <c r="I167" i="14"/>
  <c r="D169" i="14"/>
  <c r="G167" i="14"/>
  <c r="I43" i="34"/>
  <c r="I20" i="14"/>
  <c r="G20" i="14"/>
  <c r="D143" i="14"/>
  <c r="I141" i="14"/>
  <c r="G141" i="14"/>
  <c r="I161" i="14"/>
  <c r="D163" i="14"/>
  <c r="D153" i="14"/>
  <c r="G151" i="14"/>
  <c r="I151" i="14"/>
  <c r="I56" i="18"/>
  <c r="D19" i="32"/>
  <c r="D8" i="14"/>
  <c r="D193" i="14"/>
  <c r="G191" i="14"/>
  <c r="F35" i="28"/>
  <c r="G222" i="14"/>
  <c r="D224" i="14"/>
  <c r="G213" i="14"/>
  <c r="I213" i="14"/>
  <c r="G226" i="14"/>
  <c r="D228" i="14"/>
  <c r="I226" i="14"/>
  <c r="I181" i="14"/>
  <c r="G181" i="14"/>
  <c r="D183" i="14"/>
  <c r="D90" i="14"/>
  <c r="G88" i="14"/>
  <c r="I88" i="14"/>
  <c r="I218" i="14"/>
  <c r="G218" i="14"/>
  <c r="G82" i="14"/>
  <c r="I82" i="14"/>
  <c r="I168" i="14"/>
  <c r="G168" i="14"/>
  <c r="D170" i="14"/>
  <c r="I142" i="14"/>
  <c r="G142" i="14"/>
  <c r="D164" i="14"/>
  <c r="I162" i="14"/>
  <c r="G162" i="14"/>
  <c r="D154" i="14"/>
  <c r="I152" i="14"/>
  <c r="G152" i="14"/>
  <c r="G7" i="14"/>
  <c r="I7" i="14"/>
  <c r="D9" i="14"/>
  <c r="I192" i="14"/>
  <c r="G192" i="14"/>
  <c r="G223" i="14"/>
  <c r="I223" i="14"/>
  <c r="G227" i="14"/>
  <c r="I227" i="14"/>
  <c r="D184" i="14"/>
  <c r="G182" i="14"/>
  <c r="I182" i="14"/>
  <c r="I89" i="14"/>
  <c r="D91" i="14"/>
  <c r="D92" i="14" s="1"/>
  <c r="G89" i="14"/>
  <c r="D171" i="14"/>
  <c r="G170" i="14" s="1"/>
  <c r="I169" i="14"/>
  <c r="G169" i="14"/>
  <c r="I163" i="14"/>
  <c r="G163" i="14"/>
  <c r="G153" i="14"/>
  <c r="D155" i="14"/>
  <c r="I153" i="14"/>
  <c r="I8" i="14"/>
  <c r="G8" i="14"/>
  <c r="D10" i="14"/>
  <c r="D185" i="14"/>
  <c r="I183" i="14"/>
  <c r="G183" i="14"/>
  <c r="I91" i="14"/>
  <c r="D93" i="14"/>
  <c r="G91" i="14"/>
  <c r="G154" i="14"/>
  <c r="D156" i="14"/>
  <c r="I154" i="14"/>
  <c r="I9" i="14"/>
  <c r="G9" i="14"/>
  <c r="D11" i="14"/>
  <c r="I184" i="14"/>
  <c r="G184" i="14"/>
  <c r="D186" i="14"/>
  <c r="D94" i="14"/>
  <c r="D95" i="14" s="1"/>
  <c r="G92" i="14"/>
  <c r="I92" i="14"/>
  <c r="D157" i="14"/>
  <c r="G155" i="14"/>
  <c r="I155" i="14"/>
  <c r="D12" i="14"/>
  <c r="I10" i="14"/>
  <c r="G10" i="14"/>
  <c r="I185" i="14"/>
  <c r="G185" i="14"/>
  <c r="D96" i="14"/>
  <c r="G94" i="14"/>
  <c r="I94" i="14"/>
  <c r="I156" i="14"/>
  <c r="G156" i="14"/>
  <c r="G11" i="14"/>
  <c r="I11" i="14"/>
  <c r="D13" i="14"/>
  <c r="G95" i="14"/>
  <c r="I95" i="14"/>
  <c r="D14" i="14"/>
  <c r="G12" i="14"/>
  <c r="I12" i="14"/>
  <c r="G13" i="14"/>
  <c r="I13" i="14"/>
  <c r="D15" i="14"/>
  <c r="G14" i="14"/>
  <c r="I14" i="14"/>
  <c r="D16" i="14"/>
  <c r="I15" i="14"/>
  <c r="G15" i="14"/>
  <c r="G12" i="18" l="1"/>
  <c r="G31" i="18"/>
  <c r="G108" i="18"/>
  <c r="G57" i="18"/>
  <c r="G115" i="18"/>
  <c r="G94" i="18"/>
  <c r="G11" i="18"/>
  <c r="G30" i="18"/>
  <c r="G107" i="18"/>
  <c r="G126" i="18"/>
  <c r="H126" i="18" s="1"/>
  <c r="G8" i="18"/>
  <c r="G27" i="18"/>
  <c r="G121" i="18"/>
  <c r="G75" i="18"/>
  <c r="G78" i="18"/>
  <c r="G84" i="18"/>
  <c r="G50" i="18"/>
  <c r="J32" i="18"/>
  <c r="H15" i="14"/>
  <c r="J15" i="14"/>
  <c r="F16" i="14"/>
  <c r="J14" i="14"/>
  <c r="H14" i="14"/>
  <c r="F15" i="14"/>
  <c r="J13" i="14"/>
  <c r="H13" i="14"/>
  <c r="J12" i="14"/>
  <c r="H12" i="14"/>
  <c r="F14" i="14"/>
  <c r="F13" i="14"/>
  <c r="J11" i="14"/>
  <c r="H11" i="14"/>
  <c r="H10" i="14"/>
  <c r="J10" i="14"/>
  <c r="F12" i="14"/>
  <c r="F11" i="14"/>
  <c r="H9" i="14"/>
  <c r="J9" i="14"/>
  <c r="F10" i="14"/>
  <c r="H8" i="14"/>
  <c r="J8" i="14"/>
  <c r="J227" i="14"/>
  <c r="H227" i="14"/>
  <c r="F9" i="14"/>
  <c r="J7" i="14"/>
  <c r="H7" i="14"/>
  <c r="J82" i="14"/>
  <c r="H82" i="14"/>
  <c r="H218" i="14"/>
  <c r="J218" i="14"/>
  <c r="J226" i="14"/>
  <c r="F228" i="14"/>
  <c r="H226" i="14"/>
  <c r="F8" i="14"/>
  <c r="G19" i="32"/>
  <c r="H19" i="32" s="1"/>
  <c r="F19" i="32"/>
  <c r="F12" i="18"/>
  <c r="H12" i="18"/>
  <c r="H31" i="18"/>
  <c r="F31" i="18"/>
  <c r="H108" i="18"/>
  <c r="F108" i="18"/>
  <c r="H147" i="14"/>
  <c r="J147" i="14"/>
  <c r="J81" i="14"/>
  <c r="F83" i="14"/>
  <c r="H81" i="14"/>
  <c r="J217" i="14"/>
  <c r="H217" i="14"/>
  <c r="F219" i="14"/>
  <c r="F9" i="16"/>
  <c r="G9" i="16"/>
  <c r="H9" i="16" s="1"/>
  <c r="F227" i="14"/>
  <c r="G34" i="28"/>
  <c r="CJ34" i="28" s="1"/>
  <c r="F7" i="14"/>
  <c r="M139" i="18" a="1"/>
  <c r="M139" i="18" s="1"/>
  <c r="M36" i="34" a="1"/>
  <c r="M36" i="34" s="1"/>
  <c r="J36" i="34" a="1"/>
  <c r="J36" i="34" s="1"/>
  <c r="L130" i="18" a="1"/>
  <c r="L130" i="18" s="1"/>
  <c r="L139" i="18" a="1"/>
  <c r="L139" i="18" s="1"/>
  <c r="N139" i="18" a="1"/>
  <c r="N139" i="18" s="1"/>
  <c r="N130" i="18" a="1"/>
  <c r="N130" i="18" s="1"/>
  <c r="K36" i="34" a="1"/>
  <c r="K36" i="34" s="1"/>
  <c r="K139" i="18" a="1"/>
  <c r="K139" i="18" s="1"/>
  <c r="K130" i="18" a="1"/>
  <c r="K130" i="18" s="1"/>
  <c r="L36" i="34" a="1"/>
  <c r="L36" i="34" s="1"/>
  <c r="M130" i="18" a="1"/>
  <c r="M130" i="18" s="1"/>
  <c r="N36" i="34" a="1"/>
  <c r="N36" i="34" s="1"/>
  <c r="G18" i="32"/>
  <c r="H18" i="32" s="1"/>
  <c r="F18" i="32"/>
  <c r="F57" i="18"/>
  <c r="H57" i="18"/>
  <c r="K9" i="25"/>
  <c r="N9" i="25"/>
  <c r="BQ188" i="15"/>
  <c r="BR188" i="15" s="1"/>
  <c r="F202" i="14"/>
  <c r="F44" i="34"/>
  <c r="H115" i="18"/>
  <c r="F115" i="18"/>
  <c r="G23" i="32"/>
  <c r="H23" i="32" s="1"/>
  <c r="F23" i="32"/>
  <c r="G39" i="32"/>
  <c r="H39" i="32" s="1"/>
  <c r="F39" i="32"/>
  <c r="H94" i="18"/>
  <c r="F94" i="18"/>
  <c r="F27" i="32"/>
  <c r="G27" i="32"/>
  <c r="H27" i="32" s="1"/>
  <c r="F11" i="18"/>
  <c r="H11" i="18"/>
  <c r="F58" i="34"/>
  <c r="F99" i="14"/>
  <c r="F30" i="18"/>
  <c r="H30" i="18"/>
  <c r="G7" i="32"/>
  <c r="H7" i="32" s="1"/>
  <c r="F7" i="32"/>
  <c r="F196" i="14"/>
  <c r="H107" i="18"/>
  <c r="F107" i="18"/>
  <c r="F126" i="18"/>
  <c r="H8" i="18"/>
  <c r="F8" i="18"/>
  <c r="H27" i="18"/>
  <c r="F27" i="18"/>
  <c r="F151" i="18"/>
  <c r="F121" i="18"/>
  <c r="H121" i="18"/>
  <c r="F148" i="14"/>
  <c r="G13" i="28"/>
  <c r="CJ13" i="28" s="1"/>
  <c r="CK13" i="28" s="1"/>
  <c r="F75" i="18"/>
  <c r="H75" i="18"/>
  <c r="H78" i="18"/>
  <c r="F78" i="18"/>
  <c r="F82" i="14"/>
  <c r="H84" i="18"/>
  <c r="F84" i="18"/>
  <c r="F218" i="14"/>
  <c r="H50" i="18"/>
  <c r="F50" i="18"/>
  <c r="F140" i="14"/>
  <c r="F212" i="14"/>
  <c r="CQ5" i="28"/>
  <c r="J132" i="14"/>
  <c r="G44" i="34"/>
  <c r="H44" i="34" s="1"/>
  <c r="H95" i="14"/>
  <c r="J95" i="14"/>
  <c r="F96" i="14"/>
  <c r="H94" i="14"/>
  <c r="J94" i="14"/>
  <c r="F95" i="14"/>
  <c r="F94" i="14"/>
  <c r="H92" i="14"/>
  <c r="J92" i="14"/>
  <c r="H185" i="14"/>
  <c r="J185" i="14"/>
  <c r="J91" i="14"/>
  <c r="F93" i="14"/>
  <c r="H91" i="14"/>
  <c r="J163" i="14"/>
  <c r="H163" i="14"/>
  <c r="J192" i="14"/>
  <c r="H192" i="14"/>
  <c r="H184" i="14"/>
  <c r="J184" i="14"/>
  <c r="F186" i="14"/>
  <c r="F92" i="14"/>
  <c r="J162" i="14"/>
  <c r="H162" i="14"/>
  <c r="F164" i="14"/>
  <c r="J191" i="14"/>
  <c r="F193" i="14"/>
  <c r="H191" i="14"/>
  <c r="F185" i="14"/>
  <c r="J183" i="14"/>
  <c r="H183" i="14"/>
  <c r="J89" i="14"/>
  <c r="F91" i="14"/>
  <c r="H89" i="14"/>
  <c r="F171" i="14"/>
  <c r="J169" i="14"/>
  <c r="F163" i="14"/>
  <c r="J161" i="14"/>
  <c r="H161" i="14"/>
  <c r="H190" i="14"/>
  <c r="F192" i="14"/>
  <c r="J190" i="14"/>
  <c r="H142" i="14"/>
  <c r="J142" i="14"/>
  <c r="F184" i="14"/>
  <c r="H182" i="14"/>
  <c r="J182" i="14"/>
  <c r="F90" i="14"/>
  <c r="H88" i="14"/>
  <c r="J88" i="14"/>
  <c r="H168" i="14"/>
  <c r="F170" i="14"/>
  <c r="J168" i="14"/>
  <c r="J160" i="14"/>
  <c r="H160" i="14"/>
  <c r="F162" i="14"/>
  <c r="J189" i="14"/>
  <c r="F191" i="14"/>
  <c r="H189" i="14"/>
  <c r="F143" i="14"/>
  <c r="J141" i="14"/>
  <c r="H141" i="14"/>
  <c r="F183" i="14"/>
  <c r="J181" i="14"/>
  <c r="H181" i="14"/>
  <c r="F89" i="14"/>
  <c r="H87" i="14"/>
  <c r="J87" i="14"/>
  <c r="F12" i="25"/>
  <c r="J167" i="14"/>
  <c r="F169" i="14"/>
  <c r="H167" i="14"/>
  <c r="F161" i="14"/>
  <c r="F190" i="14"/>
  <c r="G41" i="28"/>
  <c r="CJ41" i="28" s="1"/>
  <c r="CK41" i="28" s="1"/>
  <c r="F142" i="14"/>
  <c r="H140" i="14"/>
  <c r="J140" i="14"/>
  <c r="F182" i="14"/>
  <c r="F88" i="14"/>
  <c r="F11" i="25"/>
  <c r="J20" i="14"/>
  <c r="H20" i="14"/>
  <c r="G27" i="28"/>
  <c r="CJ27" i="28" s="1"/>
  <c r="CK27" i="28" s="1"/>
  <c r="F168" i="14"/>
  <c r="F160" i="14"/>
  <c r="F189" i="14"/>
  <c r="BQ187" i="15"/>
  <c r="BR187" i="15" s="1"/>
  <c r="G40" i="28"/>
  <c r="CJ40" i="28" s="1"/>
  <c r="CK40" i="28" s="1"/>
  <c r="BV8" i="15"/>
  <c r="BT8" i="15"/>
  <c r="BU8" i="15"/>
  <c r="F141" i="14"/>
  <c r="CC43" i="28"/>
  <c r="G35" i="28"/>
  <c r="CJ35" i="28" s="1"/>
  <c r="CK35" i="28" s="1"/>
  <c r="N7" i="25"/>
  <c r="F181" i="14"/>
  <c r="F87" i="14"/>
  <c r="F10" i="25"/>
  <c r="CQ6" i="28"/>
  <c r="F21" i="14"/>
  <c r="G26" i="28"/>
  <c r="CJ26" i="28" s="1"/>
  <c r="CK26" i="28" s="1"/>
  <c r="J123" i="14"/>
  <c r="BQ101" i="15"/>
  <c r="BR101" i="15" s="1"/>
  <c r="L19" i="34"/>
  <c r="L48" i="34" s="1"/>
  <c r="H156" i="14"/>
  <c r="J156" i="14"/>
  <c r="F157" i="14"/>
  <c r="J155" i="14"/>
  <c r="H155" i="14"/>
  <c r="F156" i="14"/>
  <c r="H154" i="14"/>
  <c r="J154" i="14"/>
  <c r="F155" i="14"/>
  <c r="H153" i="14"/>
  <c r="J153" i="14"/>
  <c r="H152" i="14"/>
  <c r="F154" i="14"/>
  <c r="J152" i="14"/>
  <c r="J151" i="14"/>
  <c r="H151" i="14"/>
  <c r="F153" i="14"/>
  <c r="J223" i="14"/>
  <c r="H223" i="14"/>
  <c r="H213" i="14"/>
  <c r="J213" i="14"/>
  <c r="F152" i="14"/>
  <c r="F224" i="14"/>
  <c r="H222" i="14"/>
  <c r="F214" i="14"/>
  <c r="H212" i="14"/>
  <c r="J212" i="14"/>
  <c r="J10" i="32"/>
  <c r="G7" i="28"/>
  <c r="CJ7" i="28" s="1"/>
  <c r="J26" i="32"/>
  <c r="F151" i="14"/>
  <c r="F223" i="14"/>
  <c r="F76" i="14"/>
  <c r="J17" i="32"/>
  <c r="F213" i="14"/>
  <c r="F174" i="14"/>
  <c r="J21" i="32"/>
  <c r="J37" i="32"/>
  <c r="J25" i="32"/>
  <c r="G28" i="28"/>
  <c r="CJ28" i="28" s="1"/>
  <c r="J38" i="32"/>
  <c r="G19" i="28"/>
  <c r="CJ19" i="28" s="1"/>
  <c r="J6" i="32"/>
  <c r="J22" i="32"/>
  <c r="F109" i="14"/>
  <c r="J12" i="32"/>
  <c r="N19" i="34"/>
  <c r="N48" i="34" s="1"/>
  <c r="M19" i="34"/>
  <c r="M48" i="34" s="1"/>
  <c r="J111" i="18"/>
  <c r="J103" i="18"/>
  <c r="G103" i="18" s="1"/>
  <c r="K19" i="34"/>
  <c r="K48" i="34" s="1"/>
  <c r="K8" i="25"/>
  <c r="H170" i="14"/>
  <c r="CK39" i="28"/>
  <c r="CK34" i="28"/>
  <c r="F13" i="25"/>
  <c r="CK33" i="28"/>
  <c r="H169" i="14"/>
  <c r="N150" i="18"/>
  <c r="L150" i="18"/>
  <c r="L151" i="18" s="1"/>
  <c r="L152" i="18" s="1"/>
  <c r="J49" i="34"/>
  <c r="G36" i="34"/>
  <c r="H36" i="34" s="1"/>
  <c r="BR89" i="15"/>
  <c r="K150" i="18"/>
  <c r="K151" i="18" s="1"/>
  <c r="M150" i="18"/>
  <c r="M151" i="18" s="1"/>
  <c r="M152" i="18" s="1"/>
  <c r="CC53" i="31"/>
  <c r="CD53" i="31" s="1"/>
  <c r="BF101" i="15"/>
  <c r="BH101" i="15" s="1"/>
  <c r="BI101" i="15" s="1"/>
  <c r="D17" i="15"/>
  <c r="D18" i="15" s="1"/>
  <c r="BQ26" i="28"/>
  <c r="BE19" i="28"/>
  <c r="BE18" i="28" s="1"/>
  <c r="BC60" i="15"/>
  <c r="BC154" i="15"/>
  <c r="BC110" i="15"/>
  <c r="BO42" i="28"/>
  <c r="BB38" i="28"/>
  <c r="AY32" i="28"/>
  <c r="BB185" i="15"/>
  <c r="BB186" i="15" s="1"/>
  <c r="BP190" i="15"/>
  <c r="BP189" i="15" s="1"/>
  <c r="BC52" i="15"/>
  <c r="BB26" i="28"/>
  <c r="AP207" i="15"/>
  <c r="BB133" i="15"/>
  <c r="BW18" i="28"/>
  <c r="BC84" i="15"/>
  <c r="BB72" i="15"/>
  <c r="CE28" i="28"/>
  <c r="BC227" i="15"/>
  <c r="AZ41" i="28"/>
  <c r="BS237" i="15"/>
  <c r="BB77" i="15"/>
  <c r="BW33" i="28"/>
  <c r="BC208" i="15"/>
  <c r="BB146" i="15"/>
  <c r="BB147" i="15" s="1"/>
  <c r="D203" i="14"/>
  <c r="D28" i="32"/>
  <c r="BZ33" i="28"/>
  <c r="BJ218" i="15"/>
  <c r="BN6" i="28"/>
  <c r="BS52" i="15"/>
  <c r="BC189" i="15"/>
  <c r="BP209" i="15"/>
  <c r="BE6" i="28"/>
  <c r="CE34" i="28"/>
  <c r="I30" i="18"/>
  <c r="BC93" i="15"/>
  <c r="BC92" i="15" s="1"/>
  <c r="AP228" i="15"/>
  <c r="BE32" i="28"/>
  <c r="BS66" i="15"/>
  <c r="BP238" i="15"/>
  <c r="BJ189" i="15"/>
  <c r="BX42" i="28"/>
  <c r="BX41" i="28" s="1"/>
  <c r="I27" i="32"/>
  <c r="BH6" i="28"/>
  <c r="D152" i="18"/>
  <c r="BP112" i="15"/>
  <c r="AP59" i="15"/>
  <c r="BP92" i="15"/>
  <c r="BM57" i="15"/>
  <c r="D95" i="18"/>
  <c r="D196" i="15"/>
  <c r="D197" i="15" s="1"/>
  <c r="BB120" i="15"/>
  <c r="BB121" i="15" s="1"/>
  <c r="BB122" i="15" s="1"/>
  <c r="D8" i="32"/>
  <c r="D51" i="18"/>
  <c r="BC175" i="15"/>
  <c r="BH25" i="28"/>
  <c r="CE14" i="28"/>
  <c r="BS89" i="15"/>
  <c r="BN25" i="28"/>
  <c r="BL40" i="28"/>
  <c r="I170" i="14"/>
  <c r="CA42" i="28"/>
  <c r="D121" i="15"/>
  <c r="G14" i="10"/>
  <c r="F20" i="28"/>
  <c r="BC238" i="15"/>
  <c r="I7" i="32"/>
  <c r="D122" i="18"/>
  <c r="I50" i="18"/>
  <c r="D14" i="25"/>
  <c r="BX40" i="28"/>
  <c r="BM66" i="15"/>
  <c r="CF19" i="28"/>
  <c r="BT32" i="28"/>
  <c r="BP176" i="15"/>
  <c r="AP237" i="15"/>
  <c r="BP65" i="15"/>
  <c r="BJ227" i="15"/>
  <c r="BB59" i="15"/>
  <c r="BB60" i="15" s="1"/>
  <c r="BB61" i="15" s="1"/>
  <c r="BK19" i="28"/>
  <c r="M20" i="25"/>
  <c r="BS189" i="15"/>
  <c r="BC137" i="15"/>
  <c r="BS59" i="15"/>
  <c r="BB62" i="15"/>
  <c r="BS226" i="15"/>
  <c r="BB18" i="28"/>
  <c r="BJ123" i="15"/>
  <c r="BM237" i="15"/>
  <c r="BJ65" i="15"/>
  <c r="D147" i="15"/>
  <c r="G18" i="10"/>
  <c r="BM80" i="15"/>
  <c r="BK10" i="15"/>
  <c r="D45" i="34"/>
  <c r="BP52" i="15"/>
  <c r="I121" i="18"/>
  <c r="BH32" i="28"/>
  <c r="BJ60" i="15"/>
  <c r="I11" i="18"/>
  <c r="D197" i="14"/>
  <c r="CE41" i="28"/>
  <c r="D102" i="15"/>
  <c r="D103" i="15" s="1"/>
  <c r="D104" i="15" s="1"/>
  <c r="I10" i="25"/>
  <c r="F29" i="28"/>
  <c r="F30" i="28"/>
  <c r="D10" i="16"/>
  <c r="D116" i="18"/>
  <c r="BZ38" i="28"/>
  <c r="BB32" i="28"/>
  <c r="BJ237" i="15"/>
  <c r="AY19" i="28"/>
  <c r="F28" i="10"/>
  <c r="BP194" i="15"/>
  <c r="I115" i="18"/>
  <c r="D110" i="14"/>
  <c r="BE26" i="28"/>
  <c r="F14" i="28"/>
  <c r="D15" i="25"/>
  <c r="BH19" i="28"/>
  <c r="BM227" i="15"/>
  <c r="D170" i="15"/>
  <c r="BC91" i="15"/>
  <c r="BP188" i="15"/>
  <c r="BZ19" i="28"/>
  <c r="AP65" i="15"/>
  <c r="AY25" i="28"/>
  <c r="BZ25" i="28"/>
  <c r="BJ177" i="15"/>
  <c r="BB9" i="15"/>
  <c r="AP58" i="15"/>
  <c r="D175" i="14"/>
  <c r="I19" i="32"/>
  <c r="BM218" i="15"/>
  <c r="BK33" i="28"/>
  <c r="AZ40" i="28"/>
  <c r="BP153" i="15"/>
  <c r="BP152" i="15" s="1"/>
  <c r="BC65" i="15"/>
  <c r="BB93" i="15"/>
  <c r="BN12" i="28"/>
  <c r="BR42" i="28"/>
  <c r="BQ12" i="28"/>
  <c r="I107" i="18"/>
  <c r="D77" i="14"/>
  <c r="D10" i="10"/>
  <c r="AY38" i="28"/>
  <c r="E10" i="10"/>
  <c r="D83" i="15"/>
  <c r="M10" i="25"/>
  <c r="BS208" i="15"/>
  <c r="D13" i="18"/>
  <c r="CF33" i="28"/>
  <c r="BK6" i="28"/>
  <c r="AP218" i="15"/>
  <c r="BJ208" i="15"/>
  <c r="CE35" i="28"/>
  <c r="D160" i="15"/>
  <c r="BW25" i="28"/>
  <c r="F36" i="28"/>
  <c r="BJ52" i="15"/>
  <c r="BJ51" i="15" s="1"/>
  <c r="BJ50" i="15" s="1"/>
  <c r="I18" i="32"/>
  <c r="I23" i="32"/>
  <c r="CM7" i="28"/>
  <c r="D127" i="18"/>
  <c r="I44" i="34"/>
  <c r="BP88" i="15"/>
  <c r="BP124" i="15"/>
  <c r="BJ101" i="15"/>
  <c r="BJ100" i="15" s="1"/>
  <c r="G9" i="10"/>
  <c r="I12" i="18"/>
  <c r="CF25" i="28"/>
  <c r="BB160" i="15"/>
  <c r="I75" i="18"/>
  <c r="BJ153" i="15"/>
  <c r="BU40" i="28"/>
  <c r="D94" i="15"/>
  <c r="BB68" i="15"/>
  <c r="BB240" i="15"/>
  <c r="BT25" i="28"/>
  <c r="CE9" i="28"/>
  <c r="D32" i="18"/>
  <c r="BC125" i="15"/>
  <c r="BC124" i="15" s="1"/>
  <c r="BC123" i="15" s="1"/>
  <c r="D58" i="18"/>
  <c r="D40" i="32"/>
  <c r="BH38" i="28"/>
  <c r="I126" i="18"/>
  <c r="D79" i="18"/>
  <c r="D19" i="15"/>
  <c r="AP51" i="15"/>
  <c r="AP50" i="15" s="1"/>
  <c r="F42" i="28"/>
  <c r="BP59" i="15"/>
  <c r="CE21" i="28"/>
  <c r="BF42" i="28"/>
  <c r="H28" i="10"/>
  <c r="G25" i="10"/>
  <c r="I31" i="18"/>
  <c r="BT6" i="28"/>
  <c r="I39" i="32"/>
  <c r="BC42" i="28"/>
  <c r="I8" i="18"/>
  <c r="I78" i="18"/>
  <c r="CF12" i="28"/>
  <c r="I57" i="18"/>
  <c r="D59" i="34"/>
  <c r="BB235" i="15"/>
  <c r="BP138" i="15"/>
  <c r="BC194" i="15"/>
  <c r="BM188" i="15"/>
  <c r="BI42" i="28"/>
  <c r="BB227" i="15"/>
  <c r="BS101" i="15"/>
  <c r="BM208" i="15"/>
  <c r="BB187" i="15"/>
  <c r="BQ32" i="28"/>
  <c r="BB104" i="15"/>
  <c r="D109" i="18"/>
  <c r="BP227" i="15"/>
  <c r="BP226" i="15" s="1"/>
  <c r="BP225" i="15" s="1"/>
  <c r="BP224" i="15" s="1"/>
  <c r="D134" i="15"/>
  <c r="D135" i="15" s="1"/>
  <c r="D234" i="15"/>
  <c r="D235" i="15" s="1"/>
  <c r="D229" i="15"/>
  <c r="D230" i="15" s="1"/>
  <c r="BM51" i="15"/>
  <c r="I222" i="14"/>
  <c r="I108" i="18"/>
  <c r="J10" i="25"/>
  <c r="D240" i="15"/>
  <c r="D100" i="14"/>
  <c r="BB170" i="15"/>
  <c r="BJ93" i="15"/>
  <c r="BJ92" i="15" s="1"/>
  <c r="BJ91" i="15" s="1"/>
  <c r="BC59" i="15"/>
  <c r="BU39" i="28"/>
  <c r="BK26" i="28"/>
  <c r="BK25" i="28" s="1"/>
  <c r="F8" i="28"/>
  <c r="H14" i="10"/>
  <c r="BQ18" i="28"/>
  <c r="I27" i="18"/>
  <c r="D85" i="18"/>
  <c r="I36" i="34"/>
  <c r="G202" i="14"/>
  <c r="D204" i="14"/>
  <c r="I202" i="14"/>
  <c r="D153" i="18"/>
  <c r="I94" i="18"/>
  <c r="D96" i="18"/>
  <c r="F21" i="28"/>
  <c r="I196" i="14"/>
  <c r="D198" i="14"/>
  <c r="G196" i="14"/>
  <c r="I9" i="16"/>
  <c r="D111" i="14"/>
  <c r="G109" i="14"/>
  <c r="I109" i="14"/>
  <c r="F15" i="28"/>
  <c r="G174" i="14"/>
  <c r="I174" i="14"/>
  <c r="D176" i="14"/>
  <c r="G76" i="14"/>
  <c r="I76" i="14"/>
  <c r="D78" i="14"/>
  <c r="J11" i="25"/>
  <c r="G99" i="14"/>
  <c r="I99" i="14"/>
  <c r="D101" i="14"/>
  <c r="I84" i="18"/>
  <c r="D205" i="14"/>
  <c r="I203" i="14"/>
  <c r="G203" i="14"/>
  <c r="D97" i="18"/>
  <c r="G197" i="14"/>
  <c r="I197" i="14"/>
  <c r="D199" i="14"/>
  <c r="G110" i="14"/>
  <c r="I110" i="14"/>
  <c r="D112" i="14"/>
  <c r="F16" i="28"/>
  <c r="D177" i="14"/>
  <c r="I175" i="14"/>
  <c r="G175" i="14"/>
  <c r="I77" i="14"/>
  <c r="G77" i="14"/>
  <c r="D102" i="14"/>
  <c r="G100" i="14"/>
  <c r="I100" i="14"/>
  <c r="G204" i="14"/>
  <c r="I204" i="14"/>
  <c r="D206" i="14"/>
  <c r="G198" i="14"/>
  <c r="I198" i="14"/>
  <c r="G111" i="14"/>
  <c r="I111" i="14"/>
  <c r="D113" i="14"/>
  <c r="D178" i="14"/>
  <c r="I176" i="14"/>
  <c r="G176" i="14"/>
  <c r="I101" i="14"/>
  <c r="G101" i="14"/>
  <c r="D103" i="14"/>
  <c r="I205" i="14"/>
  <c r="D207" i="14"/>
  <c r="G205" i="14"/>
  <c r="I177" i="14"/>
  <c r="G177" i="14"/>
  <c r="D104" i="14"/>
  <c r="I206" i="14"/>
  <c r="D208" i="14"/>
  <c r="G206" i="14"/>
  <c r="D105" i="14"/>
  <c r="G103" i="14"/>
  <c r="I103" i="14"/>
  <c r="D209" i="14"/>
  <c r="I207" i="14"/>
  <c r="G207" i="14"/>
  <c r="D106" i="14"/>
  <c r="G104" i="14"/>
  <c r="I104" i="14"/>
  <c r="I208" i="14"/>
  <c r="G208" i="14"/>
  <c r="G105" i="14"/>
  <c r="I105" i="14"/>
  <c r="K9" i="16" l="1"/>
  <c r="G97" i="18"/>
  <c r="G96" i="18"/>
  <c r="G85" i="18"/>
  <c r="G109" i="18"/>
  <c r="G79" i="18"/>
  <c r="G58" i="18"/>
  <c r="G32" i="18"/>
  <c r="G127" i="18"/>
  <c r="G13" i="18"/>
  <c r="G116" i="18"/>
  <c r="H116" i="18" s="1"/>
  <c r="G122" i="18"/>
  <c r="G51" i="18"/>
  <c r="G95" i="18"/>
  <c r="H95" i="18" s="1"/>
  <c r="J105" i="14"/>
  <c r="H105" i="14"/>
  <c r="H208" i="14"/>
  <c r="J208" i="14"/>
  <c r="J104" i="14"/>
  <c r="H104" i="14"/>
  <c r="F106" i="14"/>
  <c r="H207" i="14"/>
  <c r="J207" i="14"/>
  <c r="F209" i="14"/>
  <c r="J103" i="14"/>
  <c r="H103" i="14"/>
  <c r="F105" i="14"/>
  <c r="H206" i="14"/>
  <c r="F208" i="14"/>
  <c r="J206" i="14"/>
  <c r="F104" i="14"/>
  <c r="H177" i="14"/>
  <c r="J177" i="14"/>
  <c r="H205" i="14"/>
  <c r="F207" i="14"/>
  <c r="J205" i="14"/>
  <c r="F103" i="14"/>
  <c r="H101" i="14"/>
  <c r="J101" i="14"/>
  <c r="H176" i="14"/>
  <c r="J176" i="14"/>
  <c r="F178" i="14"/>
  <c r="F113" i="14"/>
  <c r="J111" i="14"/>
  <c r="H111" i="14"/>
  <c r="J198" i="14"/>
  <c r="H198" i="14"/>
  <c r="F206" i="14"/>
  <c r="J204" i="14"/>
  <c r="H204" i="14"/>
  <c r="J100" i="14"/>
  <c r="H100" i="14"/>
  <c r="F102" i="14"/>
  <c r="H77" i="14"/>
  <c r="J77" i="14"/>
  <c r="H175" i="14"/>
  <c r="J175" i="14"/>
  <c r="F177" i="14"/>
  <c r="G16" i="28"/>
  <c r="CJ16" i="28" s="1"/>
  <c r="CK16" i="28" s="1"/>
  <c r="F112" i="14"/>
  <c r="J110" i="14"/>
  <c r="H110" i="14"/>
  <c r="F199" i="14"/>
  <c r="J197" i="14"/>
  <c r="H197" i="14"/>
  <c r="F97" i="18"/>
  <c r="H97" i="18"/>
  <c r="H203" i="14"/>
  <c r="J203" i="14"/>
  <c r="F205" i="14"/>
  <c r="F101" i="14"/>
  <c r="J99" i="14"/>
  <c r="H99" i="14"/>
  <c r="N11" i="25"/>
  <c r="K11" i="25"/>
  <c r="F78" i="14"/>
  <c r="J76" i="14"/>
  <c r="H76" i="14"/>
  <c r="F176" i="14"/>
  <c r="J174" i="14"/>
  <c r="H174" i="14"/>
  <c r="G15" i="28"/>
  <c r="CJ15" i="28" s="1"/>
  <c r="CK15" i="28" s="1"/>
  <c r="J109" i="14"/>
  <c r="H109" i="14"/>
  <c r="F111" i="14"/>
  <c r="H196" i="14"/>
  <c r="F198" i="14"/>
  <c r="J196" i="14"/>
  <c r="G21" i="28"/>
  <c r="CJ21" i="28" s="1"/>
  <c r="CK21" i="28" s="1"/>
  <c r="F96" i="18"/>
  <c r="H96" i="18"/>
  <c r="F153" i="18"/>
  <c r="J202" i="14"/>
  <c r="F204" i="14"/>
  <c r="H202" i="14"/>
  <c r="F85" i="18"/>
  <c r="H85" i="18"/>
  <c r="G8" i="28"/>
  <c r="CJ8" i="28" s="1"/>
  <c r="CK8" i="28" s="1"/>
  <c r="F100" i="14"/>
  <c r="K10" i="25"/>
  <c r="N10" i="25"/>
  <c r="H109" i="18"/>
  <c r="F109" i="18"/>
  <c r="F59" i="34"/>
  <c r="J39" i="32"/>
  <c r="F79" i="18"/>
  <c r="H79" i="18"/>
  <c r="G40" i="32"/>
  <c r="H40" i="32" s="1"/>
  <c r="F40" i="32"/>
  <c r="F58" i="18"/>
  <c r="H58" i="18"/>
  <c r="F32" i="18"/>
  <c r="H32" i="18"/>
  <c r="H127" i="18"/>
  <c r="F127" i="18"/>
  <c r="CQ7" i="28"/>
  <c r="J23" i="32"/>
  <c r="J18" i="32"/>
  <c r="F13" i="18"/>
  <c r="H13" i="18"/>
  <c r="F77" i="14"/>
  <c r="J19" i="32"/>
  <c r="F175" i="14"/>
  <c r="G14" i="28"/>
  <c r="CJ14" i="28" s="1"/>
  <c r="CK14" i="28" s="1"/>
  <c r="F110" i="14"/>
  <c r="F116" i="18"/>
  <c r="G10" i="16"/>
  <c r="F10" i="16"/>
  <c r="F197" i="14"/>
  <c r="F45" i="34"/>
  <c r="G45" i="34"/>
  <c r="H45" i="34" s="1"/>
  <c r="BV10" i="15"/>
  <c r="BU10" i="15"/>
  <c r="N8" i="25"/>
  <c r="H122" i="18"/>
  <c r="F122" i="18"/>
  <c r="J7" i="32"/>
  <c r="G20" i="28"/>
  <c r="CJ20" i="28" s="1"/>
  <c r="CK20" i="28" s="1"/>
  <c r="H51" i="18"/>
  <c r="F51" i="18"/>
  <c r="F8" i="32"/>
  <c r="G8" i="32"/>
  <c r="H8" i="32" s="1"/>
  <c r="F95" i="18"/>
  <c r="F152" i="18"/>
  <c r="J27" i="32"/>
  <c r="F28" i="32"/>
  <c r="G28" i="32"/>
  <c r="H28" i="32" s="1"/>
  <c r="F203" i="14"/>
  <c r="G36" i="28"/>
  <c r="CJ36" i="28" s="1"/>
  <c r="CK36" i="28" s="1"/>
  <c r="J170" i="14"/>
  <c r="G42" i="28"/>
  <c r="CJ42" i="28" s="1"/>
  <c r="CK42" i="28" s="1"/>
  <c r="CC42" i="28"/>
  <c r="K162" i="18"/>
  <c r="K176" i="18" s="1"/>
  <c r="L51" i="34"/>
  <c r="L59" i="34"/>
  <c r="L50" i="34"/>
  <c r="L49" i="34"/>
  <c r="G30" i="28"/>
  <c r="CJ30" i="28" s="1"/>
  <c r="CK7" i="28"/>
  <c r="J222" i="14"/>
  <c r="J9" i="16"/>
  <c r="CK19" i="28"/>
  <c r="G29" i="28"/>
  <c r="CJ29" i="28" s="1"/>
  <c r="CK28" i="28"/>
  <c r="K51" i="34"/>
  <c r="K59" i="34"/>
  <c r="K49" i="34"/>
  <c r="M51" i="34"/>
  <c r="M50" i="34"/>
  <c r="M49" i="34"/>
  <c r="M59" i="34"/>
  <c r="L162" i="18"/>
  <c r="L176" i="18" s="1"/>
  <c r="K50" i="34"/>
  <c r="J112" i="18"/>
  <c r="N50" i="34"/>
  <c r="N51" i="34"/>
  <c r="N49" i="34"/>
  <c r="N59" i="34"/>
  <c r="J104" i="18"/>
  <c r="G104" i="18" s="1"/>
  <c r="H103" i="18"/>
  <c r="K152" i="18"/>
  <c r="F15" i="25"/>
  <c r="F14" i="25"/>
  <c r="J50" i="34"/>
  <c r="J52" i="34" s="1"/>
  <c r="D9" i="13"/>
  <c r="G49" i="34"/>
  <c r="H49" i="34" s="1"/>
  <c r="N151" i="18"/>
  <c r="N152" i="18" s="1"/>
  <c r="N162" i="18" s="1"/>
  <c r="N176" i="18" s="1"/>
  <c r="M162" i="18"/>
  <c r="M176" i="18" s="1"/>
  <c r="CC54" i="31"/>
  <c r="CD54" i="31" s="1"/>
  <c r="F10" i="10"/>
  <c r="I8" i="32"/>
  <c r="BP187" i="15"/>
  <c r="D148" i="15"/>
  <c r="BS88" i="15"/>
  <c r="BC122" i="15"/>
  <c r="BJ90" i="15"/>
  <c r="BM187" i="15"/>
  <c r="BJ59" i="15"/>
  <c r="BB10" i="15"/>
  <c r="AP236" i="15"/>
  <c r="BJ49" i="15"/>
  <c r="CL42" i="28"/>
  <c r="BB11" i="15"/>
  <c r="CM8" i="28"/>
  <c r="BS100" i="15"/>
  <c r="BP51" i="15"/>
  <c r="BP50" i="15" s="1"/>
  <c r="BP49" i="15" s="1"/>
  <c r="I95" i="18"/>
  <c r="CL36" i="28"/>
  <c r="BP137" i="15"/>
  <c r="CF32" i="28"/>
  <c r="D122" i="15"/>
  <c r="BS207" i="15"/>
  <c r="I49" i="34"/>
  <c r="AP64" i="15"/>
  <c r="D105" i="15"/>
  <c r="I28" i="10"/>
  <c r="D114" i="14"/>
  <c r="D98" i="18"/>
  <c r="D14" i="18"/>
  <c r="I45" i="34"/>
  <c r="BM236" i="15"/>
  <c r="AP57" i="15"/>
  <c r="BM79" i="15"/>
  <c r="D95" i="15"/>
  <c r="BJ152" i="15"/>
  <c r="BJ64" i="15"/>
  <c r="CE29" i="28"/>
  <c r="BC83" i="15"/>
  <c r="F22" i="28"/>
  <c r="BC41" i="28"/>
  <c r="BC40" i="28" s="1"/>
  <c r="BC39" i="28" s="1"/>
  <c r="BC38" i="28" s="1"/>
  <c r="BK11" i="15"/>
  <c r="BS65" i="15"/>
  <c r="M9" i="25"/>
  <c r="BH18" i="28"/>
  <c r="BS188" i="15"/>
  <c r="BP91" i="15"/>
  <c r="BC136" i="15"/>
  <c r="D84" i="15"/>
  <c r="I97" i="18"/>
  <c r="I13" i="18"/>
  <c r="I25" i="10"/>
  <c r="AP227" i="15"/>
  <c r="AP226" i="15" s="1"/>
  <c r="BB105" i="15"/>
  <c r="D80" i="18"/>
  <c r="I9" i="10"/>
  <c r="BP208" i="15"/>
  <c r="CE15" i="28"/>
  <c r="BS64" i="15"/>
  <c r="CE22" i="28"/>
  <c r="BC174" i="15"/>
  <c r="BP48" i="15"/>
  <c r="G28" i="10"/>
  <c r="BB134" i="15"/>
  <c r="CE10" i="28"/>
  <c r="BM56" i="15"/>
  <c r="I96" i="18"/>
  <c r="BR41" i="28"/>
  <c r="BZ32" i="28"/>
  <c r="BP151" i="15"/>
  <c r="D154" i="18"/>
  <c r="I79" i="18"/>
  <c r="BK32" i="28"/>
  <c r="BK18" i="28"/>
  <c r="D29" i="32"/>
  <c r="BW32" i="28"/>
  <c r="D41" i="32"/>
  <c r="BP175" i="15"/>
  <c r="BB123" i="15"/>
  <c r="BJ236" i="15"/>
  <c r="BC188" i="15"/>
  <c r="BJ99" i="15"/>
  <c r="BX39" i="28"/>
  <c r="D136" i="15"/>
  <c r="BM207" i="15"/>
  <c r="D16" i="25"/>
  <c r="BP237" i="15"/>
  <c r="I40" i="32"/>
  <c r="CF18" i="28"/>
  <c r="I28" i="32"/>
  <c r="D20" i="15"/>
  <c r="BP207" i="15"/>
  <c r="CE36" i="28"/>
  <c r="D171" i="15"/>
  <c r="D172" i="15" s="1"/>
  <c r="BM65" i="15"/>
  <c r="BJ188" i="15"/>
  <c r="BP123" i="15"/>
  <c r="D161" i="15"/>
  <c r="BJ207" i="15"/>
  <c r="J12" i="25"/>
  <c r="D59" i="18"/>
  <c r="D123" i="18"/>
  <c r="BS236" i="15"/>
  <c r="BM50" i="15"/>
  <c r="BS225" i="15"/>
  <c r="D110" i="18"/>
  <c r="J28" i="10"/>
  <c r="D86" i="18"/>
  <c r="BE25" i="28"/>
  <c r="I122" i="18"/>
  <c r="BB25" i="28"/>
  <c r="BI41" i="28"/>
  <c r="BC109" i="15"/>
  <c r="BC58" i="15"/>
  <c r="BB78" i="15"/>
  <c r="J14" i="10"/>
  <c r="I58" i="18"/>
  <c r="BC51" i="15"/>
  <c r="BC50" i="15" s="1"/>
  <c r="BC49" i="15" s="1"/>
  <c r="BS51" i="15"/>
  <c r="BP58" i="15"/>
  <c r="I9" i="25"/>
  <c r="BB63" i="15"/>
  <c r="AP49" i="15"/>
  <c r="BC226" i="15"/>
  <c r="BP87" i="15"/>
  <c r="BJ122" i="15"/>
  <c r="BC207" i="15"/>
  <c r="I85" i="18"/>
  <c r="D33" i="18"/>
  <c r="AY18" i="28"/>
  <c r="BC153" i="15"/>
  <c r="BM226" i="15"/>
  <c r="AZ39" i="28"/>
  <c r="AZ38" i="28" s="1"/>
  <c r="BP174" i="15"/>
  <c r="BF41" i="28"/>
  <c r="BF40" i="28" s="1"/>
  <c r="BB148" i="15"/>
  <c r="BP111" i="15"/>
  <c r="BU38" i="28"/>
  <c r="F9" i="28"/>
  <c r="D117" i="18"/>
  <c r="BC237" i="15"/>
  <c r="BQ25" i="28"/>
  <c r="I32" i="18"/>
  <c r="I116" i="18"/>
  <c r="BL39" i="28"/>
  <c r="BB171" i="15"/>
  <c r="BB172" i="15" s="1"/>
  <c r="BB173" i="15" s="1"/>
  <c r="BB161" i="15"/>
  <c r="BB162" i="15" s="1"/>
  <c r="BB163" i="15" s="1"/>
  <c r="CA41" i="28"/>
  <c r="CA40" i="28" s="1"/>
  <c r="CA39" i="28" s="1"/>
  <c r="BJ226" i="15"/>
  <c r="AP225" i="15"/>
  <c r="BJ176" i="15"/>
  <c r="BS58" i="15"/>
  <c r="BB94" i="15"/>
  <c r="BB228" i="15"/>
  <c r="BZ18" i="28"/>
  <c r="D128" i="18"/>
  <c r="D11" i="16"/>
  <c r="D52" i="18"/>
  <c r="CL16" i="28"/>
  <c r="CL15" i="28" s="1"/>
  <c r="CL14" i="28" s="1"/>
  <c r="I14" i="10"/>
  <c r="I127" i="18"/>
  <c r="I51" i="18"/>
  <c r="BB188" i="15"/>
  <c r="BO41" i="28"/>
  <c r="CE42" i="28"/>
  <c r="I103" i="18"/>
  <c r="I113" i="14"/>
  <c r="D115" i="14"/>
  <c r="G113" i="14"/>
  <c r="BK12" i="15"/>
  <c r="D81" i="18"/>
  <c r="J13" i="25"/>
  <c r="I109" i="18"/>
  <c r="D111" i="18"/>
  <c r="D53" i="18"/>
  <c r="G114" i="14"/>
  <c r="I114" i="14"/>
  <c r="D116" i="14"/>
  <c r="BK13" i="15"/>
  <c r="BK14" i="15" s="1"/>
  <c r="BK15" i="15" s="1"/>
  <c r="G115" i="14"/>
  <c r="D117" i="14"/>
  <c r="I115" i="14"/>
  <c r="G116" i="14"/>
  <c r="I116" i="14"/>
  <c r="G53" i="18" l="1"/>
  <c r="G111" i="18"/>
  <c r="H111" i="18" s="1"/>
  <c r="G81" i="18"/>
  <c r="G52" i="18"/>
  <c r="G128" i="18"/>
  <c r="G117" i="18"/>
  <c r="G86" i="18"/>
  <c r="G110" i="18"/>
  <c r="H110" i="18" s="1"/>
  <c r="G123" i="18"/>
  <c r="H123" i="18" s="1"/>
  <c r="G59" i="18"/>
  <c r="H59" i="18" s="1"/>
  <c r="G80" i="18"/>
  <c r="G14" i="18"/>
  <c r="H14" i="18" s="1"/>
  <c r="G98" i="18"/>
  <c r="J116" i="14"/>
  <c r="H116" i="14"/>
  <c r="J115" i="14"/>
  <c r="F117" i="14"/>
  <c r="H115" i="14"/>
  <c r="F116" i="14"/>
  <c r="J114" i="14"/>
  <c r="H114" i="14"/>
  <c r="H53" i="18"/>
  <c r="F53" i="18"/>
  <c r="F111" i="18"/>
  <c r="K13" i="25"/>
  <c r="N13" i="25"/>
  <c r="H81" i="18"/>
  <c r="F81" i="18"/>
  <c r="BV12" i="15"/>
  <c r="BU12" i="15"/>
  <c r="H113" i="14"/>
  <c r="F115" i="14"/>
  <c r="J113" i="14"/>
  <c r="F52" i="18"/>
  <c r="H52" i="18"/>
  <c r="G11" i="16"/>
  <c r="F11" i="16"/>
  <c r="H128" i="18"/>
  <c r="F128" i="18"/>
  <c r="F117" i="18"/>
  <c r="H117" i="18"/>
  <c r="G9" i="28"/>
  <c r="CJ9" i="28" s="1"/>
  <c r="CK9" i="28" s="1"/>
  <c r="F33" i="18"/>
  <c r="F86" i="18"/>
  <c r="H86" i="18"/>
  <c r="F110" i="18"/>
  <c r="F123" i="18"/>
  <c r="F59" i="18"/>
  <c r="N12" i="25"/>
  <c r="K12" i="25"/>
  <c r="J28" i="32"/>
  <c r="J40" i="32"/>
  <c r="G41" i="32"/>
  <c r="H41" i="32" s="1"/>
  <c r="F41" i="32"/>
  <c r="F29" i="32"/>
  <c r="G29" i="32"/>
  <c r="H29" i="32" s="1"/>
  <c r="F154" i="18"/>
  <c r="H80" i="18"/>
  <c r="F80" i="18"/>
  <c r="BU11" i="15"/>
  <c r="G22" i="28"/>
  <c r="CJ22" i="28" s="1"/>
  <c r="CK22" i="28" s="1"/>
  <c r="F14" i="18"/>
  <c r="F98" i="18"/>
  <c r="H98" i="18"/>
  <c r="F114" i="14"/>
  <c r="CQ8" i="28"/>
  <c r="J8" i="32"/>
  <c r="H10" i="16"/>
  <c r="K10" i="16"/>
  <c r="CC41" i="28"/>
  <c r="BT10" i="15"/>
  <c r="BV7" i="15"/>
  <c r="BT7" i="15"/>
  <c r="CK29" i="28"/>
  <c r="CK30" i="28"/>
  <c r="J34" i="18"/>
  <c r="J33" i="18"/>
  <c r="G33" i="18" s="1"/>
  <c r="H104" i="18"/>
  <c r="BU6" i="15"/>
  <c r="BT11" i="15"/>
  <c r="F16" i="25"/>
  <c r="G9" i="13"/>
  <c r="G52" i="34"/>
  <c r="H52" i="34" s="1"/>
  <c r="J54" i="34"/>
  <c r="J57" i="34"/>
  <c r="J56" i="34"/>
  <c r="J53" i="34"/>
  <c r="J55" i="34"/>
  <c r="J51" i="34"/>
  <c r="E9" i="13"/>
  <c r="G50" i="34"/>
  <c r="H50" i="34" s="1"/>
  <c r="J58" i="34"/>
  <c r="CC55" i="31"/>
  <c r="CD55" i="31" s="1"/>
  <c r="D60" i="18"/>
  <c r="F23" i="28"/>
  <c r="BJ225" i="15"/>
  <c r="D149" i="15"/>
  <c r="BC57" i="15"/>
  <c r="BB124" i="15"/>
  <c r="I52" i="18"/>
  <c r="I59" i="18"/>
  <c r="I50" i="34"/>
  <c r="D12" i="16"/>
  <c r="D15" i="18"/>
  <c r="D21" i="15"/>
  <c r="BB106" i="15"/>
  <c r="BX38" i="28"/>
  <c r="AP56" i="15"/>
  <c r="BS57" i="15"/>
  <c r="BO40" i="28"/>
  <c r="BO39" i="28" s="1"/>
  <c r="BO38" i="28" s="1"/>
  <c r="K28" i="10"/>
  <c r="I14" i="18"/>
  <c r="D123" i="15"/>
  <c r="BC187" i="15"/>
  <c r="D85" i="15"/>
  <c r="CA38" i="28"/>
  <c r="G10" i="10"/>
  <c r="K14" i="10"/>
  <c r="BJ187" i="15"/>
  <c r="BP110" i="15"/>
  <c r="CE16" i="28"/>
  <c r="BI40" i="28"/>
  <c r="I80" i="18"/>
  <c r="F25" i="10"/>
  <c r="D129" i="18"/>
  <c r="D162" i="15"/>
  <c r="D96" i="15"/>
  <c r="BB79" i="15"/>
  <c r="BL38" i="28"/>
  <c r="BF39" i="28"/>
  <c r="I8" i="25"/>
  <c r="CL30" i="28"/>
  <c r="BM49" i="15"/>
  <c r="BB189" i="15"/>
  <c r="I128" i="18"/>
  <c r="BM64" i="15"/>
  <c r="I98" i="18"/>
  <c r="BB135" i="15"/>
  <c r="BP173" i="15"/>
  <c r="CL13" i="28"/>
  <c r="BM186" i="15"/>
  <c r="BP150" i="15"/>
  <c r="D173" i="15"/>
  <c r="D137" i="15"/>
  <c r="D106" i="15"/>
  <c r="BB229" i="15"/>
  <c r="BS187" i="15"/>
  <c r="BC135" i="15"/>
  <c r="AP48" i="15"/>
  <c r="BS50" i="15"/>
  <c r="I53" i="18"/>
  <c r="BJ175" i="15"/>
  <c r="BP136" i="15"/>
  <c r="BP135" i="15" s="1"/>
  <c r="BP134" i="15" s="1"/>
  <c r="BP133" i="15" s="1"/>
  <c r="BC121" i="15"/>
  <c r="BP186" i="15"/>
  <c r="CE30" i="28"/>
  <c r="BC82" i="15"/>
  <c r="BJ48" i="15"/>
  <c r="I123" i="18"/>
  <c r="CL35" i="28"/>
  <c r="CL34" i="28" s="1"/>
  <c r="F18" i="10"/>
  <c r="BC37" i="28"/>
  <c r="D112" i="18"/>
  <c r="I117" i="18"/>
  <c r="D42" i="32"/>
  <c r="BS99" i="15"/>
  <c r="M8" i="25"/>
  <c r="BC173" i="15"/>
  <c r="I110" i="18"/>
  <c r="F10" i="28"/>
  <c r="I41" i="32"/>
  <c r="CM9" i="28"/>
  <c r="BK16" i="15"/>
  <c r="AZ37" i="28"/>
  <c r="BU37" i="28"/>
  <c r="BC48" i="15"/>
  <c r="I111" i="18"/>
  <c r="J14" i="25"/>
  <c r="BM225" i="15"/>
  <c r="D30" i="32"/>
  <c r="BJ58" i="15"/>
  <c r="BJ57" i="15" s="1"/>
  <c r="BJ56" i="15" s="1"/>
  <c r="CL41" i="28"/>
  <c r="BC108" i="15"/>
  <c r="CE23" i="28"/>
  <c r="BB174" i="15"/>
  <c r="BJ151" i="15"/>
  <c r="L14" i="10"/>
  <c r="BC152" i="15"/>
  <c r="BC151" i="15" s="1"/>
  <c r="BC150" i="15" s="1"/>
  <c r="BC149" i="15" s="1"/>
  <c r="I18" i="10"/>
  <c r="BP86" i="15"/>
  <c r="BB149" i="15"/>
  <c r="BS224" i="15"/>
  <c r="L28" i="10"/>
  <c r="D34" i="18"/>
  <c r="I29" i="32"/>
  <c r="I10" i="16"/>
  <c r="I104" i="18"/>
  <c r="BJ121" i="15"/>
  <c r="I81" i="18"/>
  <c r="D155" i="18"/>
  <c r="BB164" i="15"/>
  <c r="BP47" i="15"/>
  <c r="BP57" i="15"/>
  <c r="AP224" i="15"/>
  <c r="BS87" i="15"/>
  <c r="BM78" i="15"/>
  <c r="BB95" i="15"/>
  <c r="BC225" i="15"/>
  <c r="D87" i="18"/>
  <c r="E9" i="10"/>
  <c r="BB12" i="15"/>
  <c r="D174" i="15"/>
  <c r="BP122" i="15"/>
  <c r="BR40" i="28"/>
  <c r="BR39" i="28" s="1"/>
  <c r="BR38" i="28" s="1"/>
  <c r="BR37" i="28" s="1"/>
  <c r="I86" i="18"/>
  <c r="I52" i="34"/>
  <c r="D61" i="18"/>
  <c r="J15" i="25"/>
  <c r="D62" i="18"/>
  <c r="J16" i="25"/>
  <c r="J17" i="25"/>
  <c r="J18" i="25"/>
  <c r="D15" i="10" l="1"/>
  <c r="G62" i="18"/>
  <c r="G61" i="18"/>
  <c r="G87" i="18"/>
  <c r="G34" i="18"/>
  <c r="G112" i="18"/>
  <c r="G129" i="18"/>
  <c r="G15" i="18"/>
  <c r="H15" i="18" s="1"/>
  <c r="G60" i="18"/>
  <c r="H33" i="18"/>
  <c r="N17" i="25"/>
  <c r="K17" i="25"/>
  <c r="N16" i="25"/>
  <c r="K16" i="25"/>
  <c r="F62" i="18"/>
  <c r="H62" i="18"/>
  <c r="N15" i="25"/>
  <c r="K15" i="25"/>
  <c r="H61" i="18"/>
  <c r="F61" i="18"/>
  <c r="H87" i="18"/>
  <c r="F87" i="18"/>
  <c r="F155" i="18"/>
  <c r="J10" i="16"/>
  <c r="J29" i="32"/>
  <c r="F34" i="18"/>
  <c r="BT6" i="15"/>
  <c r="F30" i="32"/>
  <c r="G30" i="32"/>
  <c r="H30" i="32" s="1"/>
  <c r="N14" i="25"/>
  <c r="K14" i="25"/>
  <c r="CQ9" i="28"/>
  <c r="J41" i="32"/>
  <c r="G10" i="28"/>
  <c r="CJ10" i="28" s="1"/>
  <c r="CK10" i="28" s="1"/>
  <c r="BV11" i="15"/>
  <c r="G42" i="32"/>
  <c r="H42" i="32" s="1"/>
  <c r="F42" i="32"/>
  <c r="F112" i="18"/>
  <c r="H112" i="18"/>
  <c r="BU7" i="15"/>
  <c r="F129" i="18"/>
  <c r="H129" i="18"/>
  <c r="F15" i="18"/>
  <c r="G12" i="16"/>
  <c r="F12" i="16"/>
  <c r="G23" i="28"/>
  <c r="CJ23" i="28" s="1"/>
  <c r="CK23" i="28" s="1"/>
  <c r="H60" i="18"/>
  <c r="F60" i="18"/>
  <c r="K11" i="16"/>
  <c r="H11" i="16"/>
  <c r="CC40" i="28"/>
  <c r="N6" i="25"/>
  <c r="K6" i="25"/>
  <c r="H34" i="18"/>
  <c r="J35" i="18"/>
  <c r="J9" i="13"/>
  <c r="G55" i="34"/>
  <c r="H55" i="34" s="1"/>
  <c r="H9" i="13"/>
  <c r="G53" i="34"/>
  <c r="H53" i="34" s="1"/>
  <c r="K9" i="13"/>
  <c r="G56" i="34"/>
  <c r="H56" i="34" s="1"/>
  <c r="G51" i="34"/>
  <c r="H51" i="34" s="1"/>
  <c r="F9" i="13"/>
  <c r="J59" i="34"/>
  <c r="G59" i="34" s="1"/>
  <c r="H59" i="34" s="1"/>
  <c r="G57" i="34"/>
  <c r="H57" i="34" s="1"/>
  <c r="L9" i="13"/>
  <c r="G58" i="34"/>
  <c r="H58" i="34" s="1"/>
  <c r="M9" i="13"/>
  <c r="G54" i="34"/>
  <c r="H54" i="34" s="1"/>
  <c r="I9" i="13"/>
  <c r="N18" i="25"/>
  <c r="K18" i="25"/>
  <c r="CC56" i="31"/>
  <c r="CC57" i="31" s="1"/>
  <c r="I33" i="18"/>
  <c r="P28" i="10"/>
  <c r="E18" i="10"/>
  <c r="D97" i="15"/>
  <c r="BI39" i="28"/>
  <c r="BC172" i="15"/>
  <c r="BM185" i="15"/>
  <c r="P14" i="10"/>
  <c r="D31" i="32"/>
  <c r="D163" i="15"/>
  <c r="BC120" i="15"/>
  <c r="BB190" i="15"/>
  <c r="BB165" i="15"/>
  <c r="I53" i="34"/>
  <c r="I51" i="34"/>
  <c r="D22" i="15"/>
  <c r="BC81" i="15"/>
  <c r="Q28" i="10"/>
  <c r="BP132" i="15"/>
  <c r="O28" i="10"/>
  <c r="D130" i="18"/>
  <c r="BS86" i="15"/>
  <c r="BX37" i="28"/>
  <c r="BL37" i="28"/>
  <c r="I56" i="34"/>
  <c r="BI38" i="28"/>
  <c r="BC224" i="15"/>
  <c r="O14" i="10"/>
  <c r="I30" i="32"/>
  <c r="BJ120" i="15"/>
  <c r="BP172" i="15"/>
  <c r="BJ186" i="15"/>
  <c r="I59" i="34"/>
  <c r="BB175" i="15"/>
  <c r="I57" i="34"/>
  <c r="D63" i="18"/>
  <c r="BM224" i="15"/>
  <c r="BM223" i="15" s="1"/>
  <c r="I129" i="18"/>
  <c r="BP109" i="15"/>
  <c r="BB107" i="15"/>
  <c r="E28" i="10"/>
  <c r="BB230" i="15"/>
  <c r="BB13" i="15"/>
  <c r="BP121" i="15"/>
  <c r="CL33" i="28"/>
  <c r="M28" i="10"/>
  <c r="D16" i="18"/>
  <c r="CL12" i="28"/>
  <c r="E14" i="10"/>
  <c r="BJ150" i="15"/>
  <c r="I54" i="34"/>
  <c r="D124" i="15"/>
  <c r="I62" i="18"/>
  <c r="M14" i="10"/>
  <c r="I15" i="18"/>
  <c r="N28" i="10"/>
  <c r="CM10" i="28"/>
  <c r="D138" i="15"/>
  <c r="D175" i="15"/>
  <c r="BB150" i="15"/>
  <c r="BK17" i="15"/>
  <c r="CL23" i="28"/>
  <c r="CL22" i="28" s="1"/>
  <c r="CL21" i="28" s="1"/>
  <c r="N14" i="10"/>
  <c r="H10" i="10"/>
  <c r="J19" i="25"/>
  <c r="BF38" i="28"/>
  <c r="BU36" i="28"/>
  <c r="BC186" i="15"/>
  <c r="D86" i="15"/>
  <c r="I61" i="18"/>
  <c r="BB136" i="15"/>
  <c r="CL10" i="28"/>
  <c r="D88" i="18"/>
  <c r="I60" i="18"/>
  <c r="BJ47" i="15"/>
  <c r="CL40" i="28"/>
  <c r="CL39" i="28" s="1"/>
  <c r="CL38" i="28" s="1"/>
  <c r="I87" i="18"/>
  <c r="D43" i="32"/>
  <c r="BM48" i="15"/>
  <c r="BP46" i="15"/>
  <c r="BJ224" i="15"/>
  <c r="Q14" i="10"/>
  <c r="I42" i="32"/>
  <c r="BC107" i="15"/>
  <c r="CL29" i="28"/>
  <c r="CL28" i="28" s="1"/>
  <c r="BB96" i="15"/>
  <c r="I11" i="16"/>
  <c r="F9" i="10"/>
  <c r="BM77" i="15"/>
  <c r="BM76" i="15" s="1"/>
  <c r="BM75" i="15" s="1"/>
  <c r="AP223" i="15"/>
  <c r="I112" i="18"/>
  <c r="CA37" i="28"/>
  <c r="BO37" i="28"/>
  <c r="BS56" i="15"/>
  <c r="BB125" i="15"/>
  <c r="D156" i="18"/>
  <c r="BC36" i="28"/>
  <c r="BC35" i="28" s="1"/>
  <c r="BC34" i="28" s="1"/>
  <c r="BP185" i="15"/>
  <c r="AZ36" i="28"/>
  <c r="BC134" i="15"/>
  <c r="BJ174" i="15"/>
  <c r="BP149" i="15"/>
  <c r="BC148" i="15"/>
  <c r="BP85" i="15"/>
  <c r="BR36" i="28"/>
  <c r="D150" i="15"/>
  <c r="AP47" i="15"/>
  <c r="BS223" i="15"/>
  <c r="BS49" i="15"/>
  <c r="BS48" i="15" s="1"/>
  <c r="BB80" i="15"/>
  <c r="BC47" i="15"/>
  <c r="D35" i="18"/>
  <c r="BS186" i="15"/>
  <c r="D107" i="15"/>
  <c r="I58" i="34"/>
  <c r="I55" i="34"/>
  <c r="I34" i="18"/>
  <c r="CM11" i="28"/>
  <c r="D89" i="18"/>
  <c r="CM12" i="28"/>
  <c r="CM13" i="28"/>
  <c r="CM14" i="28"/>
  <c r="G89" i="18" l="1"/>
  <c r="G35" i="18"/>
  <c r="G88" i="18"/>
  <c r="G16" i="18"/>
  <c r="H16" i="18" s="1"/>
  <c r="G63" i="18"/>
  <c r="H63" i="18" s="1"/>
  <c r="G130" i="18"/>
  <c r="H130" i="18" s="1"/>
  <c r="CQ14" i="28"/>
  <c r="CP14" i="28"/>
  <c r="CQ13" i="28"/>
  <c r="CP13" i="28"/>
  <c r="CQ12" i="28"/>
  <c r="CP12" i="28"/>
  <c r="F89" i="18"/>
  <c r="H89" i="18"/>
  <c r="CP11" i="28"/>
  <c r="CQ11" i="28"/>
  <c r="F35" i="18"/>
  <c r="F156" i="18"/>
  <c r="J11" i="16"/>
  <c r="J42" i="32"/>
  <c r="F43" i="32"/>
  <c r="G43" i="32"/>
  <c r="H43" i="32" s="1"/>
  <c r="H88" i="18"/>
  <c r="F88" i="18"/>
  <c r="CQ10" i="28"/>
  <c r="F16" i="18"/>
  <c r="F63" i="18"/>
  <c r="J30" i="32"/>
  <c r="F130" i="18"/>
  <c r="G31" i="32"/>
  <c r="H31" i="32" s="1"/>
  <c r="F31" i="32"/>
  <c r="K12" i="16"/>
  <c r="H12" i="16"/>
  <c r="D27" i="10"/>
  <c r="CC38" i="28"/>
  <c r="BV6" i="15"/>
  <c r="CC39" i="28"/>
  <c r="J150" i="18"/>
  <c r="G150" i="18" s="1"/>
  <c r="H35" i="18"/>
  <c r="N9" i="13"/>
  <c r="P9" i="13" s="1"/>
  <c r="R9" i="13" s="1"/>
  <c r="U9" i="13" s="1"/>
  <c r="K19" i="25"/>
  <c r="N19" i="25"/>
  <c r="CD57" i="31"/>
  <c r="CC58" i="31"/>
  <c r="CD56" i="31"/>
  <c r="CM15" i="28"/>
  <c r="BC106" i="15"/>
  <c r="M10" i="10"/>
  <c r="BC80" i="15"/>
  <c r="BB166" i="15"/>
  <c r="BB108" i="15"/>
  <c r="R14" i="10"/>
  <c r="E25" i="10"/>
  <c r="M19" i="10"/>
  <c r="BJ223" i="15"/>
  <c r="BB191" i="15"/>
  <c r="BB137" i="15"/>
  <c r="BM184" i="15"/>
  <c r="BL36" i="28"/>
  <c r="D139" i="15"/>
  <c r="BU35" i="28"/>
  <c r="BJ185" i="15"/>
  <c r="BC147" i="15"/>
  <c r="L10" i="10"/>
  <c r="BM47" i="15"/>
  <c r="D164" i="15"/>
  <c r="D165" i="15" s="1"/>
  <c r="D166" i="15" s="1"/>
  <c r="D125" i="15"/>
  <c r="BF37" i="28"/>
  <c r="BF36" i="28" s="1"/>
  <c r="CL11" i="28"/>
  <c r="L19" i="10"/>
  <c r="D44" i="32"/>
  <c r="D32" i="32"/>
  <c r="BI37" i="28"/>
  <c r="BB176" i="15"/>
  <c r="CA36" i="28"/>
  <c r="BR35" i="28"/>
  <c r="BP45" i="15"/>
  <c r="BJ119" i="15"/>
  <c r="K10" i="10"/>
  <c r="I31" i="32"/>
  <c r="BP171" i="15"/>
  <c r="K19" i="10"/>
  <c r="I43" i="32"/>
  <c r="J20" i="25"/>
  <c r="BO36" i="28"/>
  <c r="D90" i="18"/>
  <c r="I88" i="18"/>
  <c r="BC171" i="15"/>
  <c r="BS85" i="15"/>
  <c r="D98" i="15"/>
  <c r="R28" i="10"/>
  <c r="BX36" i="28"/>
  <c r="BP84" i="15"/>
  <c r="BJ149" i="15"/>
  <c r="CL27" i="28"/>
  <c r="BP131" i="15"/>
  <c r="I89" i="18"/>
  <c r="CL9" i="28"/>
  <c r="CL8" i="28" s="1"/>
  <c r="BP108" i="15"/>
  <c r="BC185" i="15"/>
  <c r="BJ46" i="15"/>
  <c r="AZ35" i="28"/>
  <c r="AZ34" i="28" s="1"/>
  <c r="AZ33" i="28" s="1"/>
  <c r="J19" i="10"/>
  <c r="D87" i="15"/>
  <c r="I12" i="16"/>
  <c r="D23" i="15"/>
  <c r="BM74" i="15"/>
  <c r="J10" i="10"/>
  <c r="CL20" i="28"/>
  <c r="CL19" i="28" s="1"/>
  <c r="BP120" i="15"/>
  <c r="BB97" i="15"/>
  <c r="D108" i="15"/>
  <c r="I10" i="10"/>
  <c r="BC33" i="28"/>
  <c r="BB81" i="15"/>
  <c r="CL37" i="28"/>
  <c r="BS185" i="15"/>
  <c r="D17" i="18"/>
  <c r="CL18" i="28"/>
  <c r="BC32" i="28"/>
  <c r="CL32" i="28"/>
  <c r="BC133" i="15"/>
  <c r="BB151" i="15"/>
  <c r="D36" i="18"/>
  <c r="BC46" i="15"/>
  <c r="I16" i="18"/>
  <c r="BS47" i="15"/>
  <c r="BB14" i="15"/>
  <c r="BK18" i="15"/>
  <c r="D157" i="18"/>
  <c r="AP46" i="15"/>
  <c r="D64" i="18"/>
  <c r="BC119" i="15"/>
  <c r="BP148" i="15"/>
  <c r="D176" i="15"/>
  <c r="D151" i="15"/>
  <c r="D152" i="15" s="1"/>
  <c r="BP184" i="15"/>
  <c r="BJ173" i="15"/>
  <c r="BJ172" i="15" s="1"/>
  <c r="BJ171" i="15" s="1"/>
  <c r="BJ170" i="15" s="1"/>
  <c r="I63" i="18"/>
  <c r="D131" i="18"/>
  <c r="BB126" i="15"/>
  <c r="I35" i="18"/>
  <c r="CM16" i="28"/>
  <c r="D37" i="18"/>
  <c r="D158" i="18"/>
  <c r="I130" i="18"/>
  <c r="CM17" i="28"/>
  <c r="CM18" i="28"/>
  <c r="G37" i="18" l="1"/>
  <c r="G131" i="18"/>
  <c r="G64" i="18"/>
  <c r="G36" i="18"/>
  <c r="G17" i="18"/>
  <c r="H17" i="18" s="1"/>
  <c r="G90" i="18"/>
  <c r="H90" i="18" s="1"/>
  <c r="CP17" i="28"/>
  <c r="CQ17" i="28"/>
  <c r="F158" i="18"/>
  <c r="H37" i="18"/>
  <c r="F37" i="18"/>
  <c r="CP16" i="28"/>
  <c r="CQ16" i="28"/>
  <c r="F131" i="18"/>
  <c r="H131" i="18"/>
  <c r="H64" i="18"/>
  <c r="F64" i="18"/>
  <c r="F157" i="18"/>
  <c r="H36" i="18"/>
  <c r="F36" i="18"/>
  <c r="F17" i="18"/>
  <c r="J12" i="16"/>
  <c r="F90" i="18"/>
  <c r="J43" i="32"/>
  <c r="J31" i="32"/>
  <c r="G32" i="32"/>
  <c r="H32" i="32" s="1"/>
  <c r="F32" i="32"/>
  <c r="G44" i="32"/>
  <c r="H44" i="32" s="1"/>
  <c r="F44" i="32"/>
  <c r="CP15" i="28"/>
  <c r="CQ15" i="28"/>
  <c r="CP18" i="28"/>
  <c r="CQ18" i="28"/>
  <c r="CC37" i="28"/>
  <c r="AO187" i="15" s="1"/>
  <c r="J151" i="18"/>
  <c r="G151" i="18" s="1"/>
  <c r="C8" i="13"/>
  <c r="H150" i="18"/>
  <c r="CP6" i="28"/>
  <c r="CP10" i="28"/>
  <c r="N20" i="25"/>
  <c r="K20" i="25"/>
  <c r="CD58" i="31"/>
  <c r="CC59" i="31"/>
  <c r="CD59" i="31" s="1"/>
  <c r="P19" i="10"/>
  <c r="D18" i="18"/>
  <c r="BM46" i="15"/>
  <c r="BU34" i="28"/>
  <c r="BP44" i="15"/>
  <c r="BJ169" i="15"/>
  <c r="BJ184" i="15"/>
  <c r="BJ183" i="15" s="1"/>
  <c r="S28" i="10"/>
  <c r="BJ148" i="15"/>
  <c r="I36" i="18"/>
  <c r="P10" i="10"/>
  <c r="I17" i="18"/>
  <c r="D159" i="18"/>
  <c r="BB192" i="15"/>
  <c r="J21" i="25"/>
  <c r="CA35" i="28"/>
  <c r="BB109" i="15"/>
  <c r="BS184" i="15"/>
  <c r="BS183" i="15" s="1"/>
  <c r="BS182" i="15" s="1"/>
  <c r="BC79" i="15"/>
  <c r="S14" i="10"/>
  <c r="BC45" i="15"/>
  <c r="CL31" i="28"/>
  <c r="D38" i="18"/>
  <c r="D109" i="15"/>
  <c r="D110" i="15" s="1"/>
  <c r="D111" i="15" s="1"/>
  <c r="BC105" i="15"/>
  <c r="BC118" i="15"/>
  <c r="D24" i="15"/>
  <c r="BB177" i="15"/>
  <c r="BP119" i="15"/>
  <c r="BF35" i="28"/>
  <c r="BO35" i="28"/>
  <c r="I37" i="18"/>
  <c r="BB98" i="15"/>
  <c r="N19" i="10"/>
  <c r="BB138" i="15"/>
  <c r="CM19" i="28"/>
  <c r="BL35" i="28"/>
  <c r="CL17" i="28"/>
  <c r="BC31" i="28"/>
  <c r="N10" i="10"/>
  <c r="BI36" i="28"/>
  <c r="BJ45" i="15"/>
  <c r="BR34" i="28"/>
  <c r="CM20" i="28"/>
  <c r="AZ32" i="28"/>
  <c r="D177" i="15"/>
  <c r="BJ182" i="15"/>
  <c r="O19" i="10"/>
  <c r="D88" i="15"/>
  <c r="BX35" i="28"/>
  <c r="BC132" i="15"/>
  <c r="Q19" i="10"/>
  <c r="BM183" i="15"/>
  <c r="BB15" i="15"/>
  <c r="O10" i="10"/>
  <c r="BC184" i="15"/>
  <c r="J172" i="18"/>
  <c r="BS84" i="15"/>
  <c r="BI35" i="28"/>
  <c r="BC146" i="15"/>
  <c r="Q10" i="10"/>
  <c r="BB152" i="15"/>
  <c r="BB127" i="15"/>
  <c r="BP107" i="15"/>
  <c r="D132" i="18"/>
  <c r="CL7" i="28"/>
  <c r="BP147" i="15"/>
  <c r="BP170" i="15"/>
  <c r="D140" i="15"/>
  <c r="CL26" i="28"/>
  <c r="D126" i="15"/>
  <c r="I131" i="18"/>
  <c r="BC170" i="15"/>
  <c r="I19" i="10"/>
  <c r="BM73" i="15"/>
  <c r="BP183" i="15"/>
  <c r="D91" i="18"/>
  <c r="D112" i="15"/>
  <c r="D153" i="15"/>
  <c r="D65" i="18"/>
  <c r="I90" i="18"/>
  <c r="BK19" i="15"/>
  <c r="I64" i="18"/>
  <c r="AP45" i="15"/>
  <c r="AP44" i="15" s="1"/>
  <c r="AP43" i="15" s="1"/>
  <c r="AP42" i="15" s="1"/>
  <c r="BJ118" i="15"/>
  <c r="BJ117" i="15" s="1"/>
  <c r="E19" i="10"/>
  <c r="BP83" i="15"/>
  <c r="I32" i="32"/>
  <c r="BS46" i="15"/>
  <c r="D45" i="32"/>
  <c r="BB82" i="15"/>
  <c r="I150" i="18"/>
  <c r="I44" i="32"/>
  <c r="G65" i="18" l="1"/>
  <c r="G91" i="18"/>
  <c r="G132" i="18"/>
  <c r="G38" i="18"/>
  <c r="G18" i="18"/>
  <c r="J155" i="18"/>
  <c r="G155" i="18" s="1"/>
  <c r="J44" i="32"/>
  <c r="F45" i="32"/>
  <c r="G45" i="32"/>
  <c r="H45" i="32" s="1"/>
  <c r="J32" i="32"/>
  <c r="BT12" i="15"/>
  <c r="H65" i="18"/>
  <c r="F65" i="18"/>
  <c r="H91" i="18"/>
  <c r="F91" i="18"/>
  <c r="F132" i="18"/>
  <c r="H132" i="18"/>
  <c r="F38" i="18"/>
  <c r="H38" i="18"/>
  <c r="F159" i="18"/>
  <c r="H18" i="18"/>
  <c r="F18" i="18"/>
  <c r="CP20" i="28"/>
  <c r="CQ20" i="28"/>
  <c r="CP19" i="28"/>
  <c r="CQ19" i="28"/>
  <c r="BU9" i="15"/>
  <c r="CC35" i="28"/>
  <c r="CC36" i="28"/>
  <c r="J158" i="18"/>
  <c r="G158" i="18" s="1"/>
  <c r="J153" i="18"/>
  <c r="G153" i="18" s="1"/>
  <c r="J159" i="18"/>
  <c r="G159" i="18" s="1"/>
  <c r="J156" i="18"/>
  <c r="G156" i="18" s="1"/>
  <c r="J165" i="18"/>
  <c r="K11" i="32"/>
  <c r="J173" i="18"/>
  <c r="CP7" i="28"/>
  <c r="CP9" i="28"/>
  <c r="C17" i="13"/>
  <c r="J152" i="18"/>
  <c r="G152" i="18" s="1"/>
  <c r="H151" i="18"/>
  <c r="D8" i="13"/>
  <c r="D17" i="13" s="1"/>
  <c r="J154" i="18"/>
  <c r="G154" i="18" s="1"/>
  <c r="J157" i="18"/>
  <c r="G157" i="18" s="1"/>
  <c r="J160" i="18"/>
  <c r="K21" i="25"/>
  <c r="N21" i="25"/>
  <c r="CC60" i="31"/>
  <c r="CD60" i="31" s="1"/>
  <c r="BC131" i="15"/>
  <c r="BP146" i="15"/>
  <c r="D25" i="15"/>
  <c r="H19" i="10"/>
  <c r="BX34" i="28"/>
  <c r="D46" i="32"/>
  <c r="D89" i="15"/>
  <c r="S19" i="10"/>
  <c r="BJ168" i="15"/>
  <c r="BU33" i="28"/>
  <c r="J22" i="25"/>
  <c r="BO34" i="28"/>
  <c r="BC30" i="28"/>
  <c r="BF34" i="28"/>
  <c r="T14" i="10"/>
  <c r="D113" i="15"/>
  <c r="AP41" i="15"/>
  <c r="I151" i="18"/>
  <c r="BP169" i="15"/>
  <c r="BJ147" i="15"/>
  <c r="I45" i="32"/>
  <c r="BP118" i="15"/>
  <c r="T28" i="10"/>
  <c r="BS45" i="15"/>
  <c r="BC104" i="15"/>
  <c r="BC103" i="15" s="1"/>
  <c r="BC102" i="15" s="1"/>
  <c r="BJ44" i="15"/>
  <c r="BC29" i="28"/>
  <c r="BP43" i="15"/>
  <c r="BB153" i="15"/>
  <c r="D39" i="18"/>
  <c r="BM182" i="15"/>
  <c r="BB139" i="15"/>
  <c r="H9" i="10"/>
  <c r="BC145" i="15"/>
  <c r="D66" i="18"/>
  <c r="I38" i="18"/>
  <c r="S10" i="10"/>
  <c r="BK20" i="15"/>
  <c r="BC44" i="15"/>
  <c r="BB110" i="15"/>
  <c r="BC183" i="15"/>
  <c r="I65" i="18"/>
  <c r="BC78" i="15"/>
  <c r="R19" i="10"/>
  <c r="D160" i="18"/>
  <c r="BI34" i="28"/>
  <c r="CM21" i="28"/>
  <c r="CM22" i="28" s="1"/>
  <c r="CM23" i="28" s="1"/>
  <c r="CM24" i="28" s="1"/>
  <c r="CM25" i="28" s="1"/>
  <c r="D154" i="15"/>
  <c r="D155" i="15" s="1"/>
  <c r="D156" i="15" s="1"/>
  <c r="F19" i="10"/>
  <c r="BB16" i="15"/>
  <c r="BB17" i="15" s="1"/>
  <c r="BB18" i="15" s="1"/>
  <c r="I91" i="18"/>
  <c r="BM45" i="15"/>
  <c r="BM44" i="15" s="1"/>
  <c r="BM43" i="15" s="1"/>
  <c r="BM42" i="15" s="1"/>
  <c r="BB178" i="15"/>
  <c r="BP82" i="15"/>
  <c r="D19" i="18"/>
  <c r="D141" i="15"/>
  <c r="BL34" i="28"/>
  <c r="BC169" i="15"/>
  <c r="BC168" i="15" s="1"/>
  <c r="I18" i="18"/>
  <c r="CL25" i="28"/>
  <c r="BB83" i="15"/>
  <c r="D127" i="15"/>
  <c r="CM26" i="28"/>
  <c r="CL6" i="28"/>
  <c r="CL5" i="28" s="1"/>
  <c r="R10" i="10"/>
  <c r="BR33" i="28"/>
  <c r="BB128" i="15"/>
  <c r="D133" i="18"/>
  <c r="AZ31" i="28"/>
  <c r="AZ30" i="28" s="1"/>
  <c r="AZ29" i="28" s="1"/>
  <c r="D178" i="15"/>
  <c r="CA34" i="28"/>
  <c r="BB19" i="15"/>
  <c r="I132" i="18"/>
  <c r="BP106" i="15"/>
  <c r="BS83" i="15"/>
  <c r="BS82" i="15" s="1"/>
  <c r="BC101" i="15"/>
  <c r="D161" i="18"/>
  <c r="D134" i="18"/>
  <c r="G134" i="18" l="1"/>
  <c r="G133" i="18"/>
  <c r="G19" i="18"/>
  <c r="G160" i="18"/>
  <c r="G66" i="18"/>
  <c r="G39" i="18"/>
  <c r="H156" i="18"/>
  <c r="H159" i="18"/>
  <c r="H158" i="18"/>
  <c r="H155" i="18"/>
  <c r="H153" i="18"/>
  <c r="F134" i="18"/>
  <c r="H134" i="18"/>
  <c r="F161" i="18"/>
  <c r="F133" i="18"/>
  <c r="H133" i="18"/>
  <c r="CP5" i="28"/>
  <c r="H19" i="18"/>
  <c r="F19" i="18"/>
  <c r="F160" i="18"/>
  <c r="F66" i="18"/>
  <c r="H66" i="18"/>
  <c r="H39" i="18"/>
  <c r="F39" i="18"/>
  <c r="J45" i="32"/>
  <c r="BF89" i="15"/>
  <c r="BH89" i="15" s="1"/>
  <c r="BI89" i="15" s="1"/>
  <c r="G46" i="32"/>
  <c r="H46" i="32" s="1"/>
  <c r="F46" i="32"/>
  <c r="J168" i="18"/>
  <c r="CQ26" i="28"/>
  <c r="CP26" i="28"/>
  <c r="CP25" i="28"/>
  <c r="CQ25" i="28"/>
  <c r="CP24" i="28"/>
  <c r="CQ24" i="28"/>
  <c r="CP23" i="28"/>
  <c r="CQ23" i="28"/>
  <c r="CQ22" i="28"/>
  <c r="CP22" i="28"/>
  <c r="CC34" i="28"/>
  <c r="CP21" i="28"/>
  <c r="CQ21" i="28"/>
  <c r="J166" i="18"/>
  <c r="J169" i="18"/>
  <c r="J163" i="18"/>
  <c r="I8" i="13"/>
  <c r="I17" i="13" s="1"/>
  <c r="G11" i="32"/>
  <c r="H11" i="32" s="1"/>
  <c r="O13" i="13"/>
  <c r="E13" i="13" s="1"/>
  <c r="P13" i="13" s="1"/>
  <c r="R13" i="13" s="1"/>
  <c r="U13" i="13" s="1"/>
  <c r="C29" i="13"/>
  <c r="J162" i="18"/>
  <c r="H152" i="18"/>
  <c r="J161" i="18"/>
  <c r="G161" i="18" s="1"/>
  <c r="H157" i="18"/>
  <c r="J167" i="18"/>
  <c r="H154" i="18"/>
  <c r="J164" i="18"/>
  <c r="C28" i="13"/>
  <c r="O14" i="13"/>
  <c r="E14" i="13" s="1"/>
  <c r="P14" i="13" s="1"/>
  <c r="R14" i="13" s="1"/>
  <c r="U14" i="13" s="1"/>
  <c r="H160" i="18"/>
  <c r="J170" i="18"/>
  <c r="K22" i="25"/>
  <c r="N22" i="25"/>
  <c r="CC61" i="31"/>
  <c r="CD61" i="31" s="1"/>
  <c r="I156" i="18"/>
  <c r="I159" i="18"/>
  <c r="I153" i="18"/>
  <c r="I158" i="18"/>
  <c r="I155" i="18"/>
  <c r="D135" i="18"/>
  <c r="BB154" i="15"/>
  <c r="BJ43" i="15"/>
  <c r="BC43" i="15"/>
  <c r="BR32" i="28"/>
  <c r="BP81" i="15"/>
  <c r="W19" i="10"/>
  <c r="BC28" i="28"/>
  <c r="CM27" i="28"/>
  <c r="I134" i="18"/>
  <c r="BS44" i="15"/>
  <c r="BS43" i="15" s="1"/>
  <c r="BS42" i="15" s="1"/>
  <c r="BS41" i="15" s="1"/>
  <c r="BJ167" i="15"/>
  <c r="W10" i="10"/>
  <c r="D128" i="15"/>
  <c r="BU32" i="28"/>
  <c r="BP168" i="15"/>
  <c r="D162" i="18"/>
  <c r="Y10" i="10"/>
  <c r="D179" i="15"/>
  <c r="BK21" i="15"/>
  <c r="BX33" i="28"/>
  <c r="BJ146" i="15"/>
  <c r="BP145" i="15"/>
  <c r="BF33" i="28"/>
  <c r="U14" i="10"/>
  <c r="U19" i="10"/>
  <c r="BI33" i="28"/>
  <c r="BP105" i="15"/>
  <c r="BP104" i="15" s="1"/>
  <c r="BP103" i="15" s="1"/>
  <c r="BP102" i="15" s="1"/>
  <c r="BJ89" i="15"/>
  <c r="CA33" i="28"/>
  <c r="D47" i="32"/>
  <c r="V19" i="10"/>
  <c r="BJ88" i="15"/>
  <c r="BC100" i="15"/>
  <c r="BM41" i="15"/>
  <c r="I46" i="32"/>
  <c r="BS40" i="15"/>
  <c r="BC144" i="15"/>
  <c r="I133" i="18"/>
  <c r="BB129" i="15"/>
  <c r="D26" i="15"/>
  <c r="Y19" i="10"/>
  <c r="V10" i="10"/>
  <c r="U28" i="10"/>
  <c r="BP101" i="15"/>
  <c r="D19" i="10"/>
  <c r="BL33" i="28"/>
  <c r="CL24" i="28"/>
  <c r="X19" i="10"/>
  <c r="BO33" i="28"/>
  <c r="BB84" i="15"/>
  <c r="I152" i="18"/>
  <c r="CM28" i="28"/>
  <c r="T10" i="10"/>
  <c r="D20" i="18"/>
  <c r="T19" i="10"/>
  <c r="I19" i="18"/>
  <c r="BB20" i="15"/>
  <c r="BB111" i="15"/>
  <c r="BB179" i="15"/>
  <c r="D114" i="15"/>
  <c r="CM29" i="28"/>
  <c r="CM30" i="28" s="1"/>
  <c r="CM31" i="28" s="1"/>
  <c r="AP40" i="15"/>
  <c r="X10" i="10"/>
  <c r="U10" i="10"/>
  <c r="AZ28" i="28"/>
  <c r="BC77" i="15"/>
  <c r="D142" i="15"/>
  <c r="BB140" i="15"/>
  <c r="D67" i="18"/>
  <c r="D40" i="18"/>
  <c r="BS81" i="15"/>
  <c r="BP42" i="15"/>
  <c r="I160" i="18"/>
  <c r="I157" i="18"/>
  <c r="I154" i="18"/>
  <c r="I11" i="32"/>
  <c r="D22" i="18"/>
  <c r="I66" i="18"/>
  <c r="I39" i="18"/>
  <c r="D23" i="18"/>
  <c r="G22" i="18" l="1"/>
  <c r="H22" i="18" s="1"/>
  <c r="G23" i="18"/>
  <c r="H23" i="18" s="1"/>
  <c r="G40" i="18"/>
  <c r="G67" i="18"/>
  <c r="G20" i="18"/>
  <c r="H20" i="18" s="1"/>
  <c r="G162" i="18"/>
  <c r="G135" i="18"/>
  <c r="J8" i="13"/>
  <c r="J17" i="13" s="1"/>
  <c r="L8" i="13"/>
  <c r="L17" i="13" s="1"/>
  <c r="F23" i="18"/>
  <c r="F22" i="18"/>
  <c r="F40" i="18"/>
  <c r="H40" i="18"/>
  <c r="H67" i="18"/>
  <c r="F67" i="18"/>
  <c r="F20" i="18"/>
  <c r="CP8" i="28"/>
  <c r="J46" i="32"/>
  <c r="G47" i="32"/>
  <c r="H47" i="32" s="1"/>
  <c r="F47" i="32"/>
  <c r="F162" i="18"/>
  <c r="F135" i="18"/>
  <c r="H135" i="18"/>
  <c r="CQ31" i="28"/>
  <c r="CP31" i="28"/>
  <c r="CQ30" i="28"/>
  <c r="CP30" i="28"/>
  <c r="CQ29" i="28"/>
  <c r="CP29" i="28"/>
  <c r="CP28" i="28"/>
  <c r="CQ28" i="28"/>
  <c r="CC33" i="28"/>
  <c r="CQ27" i="28"/>
  <c r="CP27" i="28"/>
  <c r="G8" i="13"/>
  <c r="G17" i="13" s="1"/>
  <c r="M8" i="13"/>
  <c r="M17" i="13" s="1"/>
  <c r="J11" i="32"/>
  <c r="K8" i="13"/>
  <c r="K17" i="13" s="1"/>
  <c r="H161" i="18"/>
  <c r="E8" i="13"/>
  <c r="H8" i="13"/>
  <c r="H17" i="13" s="1"/>
  <c r="H162" i="18"/>
  <c r="F8" i="13"/>
  <c r="J171" i="18"/>
  <c r="C30" i="13"/>
  <c r="CC62" i="31"/>
  <c r="CD62" i="31" s="1"/>
  <c r="D163" i="18"/>
  <c r="D129" i="15"/>
  <c r="I161" i="18"/>
  <c r="I23" i="18"/>
  <c r="BC27" i="28"/>
  <c r="BC26" i="28" s="1"/>
  <c r="BC25" i="28" s="1"/>
  <c r="BS80" i="15"/>
  <c r="D180" i="15"/>
  <c r="BJ145" i="15"/>
  <c r="I22" i="18"/>
  <c r="BB155" i="15"/>
  <c r="BS39" i="15"/>
  <c r="BK22" i="15"/>
  <c r="D41" i="18"/>
  <c r="D136" i="18"/>
  <c r="CM32" i="28"/>
  <c r="BB21" i="15"/>
  <c r="AZ27" i="28"/>
  <c r="BO32" i="28"/>
  <c r="BP41" i="15"/>
  <c r="AD10" i="10"/>
  <c r="Z10" i="10"/>
  <c r="CA32" i="28"/>
  <c r="I40" i="18"/>
  <c r="I135" i="18"/>
  <c r="BX32" i="28"/>
  <c r="D68" i="18"/>
  <c r="BC42" i="15"/>
  <c r="I67" i="18"/>
  <c r="BL32" i="28"/>
  <c r="BJ87" i="15"/>
  <c r="AZ26" i="28"/>
  <c r="BR31" i="28"/>
  <c r="BB85" i="15"/>
  <c r="BU31" i="28"/>
  <c r="BC76" i="15"/>
  <c r="BC75" i="15" s="1"/>
  <c r="BC74" i="15" s="1"/>
  <c r="AB10" i="10"/>
  <c r="AB19" i="10"/>
  <c r="BP144" i="15"/>
  <c r="AC19" i="10"/>
  <c r="BB180" i="15"/>
  <c r="BB141" i="15"/>
  <c r="BB112" i="15"/>
  <c r="BB113" i="15" s="1"/>
  <c r="BB114" i="15" s="1"/>
  <c r="AD19" i="10"/>
  <c r="G19" i="10"/>
  <c r="D115" i="15"/>
  <c r="AA19" i="10"/>
  <c r="BI32" i="28"/>
  <c r="D27" i="15"/>
  <c r="BP80" i="15"/>
  <c r="BJ42" i="15"/>
  <c r="BP100" i="15"/>
  <c r="BF32" i="28"/>
  <c r="BF31" i="28" s="1"/>
  <c r="BF30" i="28" s="1"/>
  <c r="Z19" i="10"/>
  <c r="BM40" i="15"/>
  <c r="AC10" i="10"/>
  <c r="I47" i="32"/>
  <c r="AP39" i="15"/>
  <c r="AA10" i="10"/>
  <c r="I162" i="18"/>
  <c r="BK23" i="15"/>
  <c r="BK24" i="15"/>
  <c r="BK25" i="15"/>
  <c r="BK26" i="15"/>
  <c r="BK27" i="15"/>
  <c r="G68" i="18" l="1"/>
  <c r="G136" i="18"/>
  <c r="G41" i="18"/>
  <c r="G163" i="18"/>
  <c r="H163" i="18" s="1"/>
  <c r="BT26" i="15"/>
  <c r="BU26" i="15"/>
  <c r="BV26" i="15"/>
  <c r="BU25" i="15"/>
  <c r="BT25" i="15"/>
  <c r="BV25" i="15"/>
  <c r="BU24" i="15"/>
  <c r="BT24" i="15"/>
  <c r="BV24" i="15"/>
  <c r="BT23" i="15"/>
  <c r="BV23" i="15"/>
  <c r="BU23" i="15"/>
  <c r="J47" i="32"/>
  <c r="D16" i="10" s="1"/>
  <c r="H68" i="18"/>
  <c r="F68" i="18"/>
  <c r="F136" i="18"/>
  <c r="H136" i="18"/>
  <c r="F41" i="18"/>
  <c r="H41" i="18"/>
  <c r="BT22" i="15"/>
  <c r="BU22" i="15"/>
  <c r="BV22" i="15"/>
  <c r="F163" i="18"/>
  <c r="CC32" i="28"/>
  <c r="CP32" i="28"/>
  <c r="CQ32" i="28"/>
  <c r="BT27" i="15"/>
  <c r="BU27" i="15"/>
  <c r="BV27" i="15"/>
  <c r="J176" i="18"/>
  <c r="N8" i="13"/>
  <c r="N17" i="13" s="1"/>
  <c r="F17" i="13"/>
  <c r="CC63" i="31"/>
  <c r="CD63" i="31" s="1"/>
  <c r="D137" i="18"/>
  <c r="BJ41" i="15"/>
  <c r="BU30" i="28"/>
  <c r="BP79" i="15"/>
  <c r="BL31" i="28"/>
  <c r="BB142" i="15"/>
  <c r="I136" i="18"/>
  <c r="AE19" i="10"/>
  <c r="D42" i="18"/>
  <c r="BK28" i="15"/>
  <c r="I41" i="18"/>
  <c r="BF29" i="28"/>
  <c r="BF28" i="28" s="1"/>
  <c r="BF27" i="28" s="1"/>
  <c r="BF26" i="28" s="1"/>
  <c r="BF25" i="28" s="1"/>
  <c r="BP40" i="15"/>
  <c r="BB115" i="15"/>
  <c r="CM33" i="28"/>
  <c r="CM34" i="28" s="1"/>
  <c r="BB86" i="15"/>
  <c r="BO31" i="28"/>
  <c r="BO30" i="28" s="1"/>
  <c r="AZ25" i="28"/>
  <c r="BB156" i="15"/>
  <c r="BS38" i="15"/>
  <c r="BJ86" i="15"/>
  <c r="BJ144" i="15"/>
  <c r="BJ143" i="15" s="1"/>
  <c r="AP38" i="15"/>
  <c r="AE10" i="10"/>
  <c r="D181" i="15"/>
  <c r="BB22" i="15"/>
  <c r="BI31" i="28"/>
  <c r="BI30" i="28" s="1"/>
  <c r="BS79" i="15"/>
  <c r="BX31" i="28"/>
  <c r="BX30" i="28" s="1"/>
  <c r="BX29" i="28" s="1"/>
  <c r="BM39" i="15"/>
  <c r="BC24" i="28"/>
  <c r="BC23" i="28" s="1"/>
  <c r="D28" i="15"/>
  <c r="D29" i="15" s="1"/>
  <c r="D30" i="15" s="1"/>
  <c r="D31" i="15" s="1"/>
  <c r="D32" i="15" s="1"/>
  <c r="D164" i="18"/>
  <c r="BR30" i="28"/>
  <c r="CM35" i="28"/>
  <c r="CM36" i="28" s="1"/>
  <c r="CM37" i="28" s="1"/>
  <c r="D116" i="15"/>
  <c r="BB181" i="15"/>
  <c r="I163" i="18"/>
  <c r="D69" i="18"/>
  <c r="I68" i="18"/>
  <c r="CA31" i="28"/>
  <c r="BC41" i="15"/>
  <c r="D43" i="18"/>
  <c r="D44" i="18"/>
  <c r="G44" i="18" l="1"/>
  <c r="G43" i="18"/>
  <c r="G69" i="18"/>
  <c r="G164" i="18"/>
  <c r="G42" i="18"/>
  <c r="G137" i="18"/>
  <c r="H44" i="18"/>
  <c r="F44" i="18"/>
  <c r="F43" i="18"/>
  <c r="H43" i="18"/>
  <c r="H69" i="18"/>
  <c r="F69" i="18"/>
  <c r="F164" i="18"/>
  <c r="H164" i="18"/>
  <c r="H42" i="18"/>
  <c r="F42" i="18"/>
  <c r="F137" i="18"/>
  <c r="H137" i="18"/>
  <c r="CQ37" i="28"/>
  <c r="CP37" i="28"/>
  <c r="CQ36" i="28"/>
  <c r="CP36" i="28"/>
  <c r="CP35" i="28"/>
  <c r="CQ35" i="28"/>
  <c r="CQ34" i="28"/>
  <c r="CP34" i="28"/>
  <c r="CQ33" i="28"/>
  <c r="CP33" i="28"/>
  <c r="CC31" i="28"/>
  <c r="AO190" i="15" s="1"/>
  <c r="BU28" i="15"/>
  <c r="BT28" i="15"/>
  <c r="BV28" i="15"/>
  <c r="P8" i="13"/>
  <c r="R8" i="13" s="1"/>
  <c r="U8" i="13" s="1"/>
  <c r="CC64" i="31"/>
  <c r="CD64" i="31" s="1"/>
  <c r="CM38" i="28"/>
  <c r="I44" i="18"/>
  <c r="BP78" i="15"/>
  <c r="AZ24" i="28"/>
  <c r="AG10" i="10"/>
  <c r="BJ85" i="15"/>
  <c r="AJ10" i="10"/>
  <c r="BX28" i="28"/>
  <c r="AF10" i="10"/>
  <c r="BC40" i="15"/>
  <c r="AJ19" i="10"/>
  <c r="AG19" i="10"/>
  <c r="AF19" i="10"/>
  <c r="AP37" i="15"/>
  <c r="CA30" i="28"/>
  <c r="CA29" i="28" s="1"/>
  <c r="CA28" i="28" s="1"/>
  <c r="CA27" i="28" s="1"/>
  <c r="BB87" i="15"/>
  <c r="BS37" i="15"/>
  <c r="BI29" i="28"/>
  <c r="BI28" i="28" s="1"/>
  <c r="AI19" i="10"/>
  <c r="I69" i="18"/>
  <c r="BB116" i="15"/>
  <c r="BJ40" i="15"/>
  <c r="BR29" i="28"/>
  <c r="D165" i="18"/>
  <c r="BB23" i="15"/>
  <c r="BU29" i="28"/>
  <c r="I164" i="18"/>
  <c r="CA26" i="28"/>
  <c r="AH10" i="10"/>
  <c r="BM38" i="15"/>
  <c r="BM37" i="15" s="1"/>
  <c r="BM36" i="15" s="1"/>
  <c r="BM35" i="15" s="1"/>
  <c r="AP190" i="15"/>
  <c r="BL30" i="28"/>
  <c r="BL29" i="28" s="1"/>
  <c r="AI10" i="10"/>
  <c r="CM39" i="28"/>
  <c r="BS78" i="15"/>
  <c r="BI27" i="28"/>
  <c r="BO29" i="28"/>
  <c r="CM40" i="28"/>
  <c r="BP39" i="15"/>
  <c r="AH19" i="10"/>
  <c r="BF24" i="28"/>
  <c r="BF23" i="28" s="1"/>
  <c r="BC22" i="28"/>
  <c r="BC21" i="28" s="1"/>
  <c r="D33" i="15"/>
  <c r="BK29" i="15"/>
  <c r="I42" i="18"/>
  <c r="D138" i="18"/>
  <c r="I137" i="18"/>
  <c r="I43" i="18"/>
  <c r="G138" i="18" l="1"/>
  <c r="H138" i="18" s="1"/>
  <c r="G165" i="18"/>
  <c r="F138" i="18"/>
  <c r="BU29" i="15"/>
  <c r="BV29" i="15"/>
  <c r="BT29" i="15"/>
  <c r="F165" i="18"/>
  <c r="H165" i="18"/>
  <c r="CQ39" i="28"/>
  <c r="CP39" i="28"/>
  <c r="CC30" i="28"/>
  <c r="CC29" i="28"/>
  <c r="CQ38" i="28"/>
  <c r="CP38" i="28"/>
  <c r="CP40" i="28"/>
  <c r="CQ40" i="28"/>
  <c r="CC65" i="31"/>
  <c r="CD65" i="31" s="1"/>
  <c r="D139" i="18"/>
  <c r="BB24" i="15"/>
  <c r="AK10" i="10"/>
  <c r="BF22" i="28"/>
  <c r="AM10" i="10"/>
  <c r="I138" i="18"/>
  <c r="BU28" i="28"/>
  <c r="BP77" i="15"/>
  <c r="AL19" i="10"/>
  <c r="BB88" i="15"/>
  <c r="CA25" i="28"/>
  <c r="BC39" i="15"/>
  <c r="BX27" i="28"/>
  <c r="BC20" i="28"/>
  <c r="BK30" i="15"/>
  <c r="BJ39" i="15"/>
  <c r="AM19" i="10"/>
  <c r="BM34" i="15"/>
  <c r="BS36" i="15"/>
  <c r="BI26" i="28"/>
  <c r="AK19" i="10"/>
  <c r="BP38" i="15"/>
  <c r="BP37" i="15" s="1"/>
  <c r="BP36" i="15" s="1"/>
  <c r="BP35" i="15" s="1"/>
  <c r="BP34" i="15" s="1"/>
  <c r="D34" i="15"/>
  <c r="BO28" i="28"/>
  <c r="CM41" i="28"/>
  <c r="BS77" i="15"/>
  <c r="BR28" i="28"/>
  <c r="BR27" i="28" s="1"/>
  <c r="AL10" i="10"/>
  <c r="BL28" i="28"/>
  <c r="BL27" i="28" s="1"/>
  <c r="BJ84" i="15"/>
  <c r="AZ23" i="28"/>
  <c r="D166" i="18"/>
  <c r="AP36" i="15"/>
  <c r="BK31" i="15"/>
  <c r="I165" i="18"/>
  <c r="BK32" i="15"/>
  <c r="BK33" i="15"/>
  <c r="BK34" i="15"/>
  <c r="G166" i="18" l="1"/>
  <c r="G139" i="18"/>
  <c r="BU33" i="15"/>
  <c r="BV33" i="15"/>
  <c r="BT33" i="15"/>
  <c r="BV32" i="15"/>
  <c r="BT32" i="15"/>
  <c r="BU32" i="15"/>
  <c r="BU31" i="15"/>
  <c r="BT31" i="15"/>
  <c r="BV31" i="15"/>
  <c r="F166" i="18"/>
  <c r="H166" i="18"/>
  <c r="BT30" i="15"/>
  <c r="BV30" i="15"/>
  <c r="BU30" i="15"/>
  <c r="F139" i="18"/>
  <c r="H139" i="18"/>
  <c r="CC28" i="28"/>
  <c r="BV34" i="15"/>
  <c r="BU34" i="15"/>
  <c r="BT34" i="15"/>
  <c r="CQ41" i="28"/>
  <c r="CP41" i="28"/>
  <c r="CC66" i="31"/>
  <c r="CD66" i="31" s="1"/>
  <c r="BB25" i="15"/>
  <c r="BX26" i="28"/>
  <c r="AP35" i="15"/>
  <c r="D140" i="18"/>
  <c r="BM33" i="15"/>
  <c r="AZ22" i="28"/>
  <c r="BF21" i="28"/>
  <c r="AZ21" i="28"/>
  <c r="D35" i="15"/>
  <c r="BL26" i="28"/>
  <c r="BU27" i="28"/>
  <c r="BU26" i="28" s="1"/>
  <c r="BR26" i="28"/>
  <c r="BP33" i="15"/>
  <c r="AZ20" i="28"/>
  <c r="BJ38" i="15"/>
  <c r="I139" i="18"/>
  <c r="AN10" i="10"/>
  <c r="BI25" i="28"/>
  <c r="CM42" i="28"/>
  <c r="BJ83" i="15"/>
  <c r="BK35" i="15"/>
  <c r="AN19" i="10"/>
  <c r="BP76" i="15"/>
  <c r="BC38" i="15"/>
  <c r="BB89" i="15"/>
  <c r="D167" i="18"/>
  <c r="BC19" i="28"/>
  <c r="CA24" i="28"/>
  <c r="I166" i="18"/>
  <c r="BS76" i="15"/>
  <c r="BS75" i="15" s="1"/>
  <c r="BS74" i="15" s="1"/>
  <c r="BS73" i="15" s="1"/>
  <c r="BO27" i="28"/>
  <c r="BS35" i="15"/>
  <c r="D141" i="18"/>
  <c r="G141" i="18" l="1"/>
  <c r="H141" i="18" s="1"/>
  <c r="G167" i="18"/>
  <c r="G140" i="18"/>
  <c r="F141" i="18"/>
  <c r="BV9" i="15"/>
  <c r="F167" i="18"/>
  <c r="H167" i="18"/>
  <c r="F140" i="18"/>
  <c r="H140" i="18"/>
  <c r="CC27" i="28"/>
  <c r="BU35" i="15"/>
  <c r="BT35" i="15"/>
  <c r="BV35" i="15"/>
  <c r="CP42" i="28"/>
  <c r="CQ42" i="28"/>
  <c r="CC67" i="31"/>
  <c r="CD67" i="31" s="1"/>
  <c r="D142" i="18"/>
  <c r="BI24" i="28"/>
  <c r="BJ82" i="15"/>
  <c r="BS34" i="15"/>
  <c r="BR25" i="28"/>
  <c r="I141" i="18"/>
  <c r="BF20" i="28"/>
  <c r="BO26" i="28"/>
  <c r="H25" i="10"/>
  <c r="BP32" i="15"/>
  <c r="CA23" i="28"/>
  <c r="D168" i="18"/>
  <c r="BI23" i="28"/>
  <c r="BM32" i="15"/>
  <c r="BX25" i="28"/>
  <c r="BI22" i="28"/>
  <c r="I167" i="18"/>
  <c r="BC18" i="28"/>
  <c r="BC37" i="15"/>
  <c r="D36" i="15"/>
  <c r="AP34" i="15"/>
  <c r="BK36" i="15"/>
  <c r="BL25" i="28"/>
  <c r="BL24" i="28" s="1"/>
  <c r="CM43" i="28"/>
  <c r="BU25" i="28"/>
  <c r="AO19" i="10"/>
  <c r="AZ19" i="28"/>
  <c r="AO10" i="10"/>
  <c r="BP75" i="15"/>
  <c r="I140" i="18"/>
  <c r="BB26" i="15"/>
  <c r="BJ37" i="15"/>
  <c r="G168" i="18" l="1"/>
  <c r="G142" i="18"/>
  <c r="H142" i="18" s="1"/>
  <c r="BU36" i="15"/>
  <c r="BV36" i="15"/>
  <c r="BT36" i="15"/>
  <c r="F168" i="18"/>
  <c r="H168" i="18"/>
  <c r="CC26" i="28"/>
  <c r="F142" i="18"/>
  <c r="CP43" i="28"/>
  <c r="CQ43" i="28"/>
  <c r="CC68" i="31"/>
  <c r="CD68" i="31" s="1"/>
  <c r="BP74" i="15"/>
  <c r="AP19" i="10"/>
  <c r="AP33" i="15"/>
  <c r="AZ18" i="28"/>
  <c r="CM44" i="28"/>
  <c r="BU24" i="28"/>
  <c r="BM31" i="15"/>
  <c r="BX24" i="28"/>
  <c r="BB27" i="15"/>
  <c r="BL23" i="28"/>
  <c r="AP10" i="10"/>
  <c r="BK37" i="15"/>
  <c r="BI21" i="28"/>
  <c r="BI20" i="28" s="1"/>
  <c r="BI19" i="28" s="1"/>
  <c r="BO25" i="28"/>
  <c r="BJ36" i="15"/>
  <c r="CA22" i="28"/>
  <c r="BC17" i="28"/>
  <c r="BC36" i="15"/>
  <c r="BC35" i="15" s="1"/>
  <c r="BC34" i="15" s="1"/>
  <c r="D143" i="18"/>
  <c r="BP31" i="15"/>
  <c r="D37" i="15"/>
  <c r="D169" i="18"/>
  <c r="BR24" i="28"/>
  <c r="BL22" i="28"/>
  <c r="BL21" i="28" s="1"/>
  <c r="I142" i="18"/>
  <c r="BJ81" i="15"/>
  <c r="BF19" i="28"/>
  <c r="BS33" i="15"/>
  <c r="BK38" i="15"/>
  <c r="I168" i="18"/>
  <c r="D170" i="18"/>
  <c r="BK39" i="15"/>
  <c r="BK40" i="15"/>
  <c r="BK41" i="15" s="1"/>
  <c r="BK42" i="15" s="1"/>
  <c r="G170" i="18" l="1"/>
  <c r="G169" i="18"/>
  <c r="G143" i="18"/>
  <c r="BU39" i="15"/>
  <c r="BV39" i="15"/>
  <c r="BT39" i="15"/>
  <c r="F170" i="18"/>
  <c r="H170" i="18"/>
  <c r="BU38" i="15"/>
  <c r="BV38" i="15"/>
  <c r="BT38" i="15"/>
  <c r="F169" i="18"/>
  <c r="H169" i="18"/>
  <c r="F143" i="18"/>
  <c r="H143" i="18"/>
  <c r="CC25" i="28"/>
  <c r="BV37" i="15"/>
  <c r="BU37" i="15"/>
  <c r="BT37" i="15"/>
  <c r="BV42" i="15"/>
  <c r="BT42" i="15"/>
  <c r="BU42" i="15"/>
  <c r="BU41" i="15"/>
  <c r="BV41" i="15"/>
  <c r="BT41" i="15"/>
  <c r="BU40" i="15"/>
  <c r="BT40" i="15"/>
  <c r="BV40" i="15"/>
  <c r="CQ44" i="28"/>
  <c r="CP44" i="28"/>
  <c r="CC69" i="31"/>
  <c r="CD69" i="31" s="1"/>
  <c r="BB28" i="15"/>
  <c r="AQ19" i="10"/>
  <c r="BJ35" i="15"/>
  <c r="D144" i="18"/>
  <c r="BO24" i="28"/>
  <c r="BU23" i="28"/>
  <c r="BU22" i="28" s="1"/>
  <c r="BU21" i="28" s="1"/>
  <c r="BM30" i="15"/>
  <c r="BF18" i="28"/>
  <c r="BS32" i="15"/>
  <c r="BU20" i="28"/>
  <c r="BF17" i="28"/>
  <c r="D171" i="18"/>
  <c r="BC33" i="15"/>
  <c r="BX23" i="28"/>
  <c r="I170" i="18"/>
  <c r="AP32" i="15"/>
  <c r="D38" i="15"/>
  <c r="AQ10" i="10"/>
  <c r="BX22" i="28"/>
  <c r="BX21" i="28"/>
  <c r="BX20" i="28" s="1"/>
  <c r="BJ80" i="15"/>
  <c r="CA21" i="28"/>
  <c r="CA20" i="28" s="1"/>
  <c r="CA19" i="28" s="1"/>
  <c r="CA18" i="28" s="1"/>
  <c r="BL20" i="28"/>
  <c r="BL19" i="28" s="1"/>
  <c r="BK43" i="15"/>
  <c r="BR23" i="28"/>
  <c r="I143" i="18"/>
  <c r="BP30" i="15"/>
  <c r="BI18" i="28"/>
  <c r="BI17" i="28" s="1"/>
  <c r="I169" i="18"/>
  <c r="BK44" i="15"/>
  <c r="BK45" i="15" s="1"/>
  <c r="BK46" i="15" s="1"/>
  <c r="BK47" i="15" s="1"/>
  <c r="BC16" i="28"/>
  <c r="BC15" i="28" s="1"/>
  <c r="AZ17" i="28"/>
  <c r="G171" i="18" l="1"/>
  <c r="G144" i="18"/>
  <c r="H144" i="18" s="1"/>
  <c r="F171" i="18"/>
  <c r="H171" i="18"/>
  <c r="CC24" i="28"/>
  <c r="AO189" i="15" s="1"/>
  <c r="F144" i="18"/>
  <c r="BU46" i="15"/>
  <c r="BT46" i="15"/>
  <c r="BV46" i="15"/>
  <c r="BV45" i="15"/>
  <c r="BT45" i="15"/>
  <c r="BU45" i="15"/>
  <c r="BV44" i="15"/>
  <c r="BT44" i="15"/>
  <c r="BU44" i="15"/>
  <c r="BU43" i="15"/>
  <c r="BT43" i="15"/>
  <c r="BV43" i="15"/>
  <c r="BT47" i="15"/>
  <c r="BV47" i="15"/>
  <c r="BU47" i="15"/>
  <c r="CC70" i="31"/>
  <c r="CC71" i="31" s="1"/>
  <c r="CD71" i="31" s="1"/>
  <c r="BI16" i="28"/>
  <c r="AZ16" i="28"/>
  <c r="BK48" i="15"/>
  <c r="BR22" i="28"/>
  <c r="BR21" i="28" s="1"/>
  <c r="BR20" i="28" s="1"/>
  <c r="BC14" i="28"/>
  <c r="BM29" i="15"/>
  <c r="BC32" i="15"/>
  <c r="BB29" i="15"/>
  <c r="BB30" i="15" s="1"/>
  <c r="CA17" i="28"/>
  <c r="BR19" i="28"/>
  <c r="BS31" i="15"/>
  <c r="BX19" i="28"/>
  <c r="BF16" i="28"/>
  <c r="AP31" i="15"/>
  <c r="D172" i="18"/>
  <c r="I171" i="18"/>
  <c r="BL18" i="28"/>
  <c r="BU19" i="28"/>
  <c r="BU18" i="28" s="1"/>
  <c r="BO23" i="28"/>
  <c r="AP189" i="15"/>
  <c r="D145" i="18"/>
  <c r="BP29" i="15"/>
  <c r="I144" i="18"/>
  <c r="BJ34" i="15"/>
  <c r="D39" i="15"/>
  <c r="BJ79" i="15"/>
  <c r="BO22" i="28"/>
  <c r="BO21" i="28"/>
  <c r="G145" i="18" l="1"/>
  <c r="G172" i="18"/>
  <c r="CC21" i="28"/>
  <c r="CC22" i="28"/>
  <c r="F145" i="18"/>
  <c r="H145" i="18"/>
  <c r="CC23" i="28"/>
  <c r="F172" i="18"/>
  <c r="H172" i="18"/>
  <c r="BU48" i="15"/>
  <c r="BV48" i="15"/>
  <c r="BT48" i="15"/>
  <c r="CD70" i="31"/>
  <c r="CC72" i="31"/>
  <c r="CD72" i="31" s="1"/>
  <c r="BO20" i="28"/>
  <c r="BS30" i="15"/>
  <c r="AZ15" i="28"/>
  <c r="BL17" i="28"/>
  <c r="BF15" i="28"/>
  <c r="BJ33" i="15"/>
  <c r="D40" i="15"/>
  <c r="BI15" i="28"/>
  <c r="D146" i="18"/>
  <c r="BM28" i="15"/>
  <c r="BC31" i="15"/>
  <c r="BB31" i="15"/>
  <c r="I145" i="18"/>
  <c r="BR18" i="28"/>
  <c r="BU17" i="28"/>
  <c r="CA16" i="28"/>
  <c r="D173" i="18"/>
  <c r="I172" i="18"/>
  <c r="AP30" i="15"/>
  <c r="BP28" i="15"/>
  <c r="BX18" i="28"/>
  <c r="BX17" i="28" s="1"/>
  <c r="BX16" i="28" s="1"/>
  <c r="BC13" i="28"/>
  <c r="BJ78" i="15"/>
  <c r="BK49" i="15"/>
  <c r="BO19" i="28"/>
  <c r="BO18" i="28"/>
  <c r="BO17" i="28" s="1"/>
  <c r="BO16" i="28" s="1"/>
  <c r="BO15" i="28" s="1"/>
  <c r="BO14" i="28" s="1"/>
  <c r="G173" i="18" l="1"/>
  <c r="G146" i="18"/>
  <c r="CC19" i="28"/>
  <c r="F173" i="18"/>
  <c r="H173" i="18"/>
  <c r="F146" i="18"/>
  <c r="H146" i="18"/>
  <c r="CC20" i="28"/>
  <c r="CC18" i="28"/>
  <c r="BU49" i="15"/>
  <c r="BV49" i="15"/>
  <c r="BT49" i="15"/>
  <c r="CC73" i="31"/>
  <c r="CD73" i="31" s="1"/>
  <c r="BO13" i="28"/>
  <c r="BK50" i="15"/>
  <c r="BP27" i="15"/>
  <c r="BC12" i="28"/>
  <c r="BJ77" i="15"/>
  <c r="BX15" i="28"/>
  <c r="BR17" i="28"/>
  <c r="BM27" i="15"/>
  <c r="AP29" i="15"/>
  <c r="AP28" i="15" s="1"/>
  <c r="AP27" i="15" s="1"/>
  <c r="AP26" i="15" s="1"/>
  <c r="AP25" i="15" s="1"/>
  <c r="AZ14" i="28"/>
  <c r="BL16" i="28"/>
  <c r="D174" i="18"/>
  <c r="D41" i="15"/>
  <c r="BI14" i="28"/>
  <c r="BI13" i="28" s="1"/>
  <c r="I173" i="18"/>
  <c r="CA15" i="28"/>
  <c r="BU16" i="28"/>
  <c r="BB32" i="15"/>
  <c r="BF14" i="28"/>
  <c r="BC30" i="15"/>
  <c r="BJ32" i="15"/>
  <c r="D147" i="18"/>
  <c r="I146" i="18"/>
  <c r="BS29" i="15"/>
  <c r="G147" i="18" l="1"/>
  <c r="H147" i="18" s="1"/>
  <c r="G174" i="18"/>
  <c r="H174" i="18" s="1"/>
  <c r="F147" i="18"/>
  <c r="F174" i="18"/>
  <c r="CC17" i="28"/>
  <c r="AO188" i="15" s="1"/>
  <c r="BU50" i="15"/>
  <c r="BV50" i="15"/>
  <c r="BT50" i="15"/>
  <c r="CC74" i="31"/>
  <c r="CD74" i="31" s="1"/>
  <c r="BS28" i="15"/>
  <c r="BJ76" i="15"/>
  <c r="BC11" i="28"/>
  <c r="I147" i="18"/>
  <c r="BR16" i="28"/>
  <c r="BJ31" i="15"/>
  <c r="AP24" i="15"/>
  <c r="BK51" i="15"/>
  <c r="BX14" i="28"/>
  <c r="BC29" i="15"/>
  <c r="BF13" i="28"/>
  <c r="AZ13" i="28"/>
  <c r="BB33" i="15"/>
  <c r="BB34" i="15" s="1"/>
  <c r="BB35" i="15" s="1"/>
  <c r="BB36" i="15" s="1"/>
  <c r="BL15" i="28"/>
  <c r="BL14" i="28" s="1"/>
  <c r="BB37" i="15"/>
  <c r="BU15" i="28"/>
  <c r="BP26" i="15"/>
  <c r="CA14" i="28"/>
  <c r="CA13" i="28" s="1"/>
  <c r="CA12" i="28" s="1"/>
  <c r="CA11" i="28" s="1"/>
  <c r="CA10" i="28" s="1"/>
  <c r="CA9" i="28" s="1"/>
  <c r="CA8" i="28" s="1"/>
  <c r="AP188" i="15"/>
  <c r="BL13" i="28"/>
  <c r="BI12" i="28"/>
  <c r="BO12" i="28"/>
  <c r="D42" i="15"/>
  <c r="D175" i="18"/>
  <c r="BM26" i="15"/>
  <c r="I174" i="18"/>
  <c r="D176" i="18"/>
  <c r="G176" i="18" l="1"/>
  <c r="H176" i="18" s="1"/>
  <c r="G175" i="18"/>
  <c r="H175" i="18" s="1"/>
  <c r="F176" i="18"/>
  <c r="F175" i="18"/>
  <c r="CC16" i="28"/>
  <c r="BT51" i="15"/>
  <c r="BU51" i="15"/>
  <c r="BV51" i="15"/>
  <c r="CC75" i="31"/>
  <c r="CC76" i="31" s="1"/>
  <c r="CD76" i="31" s="1"/>
  <c r="AP23" i="15"/>
  <c r="AZ12" i="28"/>
  <c r="BS27" i="15"/>
  <c r="I176" i="18"/>
  <c r="BF12" i="28"/>
  <c r="BM25" i="15"/>
  <c r="BB38" i="15"/>
  <c r="BC10" i="28"/>
  <c r="CA7" i="28"/>
  <c r="I175" i="18"/>
  <c r="BX13" i="28"/>
  <c r="D43" i="15"/>
  <c r="BC28" i="15"/>
  <c r="BO11" i="28"/>
  <c r="BK52" i="15"/>
  <c r="BI11" i="28"/>
  <c r="BJ30" i="15"/>
  <c r="BJ75" i="15"/>
  <c r="BL12" i="28"/>
  <c r="BR15" i="28"/>
  <c r="BR14" i="28" s="1"/>
  <c r="AP187" i="15"/>
  <c r="BP25" i="15"/>
  <c r="BU14" i="28"/>
  <c r="CC14" i="28" l="1"/>
  <c r="CC15" i="28"/>
  <c r="CD75" i="31"/>
  <c r="CC77" i="31"/>
  <c r="CD77" i="31" s="1"/>
  <c r="BU13" i="28"/>
  <c r="BJ74" i="15"/>
  <c r="BK53" i="15"/>
  <c r="CA6" i="28"/>
  <c r="BP24" i="15"/>
  <c r="BP23" i="15" s="1"/>
  <c r="BP22" i="15" s="1"/>
  <c r="BP21" i="15" s="1"/>
  <c r="BP20" i="15"/>
  <c r="BS26" i="15"/>
  <c r="BS25" i="15" s="1"/>
  <c r="BS24" i="15" s="1"/>
  <c r="BS23" i="15" s="1"/>
  <c r="BS22" i="15" s="1"/>
  <c r="BS21" i="15" s="1"/>
  <c r="BS20" i="15"/>
  <c r="AP186" i="15"/>
  <c r="AZ11" i="28"/>
  <c r="BL11" i="28"/>
  <c r="BL10" i="28" s="1"/>
  <c r="BL9" i="28" s="1"/>
  <c r="BB39" i="15"/>
  <c r="BF11" i="28"/>
  <c r="BF10" i="28" s="1"/>
  <c r="BF9" i="28" s="1"/>
  <c r="AP22" i="15"/>
  <c r="BJ29" i="15"/>
  <c r="BJ28" i="15" s="1"/>
  <c r="BJ27" i="15" s="1"/>
  <c r="BJ26" i="15" s="1"/>
  <c r="BJ25" i="15" s="1"/>
  <c r="BJ24" i="15" s="1"/>
  <c r="BJ23" i="15" s="1"/>
  <c r="BM24" i="15"/>
  <c r="BM23" i="15" s="1"/>
  <c r="BM22" i="15" s="1"/>
  <c r="BM21" i="15" s="1"/>
  <c r="BI10" i="28"/>
  <c r="BX12" i="28"/>
  <c r="BR13" i="28"/>
  <c r="BO10" i="28"/>
  <c r="BO9" i="28" s="1"/>
  <c r="BO8" i="28" s="1"/>
  <c r="BO7" i="28" s="1"/>
  <c r="BC27" i="15"/>
  <c r="D44" i="15"/>
  <c r="D45" i="15" s="1"/>
  <c r="D46" i="15" s="1"/>
  <c r="D47" i="15" s="1"/>
  <c r="D48" i="15" s="1"/>
  <c r="BC9" i="28"/>
  <c r="CC13" i="28" l="1"/>
  <c r="BV53" i="15"/>
  <c r="BT53" i="15"/>
  <c r="BU53" i="15"/>
  <c r="CC78" i="31"/>
  <c r="CD78" i="31" s="1"/>
  <c r="D49" i="15"/>
  <c r="BC8" i="28"/>
  <c r="BC26" i="15"/>
  <c r="BC25" i="15" s="1"/>
  <c r="BC24" i="15" s="1"/>
  <c r="BC23" i="15" s="1"/>
  <c r="BC22" i="15" s="1"/>
  <c r="BC21" i="15" s="1"/>
  <c r="BC20" i="15" s="1"/>
  <c r="BF8" i="28"/>
  <c r="BO6" i="28"/>
  <c r="BP19" i="15"/>
  <c r="AP21" i="15"/>
  <c r="BU12" i="28"/>
  <c r="BS19" i="15"/>
  <c r="BX11" i="28"/>
  <c r="BX10" i="28" s="1"/>
  <c r="BX9" i="28" s="1"/>
  <c r="BX8" i="28" s="1"/>
  <c r="BJ73" i="15"/>
  <c r="BI9" i="28"/>
  <c r="BI8" i="28" s="1"/>
  <c r="BI7" i="28" s="1"/>
  <c r="BI6" i="28" s="1"/>
  <c r="BI5" i="28" s="1"/>
  <c r="BM20" i="15"/>
  <c r="BJ22" i="15"/>
  <c r="BL8" i="28"/>
  <c r="AZ10" i="28"/>
  <c r="BR12" i="28"/>
  <c r="AP185" i="15"/>
  <c r="CA5" i="28"/>
  <c r="BC19" i="15"/>
  <c r="BK54" i="15"/>
  <c r="BK55" i="15" s="1"/>
  <c r="BB40" i="15"/>
  <c r="BT9" i="15" l="1"/>
  <c r="CC12" i="28"/>
  <c r="BU55" i="15"/>
  <c r="BV55" i="15"/>
  <c r="BT55" i="15"/>
  <c r="CC79" i="31"/>
  <c r="CD79" i="31" s="1"/>
  <c r="AP184" i="15"/>
  <c r="AP183" i="15" s="1"/>
  <c r="BS18" i="15"/>
  <c r="BO5" i="28"/>
  <c r="BC7" i="28"/>
  <c r="BL7" i="28"/>
  <c r="BJ21" i="15"/>
  <c r="D50" i="15"/>
  <c r="D51" i="15" s="1"/>
  <c r="D52" i="15" s="1"/>
  <c r="D53" i="15" s="1"/>
  <c r="AP20" i="15"/>
  <c r="BM19" i="15"/>
  <c r="BC18" i="15"/>
  <c r="BX7" i="28"/>
  <c r="BR11" i="28"/>
  <c r="BP18" i="15"/>
  <c r="BU11" i="28"/>
  <c r="BU10" i="28" s="1"/>
  <c r="BU9" i="28" s="1"/>
  <c r="BF7" i="28"/>
  <c r="BB41" i="15"/>
  <c r="H18" i="10"/>
  <c r="AZ9" i="28"/>
  <c r="CC11" i="28" l="1"/>
  <c r="AO101" i="15" s="1"/>
  <c r="CC80" i="31"/>
  <c r="CD80" i="31" s="1"/>
  <c r="BF6" i="28"/>
  <c r="BJ20" i="15"/>
  <c r="BC6" i="28"/>
  <c r="BR10" i="28"/>
  <c r="BP17" i="15"/>
  <c r="BU8" i="28"/>
  <c r="BU7" i="28" s="1"/>
  <c r="BU6" i="28" s="1"/>
  <c r="BL6" i="28"/>
  <c r="BX6" i="28"/>
  <c r="BX5" i="28" s="1"/>
  <c r="AP182" i="15"/>
  <c r="BR9" i="28"/>
  <c r="BM18" i="15"/>
  <c r="BM17" i="15" s="1"/>
  <c r="BM16" i="15" s="1"/>
  <c r="BM15" i="15" s="1"/>
  <c r="D54" i="15"/>
  <c r="AP19" i="15"/>
  <c r="AZ8" i="28"/>
  <c r="BC17" i="15"/>
  <c r="BM14" i="15"/>
  <c r="BS17" i="15"/>
  <c r="BB42" i="15"/>
  <c r="AP101" i="15"/>
  <c r="CC9" i="28" l="1"/>
  <c r="CC10" i="28"/>
  <c r="CC81" i="31"/>
  <c r="CC82" i="31" s="1"/>
  <c r="AP100" i="15"/>
  <c r="BJ19" i="15"/>
  <c r="BJ18" i="15" s="1"/>
  <c r="BJ17" i="15" s="1"/>
  <c r="BJ16" i="15" s="1"/>
  <c r="BF5" i="28"/>
  <c r="AP18" i="15"/>
  <c r="BB43" i="15"/>
  <c r="BL5" i="28"/>
  <c r="BU5" i="28"/>
  <c r="BJ15" i="15"/>
  <c r="BC5" i="28"/>
  <c r="BR8" i="28"/>
  <c r="BP16" i="15"/>
  <c r="BS16" i="15"/>
  <c r="BC16" i="15"/>
  <c r="D55" i="15"/>
  <c r="AZ7" i="28"/>
  <c r="BM13" i="15"/>
  <c r="CC8" i="28" l="1"/>
  <c r="CD81" i="31"/>
  <c r="CD82" i="31"/>
  <c r="CC83" i="31"/>
  <c r="CD83" i="31" s="1"/>
  <c r="AP99" i="15"/>
  <c r="BB44" i="15"/>
  <c r="BS15" i="15"/>
  <c r="BP15" i="15"/>
  <c r="BB45" i="15"/>
  <c r="AZ6" i="28"/>
  <c r="AZ5" i="28" s="1"/>
  <c r="BM12" i="15"/>
  <c r="BR7" i="28"/>
  <c r="AP17" i="15"/>
  <c r="BC15" i="15"/>
  <c r="BJ14" i="15"/>
  <c r="CC7" i="28" l="1"/>
  <c r="CC84" i="31"/>
  <c r="CD84" i="31" s="1"/>
  <c r="BR6" i="28"/>
  <c r="BS14" i="15"/>
  <c r="BJ13" i="15"/>
  <c r="BM11" i="15"/>
  <c r="BP14" i="15"/>
  <c r="AP16" i="15"/>
  <c r="BB46" i="15"/>
  <c r="BC14" i="15"/>
  <c r="CC6" i="28" l="1"/>
  <c r="CC85" i="31"/>
  <c r="BS13" i="15"/>
  <c r="BC13" i="15"/>
  <c r="BP13" i="15"/>
  <c r="BB47" i="15"/>
  <c r="AP15" i="15"/>
  <c r="BJ12" i="15"/>
  <c r="BR5" i="28"/>
  <c r="BM10" i="15"/>
  <c r="CC5" i="28" l="1"/>
  <c r="AO89" i="15" s="1"/>
  <c r="CD85" i="31"/>
  <c r="CC86" i="31"/>
  <c r="CD86" i="31" s="1"/>
  <c r="BS12" i="15"/>
  <c r="AP89" i="15"/>
  <c r="AP14" i="15"/>
  <c r="BP12" i="15"/>
  <c r="BB48" i="15"/>
  <c r="BM9" i="15"/>
  <c r="BC12" i="15"/>
  <c r="BJ11" i="15"/>
  <c r="CC87" i="31" l="1"/>
  <c r="AP13" i="15"/>
  <c r="BC11" i="15"/>
  <c r="BP11" i="15"/>
  <c r="BJ10" i="15"/>
  <c r="AP88" i="15"/>
  <c r="BM8" i="15"/>
  <c r="BS11" i="15"/>
  <c r="BS10" i="15" s="1"/>
  <c r="BS9" i="15" s="1"/>
  <c r="BS8" i="15" s="1"/>
  <c r="BS7" i="15"/>
  <c r="BB49" i="15"/>
  <c r="CC88" i="31" l="1"/>
  <c r="CD88" i="31" s="1"/>
  <c r="CD87" i="31"/>
  <c r="BS6" i="15"/>
  <c r="BJ9" i="15"/>
  <c r="AP87" i="15"/>
  <c r="AP12" i="15"/>
  <c r="BB50" i="15"/>
  <c r="BP10" i="15"/>
  <c r="BC10" i="15"/>
  <c r="BM7" i="15"/>
  <c r="CC89" i="31" l="1"/>
  <c r="CD89" i="31" s="1"/>
  <c r="BC9" i="15"/>
  <c r="BS5" i="15"/>
  <c r="BM6" i="15"/>
  <c r="AP11" i="15"/>
  <c r="AP86" i="15"/>
  <c r="BP9" i="15"/>
  <c r="BJ8" i="15"/>
  <c r="BB51" i="15"/>
  <c r="BV5" i="15" l="1"/>
  <c r="CC90" i="31"/>
  <c r="CD90" i="31" s="1"/>
  <c r="AP85" i="15"/>
  <c r="D25" i="10"/>
  <c r="AP10" i="15"/>
  <c r="AP9" i="15" s="1"/>
  <c r="AP8" i="15" s="1"/>
  <c r="AP7" i="15" s="1"/>
  <c r="AP6" i="15" s="1"/>
  <c r="AP5" i="15" s="1"/>
  <c r="BB52" i="15"/>
  <c r="BM5" i="15"/>
  <c r="BC8" i="15"/>
  <c r="BJ7" i="15"/>
  <c r="BP8" i="15"/>
  <c r="BU5" i="15" l="1"/>
  <c r="D24" i="10"/>
  <c r="CC91" i="31"/>
  <c r="CD91" i="31" s="1"/>
  <c r="BJ6" i="15"/>
  <c r="BC7" i="15"/>
  <c r="AP84" i="15"/>
  <c r="D9" i="10"/>
  <c r="BB53" i="15"/>
  <c r="BP7" i="15"/>
  <c r="CC92" i="31" l="1"/>
  <c r="CD92" i="31" s="1"/>
  <c r="AP83" i="15"/>
  <c r="BC6" i="15"/>
  <c r="BP6" i="15"/>
  <c r="BJ5" i="15"/>
  <c r="BB54" i="15"/>
  <c r="BT5" i="15" l="1"/>
  <c r="CC93" i="31"/>
  <c r="CD93" i="31" s="1"/>
  <c r="D18" i="10"/>
  <c r="AP82" i="15"/>
  <c r="AP81" i="15" s="1"/>
  <c r="AP80" i="15" s="1"/>
  <c r="AP79" i="15" s="1"/>
  <c r="BB55" i="15"/>
  <c r="CC94" i="31" l="1"/>
  <c r="CD94" i="31" s="1"/>
  <c r="AP78" i="15"/>
  <c r="CC95" i="31" l="1"/>
  <c r="CD95" i="31" s="1"/>
  <c r="AP77" i="15"/>
  <c r="CC96" i="31" l="1"/>
  <c r="CD96" i="31" s="1"/>
  <c r="AP76" i="15"/>
  <c r="CC97" i="31" l="1"/>
  <c r="CD97" i="31" s="1"/>
  <c r="AP75" i="15"/>
  <c r="AP74" i="15" s="1"/>
  <c r="AP73" i="15" s="1"/>
  <c r="CC98" i="31" l="1"/>
  <c r="CD98" i="31" s="1"/>
  <c r="CC99" i="31" l="1"/>
  <c r="CD99" i="31" s="1"/>
  <c r="CC100" i="31" l="1"/>
  <c r="CD100" i="31" s="1"/>
  <c r="CC101" i="31" l="1"/>
  <c r="CD101" i="31" s="1"/>
  <c r="CC102" i="31" l="1"/>
  <c r="CD102" i="31" s="1"/>
  <c r="CC103" i="31" l="1"/>
  <c r="CD103" i="31" s="1"/>
  <c r="CC104" i="31" l="1"/>
  <c r="CD104" i="31" s="1"/>
  <c r="CC105" i="31" l="1"/>
  <c r="CC106" i="31" s="1"/>
  <c r="CD106" i="31" s="1"/>
  <c r="CC107" i="31" l="1"/>
  <c r="CD107" i="31" s="1"/>
  <c r="CD105" i="31"/>
  <c r="CC108" i="31" l="1"/>
  <c r="CD108" i="31" s="1"/>
  <c r="CC109" i="31" l="1"/>
  <c r="CD109" i="31" s="1"/>
  <c r="CC110" i="31" l="1"/>
  <c r="CD110" i="31" s="1"/>
  <c r="CC111" i="31" l="1"/>
  <c r="CD111" i="31" s="1"/>
  <c r="CC112" i="31" l="1"/>
  <c r="CD112" i="31" s="1"/>
  <c r="CC113" i="31" l="1"/>
  <c r="CD113" i="31" s="1"/>
  <c r="CC114" i="31" l="1"/>
  <c r="CD114" i="31" s="1"/>
  <c r="CC115" i="31" l="1"/>
  <c r="CD115" i="31" s="1"/>
  <c r="CC116" i="31" l="1"/>
  <c r="CC117" i="31" s="1"/>
  <c r="CD117" i="31" s="1"/>
  <c r="CC118" i="31" l="1"/>
  <c r="CD118" i="31" s="1"/>
  <c r="CD116" i="31"/>
  <c r="CC119" i="31" l="1"/>
  <c r="CD119" i="31" s="1"/>
  <c r="CC120" i="31" l="1"/>
  <c r="CD120" i="31" s="1"/>
  <c r="CC121" i="31" l="1"/>
  <c r="CD121" i="31" s="1"/>
  <c r="CC122" i="31" l="1"/>
  <c r="CD122" i="31" s="1"/>
  <c r="CC123" i="31" l="1"/>
  <c r="CC124" i="31" s="1"/>
  <c r="CD124" i="31" s="1"/>
  <c r="CC125" i="31" l="1"/>
  <c r="CD125" i="31" s="1"/>
  <c r="CD123" i="31"/>
  <c r="CC126" i="31" l="1"/>
  <c r="CD126" i="31" s="1"/>
  <c r="CC127" i="31" l="1"/>
  <c r="CD127" i="31" s="1"/>
  <c r="CC128" i="31" l="1"/>
  <c r="CD128" i="31" s="1"/>
  <c r="CC129" i="31" l="1"/>
  <c r="CD129" i="31" s="1"/>
  <c r="CC130" i="31" l="1"/>
  <c r="CD130" i="31" s="1"/>
  <c r="CC131" i="31" l="1"/>
  <c r="CD131" i="31" s="1"/>
  <c r="CC132" i="31" l="1"/>
  <c r="CD132" i="31" s="1"/>
  <c r="CC133" i="31" l="1"/>
  <c r="CC134" i="31" l="1"/>
  <c r="CD134" i="31" s="1"/>
  <c r="CD133" i="31"/>
  <c r="CC135" i="31" l="1"/>
  <c r="CD135" i="31" l="1"/>
  <c r="CC136" i="31"/>
  <c r="CD136" i="31" l="1"/>
  <c r="CC137" i="31"/>
  <c r="CD137" i="31" l="1"/>
  <c r="CC138" i="31"/>
  <c r="CC139" i="31" s="1"/>
  <c r="CD139" i="31" s="1"/>
  <c r="CD138" i="31" l="1"/>
  <c r="CC140" i="31"/>
  <c r="CD140" i="31" l="1"/>
  <c r="CC141" i="31"/>
  <c r="CC142" i="31" l="1"/>
  <c r="CD141" i="31"/>
  <c r="CD142" i="31" l="1"/>
  <c r="CC143" i="31"/>
  <c r="CD143" i="31" l="1"/>
  <c r="CC144" i="31"/>
  <c r="CD144" i="31" s="1"/>
  <c r="CC145" i="31" l="1"/>
  <c r="CD145" i="31" s="1"/>
  <c r="CC146" i="31" l="1"/>
  <c r="CD146" i="31" s="1"/>
  <c r="CC147" i="31" l="1"/>
  <c r="CD147" i="31" s="1"/>
  <c r="CC148" i="31" l="1"/>
  <c r="CD148" i="31" s="1"/>
  <c r="BJ206" i="15"/>
  <c r="BM206" i="15"/>
  <c r="CC149" i="31" l="1"/>
  <c r="BM205" i="15"/>
  <c r="BJ205" i="15"/>
  <c r="BC206" i="15"/>
  <c r="BS206" i="15"/>
  <c r="BP206" i="15"/>
  <c r="AP206" i="15"/>
  <c r="CD149" i="31" l="1"/>
  <c r="CC150" i="31"/>
  <c r="BM204" i="15"/>
  <c r="BS205" i="15"/>
  <c r="BC205" i="15"/>
  <c r="BP205" i="15"/>
  <c r="BJ204" i="15"/>
  <c r="AP205" i="15"/>
  <c r="CD150" i="31" l="1"/>
  <c r="CC151" i="31"/>
  <c r="BC204" i="15"/>
  <c r="BJ203" i="15"/>
  <c r="BM203" i="15"/>
  <c r="BS204" i="15"/>
  <c r="BP204" i="15"/>
  <c r="AP204" i="15"/>
  <c r="CD151" i="31" l="1"/>
  <c r="CC152" i="31"/>
  <c r="AM201" i="15"/>
  <c r="AI202" i="15" s="1"/>
  <c r="BH201" i="15"/>
  <c r="BC203" i="15"/>
  <c r="AP203" i="15"/>
  <c r="BS203" i="15"/>
  <c r="BM202" i="15"/>
  <c r="D201" i="15"/>
  <c r="BB201" i="15"/>
  <c r="BP203" i="15"/>
  <c r="BI201" i="15" l="1"/>
  <c r="CD152" i="31"/>
  <c r="CC153" i="31"/>
  <c r="S16" i="13"/>
  <c r="O15" i="13"/>
  <c r="T16" i="13"/>
  <c r="O16" i="13"/>
  <c r="E16" i="13" s="1"/>
  <c r="P16" i="13" s="1"/>
  <c r="C22" i="13"/>
  <c r="Q16" i="13"/>
  <c r="AY201" i="15"/>
  <c r="AZ201" i="15" s="1"/>
  <c r="BR201" i="15" s="1"/>
  <c r="AL202" i="15"/>
  <c r="AM202" i="15" s="1"/>
  <c r="AO201" i="15"/>
  <c r="D202" i="15"/>
  <c r="BB202" i="15"/>
  <c r="BM201" i="15"/>
  <c r="BP202" i="15"/>
  <c r="BC202" i="15"/>
  <c r="O17" i="13" l="1"/>
  <c r="CD153" i="31"/>
  <c r="CC154" i="31"/>
  <c r="BU16" i="15"/>
  <c r="BU15" i="15"/>
  <c r="BU14" i="15"/>
  <c r="BU13" i="15"/>
  <c r="BU21" i="15"/>
  <c r="BU52" i="15"/>
  <c r="BU54" i="15"/>
  <c r="AM200" i="15"/>
  <c r="AO200" i="15" s="1"/>
  <c r="AY202" i="15"/>
  <c r="AZ202" i="15" s="1"/>
  <c r="BR202" i="15" s="1"/>
  <c r="AO202" i="15"/>
  <c r="R16" i="13"/>
  <c r="U16" i="13" s="1"/>
  <c r="E15" i="13"/>
  <c r="T15" i="13"/>
  <c r="T17" i="13" s="1"/>
  <c r="BG200" i="15"/>
  <c r="BG202" i="15"/>
  <c r="BB203" i="15"/>
  <c r="BS202" i="15"/>
  <c r="BM200" i="15"/>
  <c r="J9" i="10"/>
  <c r="BP201" i="15"/>
  <c r="AP202" i="15"/>
  <c r="BC201" i="15"/>
  <c r="D203" i="15"/>
  <c r="CD154" i="31" l="1"/>
  <c r="CC155" i="31"/>
  <c r="AY200" i="15"/>
  <c r="AZ200" i="15" s="1"/>
  <c r="BR200" i="15" s="1"/>
  <c r="P15" i="13"/>
  <c r="E17" i="13"/>
  <c r="BH200" i="15"/>
  <c r="BH202" i="15"/>
  <c r="BC200" i="15"/>
  <c r="D204" i="15"/>
  <c r="BP200" i="15"/>
  <c r="BM199" i="15"/>
  <c r="BB204" i="15"/>
  <c r="AP201" i="15"/>
  <c r="BS201" i="15"/>
  <c r="BI202" i="15" l="1"/>
  <c r="BI200" i="15"/>
  <c r="CD155" i="31"/>
  <c r="CC156" i="31"/>
  <c r="P17" i="13"/>
  <c r="Q15" i="13" s="1"/>
  <c r="Q17" i="13" s="1"/>
  <c r="D205" i="15"/>
  <c r="BM198" i="15"/>
  <c r="BB205" i="15"/>
  <c r="BJ202" i="15"/>
  <c r="BP199" i="15"/>
  <c r="AP200" i="15"/>
  <c r="BC199" i="15"/>
  <c r="BS200" i="15"/>
  <c r="BU17" i="15" l="1"/>
  <c r="BU20" i="15"/>
  <c r="BU18" i="15"/>
  <c r="BU19" i="15"/>
  <c r="CD156" i="31"/>
  <c r="CC157" i="31"/>
  <c r="R15" i="13"/>
  <c r="AP199" i="15"/>
  <c r="BB206" i="15"/>
  <c r="D206" i="15"/>
  <c r="BS199" i="15"/>
  <c r="BJ201" i="15"/>
  <c r="CD157" i="31" l="1"/>
  <c r="CC158" i="31"/>
  <c r="BV16" i="15"/>
  <c r="BV15" i="15"/>
  <c r="BV14" i="15"/>
  <c r="BV13" i="15"/>
  <c r="BV21" i="15"/>
  <c r="BV52" i="15"/>
  <c r="BV54" i="15"/>
  <c r="R17" i="13"/>
  <c r="S15" i="13" s="1"/>
  <c r="S17" i="13" s="1"/>
  <c r="D207" i="15"/>
  <c r="BS198" i="15"/>
  <c r="AP198" i="15"/>
  <c r="BB207" i="15"/>
  <c r="BJ200" i="15"/>
  <c r="J25" i="10"/>
  <c r="BV17" i="15" l="1"/>
  <c r="BV20" i="15"/>
  <c r="BT20" i="15"/>
  <c r="BV18" i="15"/>
  <c r="CD158" i="31"/>
  <c r="CC159" i="31"/>
  <c r="BV19" i="15"/>
  <c r="BT18" i="15"/>
  <c r="BT17" i="15"/>
  <c r="BT16" i="15"/>
  <c r="BT15" i="15"/>
  <c r="BT14" i="15"/>
  <c r="BT13" i="15"/>
  <c r="BT21" i="15"/>
  <c r="BT52" i="15"/>
  <c r="BT54" i="15"/>
  <c r="U15" i="13"/>
  <c r="U17" i="13" s="1"/>
  <c r="BB208" i="15"/>
  <c r="J18" i="10"/>
  <c r="D208" i="15"/>
  <c r="BJ199" i="15"/>
  <c r="C23" i="13" l="1"/>
  <c r="D29" i="10" s="1"/>
  <c r="E29" i="10"/>
  <c r="CD159" i="31"/>
  <c r="CC160" i="31"/>
  <c r="BJ198" i="15"/>
  <c r="D209" i="15"/>
  <c r="BB209" i="15"/>
  <c r="BT19" i="15" l="1"/>
  <c r="CD160" i="31"/>
  <c r="CC161" i="31"/>
  <c r="D210" i="15"/>
  <c r="BB210" i="15"/>
  <c r="CD161" i="31" l="1"/>
  <c r="CC162" i="31"/>
  <c r="CD162" i="31" s="1"/>
  <c r="D211" i="15"/>
  <c r="BB211" i="15"/>
  <c r="CC163" i="31" l="1"/>
  <c r="CD163" i="31" s="1"/>
  <c r="D212" i="15"/>
  <c r="BB212" i="15"/>
  <c r="CC164" i="31" l="1"/>
  <c r="CD164" i="31" s="1"/>
  <c r="BB213" i="15"/>
  <c r="D213" i="15"/>
  <c r="BB214" i="15"/>
  <c r="CC165" i="31" l="1"/>
  <c r="CD165" i="31" s="1"/>
  <c r="D214" i="15"/>
  <c r="CC166" i="31" l="1"/>
  <c r="CD166" i="31" s="1"/>
  <c r="CC167" i="31" l="1"/>
  <c r="CD167" i="31" s="1"/>
  <c r="BK56" i="15"/>
  <c r="K25" i="10"/>
  <c r="CC168" i="31" l="1"/>
  <c r="BK57" i="15"/>
  <c r="CD168" i="31" l="1"/>
  <c r="CC169" i="31"/>
  <c r="BK58" i="15"/>
  <c r="L25" i="10"/>
  <c r="CD169" i="31" l="1"/>
  <c r="CC170" i="31"/>
  <c r="CD170" i="31" s="1"/>
  <c r="BV58" i="15"/>
  <c r="BU58" i="15"/>
  <c r="BT58" i="15"/>
  <c r="BK59" i="15"/>
  <c r="CC171" i="31" l="1"/>
  <c r="CD171" i="31" s="1"/>
  <c r="BV59" i="15"/>
  <c r="BT59" i="15"/>
  <c r="BU59" i="15"/>
  <c r="N25" i="10"/>
  <c r="O25" i="10"/>
  <c r="P25" i="10"/>
  <c r="M25" i="10"/>
  <c r="Q25" i="10"/>
  <c r="CC172" i="31" l="1"/>
  <c r="CD172" i="31" s="1"/>
  <c r="BK60" i="15"/>
  <c r="BV60" i="15" l="1"/>
  <c r="BT60" i="15"/>
  <c r="BU60" i="15"/>
  <c r="CC173" i="31"/>
  <c r="BK61" i="15"/>
  <c r="CD173" i="31" l="1"/>
  <c r="CC174" i="31"/>
  <c r="BK62" i="15"/>
  <c r="CD174" i="31" l="1"/>
  <c r="CC175" i="31"/>
  <c r="K18" i="10"/>
  <c r="BK63" i="15"/>
  <c r="M18" i="10"/>
  <c r="L18" i="10"/>
  <c r="BV63" i="15" l="1"/>
  <c r="BU63" i="15"/>
  <c r="BT63" i="15"/>
  <c r="CC176" i="31"/>
  <c r="CD175" i="31"/>
  <c r="O18" i="10"/>
  <c r="BK64" i="15"/>
  <c r="N18" i="10"/>
  <c r="P18" i="10"/>
  <c r="CD176" i="31" l="1"/>
  <c r="CC177" i="31"/>
  <c r="Q18" i="10"/>
  <c r="BK65" i="15"/>
  <c r="CD177" i="31" l="1"/>
  <c r="CC178" i="31"/>
  <c r="CD178" i="31" s="1"/>
  <c r="BK66" i="15"/>
  <c r="CC179" i="31" l="1"/>
  <c r="BK67" i="15"/>
  <c r="CD179" i="31" l="1"/>
  <c r="CC180" i="31"/>
  <c r="CC181" i="31" s="1"/>
  <c r="CD181" i="31" s="1"/>
  <c r="BK68" i="15"/>
  <c r="CD180" i="31" l="1"/>
  <c r="CC182" i="31"/>
  <c r="CD182" i="31" s="1"/>
  <c r="BK69" i="15"/>
  <c r="BU69" i="15" l="1"/>
  <c r="BT69" i="15"/>
  <c r="BV69" i="15"/>
  <c r="CC183" i="31"/>
  <c r="CD183" i="31" s="1"/>
  <c r="BK70" i="15"/>
  <c r="BK71" i="15"/>
  <c r="BK72" i="15"/>
  <c r="BV71" i="15" l="1"/>
  <c r="BU71" i="15"/>
  <c r="BT71" i="15"/>
  <c r="BV70" i="15"/>
  <c r="BU70" i="15"/>
  <c r="BT70" i="15"/>
  <c r="BU72" i="15"/>
  <c r="BT72" i="15"/>
  <c r="BV72" i="15"/>
  <c r="CC184" i="31"/>
  <c r="BK73" i="15"/>
  <c r="CD184" i="31" l="1"/>
  <c r="CC185" i="31"/>
  <c r="BK74" i="15"/>
  <c r="BK75" i="15"/>
  <c r="BU75" i="15" l="1"/>
  <c r="BV75" i="15"/>
  <c r="BT75" i="15"/>
  <c r="CD185" i="31"/>
  <c r="CC186" i="31"/>
  <c r="CD186" i="31" s="1"/>
  <c r="BK76" i="15"/>
  <c r="BV76" i="15" l="1"/>
  <c r="BU76" i="15"/>
  <c r="BT76" i="15"/>
  <c r="CC187" i="31"/>
  <c r="CD187" i="31" s="1"/>
  <c r="BK77" i="15"/>
  <c r="BV77" i="15" l="1"/>
  <c r="BT77" i="15"/>
  <c r="BU77" i="15"/>
  <c r="CC188" i="31"/>
  <c r="BK78" i="15"/>
  <c r="BU78" i="15" l="1"/>
  <c r="BV78" i="15"/>
  <c r="BT78" i="15"/>
  <c r="CD188" i="31"/>
  <c r="CC189" i="31"/>
  <c r="K9" i="10"/>
  <c r="BK79" i="15"/>
  <c r="CD189" i="31" l="1"/>
  <c r="CC190" i="31"/>
  <c r="BT79" i="15"/>
  <c r="BU79" i="15"/>
  <c r="BV79" i="15"/>
  <c r="BU74" i="15"/>
  <c r="BV74" i="15"/>
  <c r="BT74" i="15"/>
  <c r="BT73" i="15"/>
  <c r="BV73" i="15"/>
  <c r="BU73" i="15"/>
  <c r="BU68" i="15"/>
  <c r="BV67" i="15"/>
  <c r="BT68" i="15"/>
  <c r="BT67" i="15"/>
  <c r="BU67" i="15"/>
  <c r="BV68" i="15"/>
  <c r="BU66" i="15"/>
  <c r="BT66" i="15"/>
  <c r="BV66" i="15"/>
  <c r="BV65" i="15"/>
  <c r="BT65" i="15"/>
  <c r="BU65" i="15"/>
  <c r="BV64" i="15"/>
  <c r="BT64" i="15"/>
  <c r="BU64" i="15"/>
  <c r="BV62" i="15"/>
  <c r="BT62" i="15"/>
  <c r="BU62" i="15"/>
  <c r="BT61" i="15"/>
  <c r="BU61" i="15"/>
  <c r="BV61" i="15"/>
  <c r="BU57" i="15"/>
  <c r="BT57" i="15"/>
  <c r="BV57" i="15"/>
  <c r="BT56" i="15"/>
  <c r="BV56" i="15"/>
  <c r="BU56" i="15"/>
  <c r="BK80" i="15"/>
  <c r="V18" i="10"/>
  <c r="AB9" i="10"/>
  <c r="Y18" i="10"/>
  <c r="AY9" i="10"/>
  <c r="AY25" i="10"/>
  <c r="BA9" i="10"/>
  <c r="AQ25" i="10"/>
  <c r="AC18" i="10"/>
  <c r="AF9" i="10"/>
  <c r="W18" i="10"/>
  <c r="Y25" i="10"/>
  <c r="O9" i="10"/>
  <c r="AL25" i="10"/>
  <c r="Z9" i="10"/>
  <c r="AK9" i="10"/>
  <c r="AW25" i="10"/>
  <c r="AM18" i="10"/>
  <c r="AW9" i="10"/>
  <c r="BK81" i="15"/>
  <c r="AZ25" i="10"/>
  <c r="AF25" i="10"/>
  <c r="AJ18" i="10"/>
  <c r="AL18" i="10"/>
  <c r="AT18" i="10"/>
  <c r="AP9" i="10"/>
  <c r="U25" i="10"/>
  <c r="R18" i="10"/>
  <c r="AO18" i="10"/>
  <c r="AK25" i="10"/>
  <c r="AB18" i="10"/>
  <c r="W9" i="10"/>
  <c r="AE25" i="10"/>
  <c r="AJ9" i="10"/>
  <c r="AM25" i="10"/>
  <c r="T25" i="10"/>
  <c r="AV18" i="10"/>
  <c r="L9" i="10"/>
  <c r="AN9" i="10"/>
  <c r="AV25" i="10"/>
  <c r="N9" i="10"/>
  <c r="AH25" i="10"/>
  <c r="AU18" i="10"/>
  <c r="AD9" i="10"/>
  <c r="AP25" i="10"/>
  <c r="AG18" i="10"/>
  <c r="AO9" i="10"/>
  <c r="AD18" i="10"/>
  <c r="AA18" i="10"/>
  <c r="V25" i="10"/>
  <c r="AL9" i="10"/>
  <c r="AR9" i="10"/>
  <c r="AX9" i="10"/>
  <c r="AA9" i="10"/>
  <c r="AX25" i="10"/>
  <c r="P9" i="10"/>
  <c r="AZ9" i="10"/>
  <c r="X18" i="10"/>
  <c r="AF18" i="10"/>
  <c r="AR25" i="10"/>
  <c r="AQ18" i="10"/>
  <c r="BA25" i="10"/>
  <c r="M9" i="10"/>
  <c r="AU9" i="10"/>
  <c r="AI9" i="10"/>
  <c r="S9" i="10"/>
  <c r="U9" i="10"/>
  <c r="AV9" i="10"/>
  <c r="S18" i="10"/>
  <c r="AJ25" i="10"/>
  <c r="AH9" i="10"/>
  <c r="V9" i="10"/>
  <c r="R9" i="10"/>
  <c r="AX18" i="10"/>
  <c r="AI25" i="10"/>
  <c r="X25" i="10"/>
  <c r="AN18" i="10"/>
  <c r="R25" i="10"/>
  <c r="Y9" i="10"/>
  <c r="AQ9" i="10"/>
  <c r="AW18" i="10"/>
  <c r="AG25" i="10"/>
  <c r="AE9" i="10"/>
  <c r="AT9" i="10"/>
  <c r="T18" i="10"/>
  <c r="AE18" i="10"/>
  <c r="BA18" i="10"/>
  <c r="AM9" i="10"/>
  <c r="AZ18" i="10"/>
  <c r="W25" i="10"/>
  <c r="AS18" i="10"/>
  <c r="AH18" i="10"/>
  <c r="X9" i="10"/>
  <c r="AP18" i="10"/>
  <c r="S25" i="10"/>
  <c r="AI18" i="10"/>
  <c r="AD25" i="10"/>
  <c r="AU25" i="10"/>
  <c r="Z25" i="10"/>
  <c r="AC9" i="10"/>
  <c r="AK18" i="10"/>
  <c r="U18" i="10"/>
  <c r="Z18" i="10"/>
  <c r="AC25" i="10"/>
  <c r="T9" i="10"/>
  <c r="AO25" i="10"/>
  <c r="Q9" i="10"/>
  <c r="AB25" i="10"/>
  <c r="AG9" i="10"/>
  <c r="AR18" i="10"/>
  <c r="AS9" i="10"/>
  <c r="AS25" i="10"/>
  <c r="AA25" i="10"/>
  <c r="AY18" i="10"/>
  <c r="AT25" i="10"/>
  <c r="AN25" i="10"/>
  <c r="BV80" i="15" l="1"/>
  <c r="BT80" i="15"/>
  <c r="BU80" i="15"/>
  <c r="BT81" i="15"/>
  <c r="BU81" i="15"/>
  <c r="BV81" i="15"/>
  <c r="CD190" i="31"/>
  <c r="CC191" i="31"/>
  <c r="CD191" i="31" s="1"/>
  <c r="BK82" i="15"/>
  <c r="BV82" i="15" l="1"/>
  <c r="BU82" i="15"/>
  <c r="BT82" i="15"/>
  <c r="CC192" i="31"/>
  <c r="CD192" i="31" s="1"/>
  <c r="BK83" i="15"/>
  <c r="BU83" i="15" l="1"/>
  <c r="BV83" i="15"/>
  <c r="BT83" i="15"/>
  <c r="CC193" i="31"/>
  <c r="CC194" i="31" s="1"/>
  <c r="CD194" i="31" s="1"/>
  <c r="BK84" i="15"/>
  <c r="BT84" i="15" l="1"/>
  <c r="BU84" i="15"/>
  <c r="BV84" i="15"/>
  <c r="CC195" i="31"/>
  <c r="CD195" i="31" s="1"/>
  <c r="CD193" i="31"/>
  <c r="BK85" i="15"/>
  <c r="BK86" i="15"/>
  <c r="BU85" i="15" l="1"/>
  <c r="BT85" i="15"/>
  <c r="BV85" i="15"/>
  <c r="BV86" i="15"/>
  <c r="BU86" i="15"/>
  <c r="BT86" i="15"/>
  <c r="CC196" i="31"/>
  <c r="CD196" i="31" s="1"/>
  <c r="BK87" i="15"/>
  <c r="BU87" i="15" l="1"/>
  <c r="BV87" i="15"/>
  <c r="BT87" i="15"/>
  <c r="CC197" i="31"/>
  <c r="CC198" i="31" s="1"/>
  <c r="CD198" i="31" s="1"/>
  <c r="BK88" i="15"/>
  <c r="BU88" i="15" l="1"/>
  <c r="BV88" i="15"/>
  <c r="BT88" i="15"/>
  <c r="CD197" i="31"/>
  <c r="CC199" i="31"/>
  <c r="CD199" i="31" s="1"/>
  <c r="BK89" i="15"/>
  <c r="BK90" i="15"/>
  <c r="BU89" i="15" l="1"/>
  <c r="BT89" i="15"/>
  <c r="BV89" i="15"/>
  <c r="BU90" i="15"/>
  <c r="BV90" i="15"/>
  <c r="BT90" i="15"/>
  <c r="CC200" i="31"/>
  <c r="CD200" i="31" s="1"/>
  <c r="BK91" i="15"/>
  <c r="BK92" i="15"/>
  <c r="BT91" i="15" l="1"/>
  <c r="BV91" i="15"/>
  <c r="BU91" i="15"/>
  <c r="BT92" i="15"/>
  <c r="BU92" i="15"/>
  <c r="BV92" i="15"/>
  <c r="CC201" i="31"/>
  <c r="CD201" i="31" s="1"/>
  <c r="BK93" i="15"/>
  <c r="BK94" i="15" s="1"/>
  <c r="BT93" i="15" l="1"/>
  <c r="BV93" i="15"/>
  <c r="BU93" i="15"/>
  <c r="BU94" i="15"/>
  <c r="BT94" i="15"/>
  <c r="BV94" i="15"/>
  <c r="CC202" i="31"/>
  <c r="CC203" i="31" s="1"/>
  <c r="CD203" i="31" s="1"/>
  <c r="BK95" i="15"/>
  <c r="BV95" i="15" l="1"/>
  <c r="BU95" i="15"/>
  <c r="BT95" i="15"/>
  <c r="CC204" i="31"/>
  <c r="CD204" i="31" s="1"/>
  <c r="CD202" i="31"/>
  <c r="BK96" i="15"/>
  <c r="BK97" i="15" s="1"/>
  <c r="BV96" i="15" l="1"/>
  <c r="BU96" i="15"/>
  <c r="BT96" i="15"/>
  <c r="BT97" i="15"/>
  <c r="BV97" i="15"/>
  <c r="BU97" i="15"/>
  <c r="CC205" i="31"/>
  <c r="BK98" i="15"/>
  <c r="BU98" i="15" l="1"/>
  <c r="BV98" i="15"/>
  <c r="BT98" i="15"/>
  <c r="CC206" i="31"/>
  <c r="CD206" i="31" s="1"/>
  <c r="CD205" i="31"/>
  <c r="BK99" i="15"/>
  <c r="BU99" i="15" l="1"/>
  <c r="BV99" i="15"/>
  <c r="BT99" i="15"/>
  <c r="CC207" i="31"/>
  <c r="CD207" i="31" s="1"/>
  <c r="BK100" i="15"/>
  <c r="BV100" i="15" l="1"/>
  <c r="BT100" i="15"/>
  <c r="BU100" i="15"/>
  <c r="CC208" i="31"/>
  <c r="CD208" i="31" s="1"/>
  <c r="BK101" i="15"/>
  <c r="BT101" i="15" l="1"/>
  <c r="BU101" i="15"/>
  <c r="BV101" i="15"/>
  <c r="CC209" i="31"/>
  <c r="CD209" i="31" s="1"/>
  <c r="BK102" i="15"/>
  <c r="BU102" i="15" l="1"/>
  <c r="BT102" i="15"/>
  <c r="BV102" i="15"/>
  <c r="CC210" i="31"/>
  <c r="CD210" i="31" s="1"/>
  <c r="E17" i="10" s="1"/>
  <c r="BK103" i="15"/>
  <c r="BK104" i="15"/>
  <c r="BV103" i="15" l="1"/>
  <c r="BU103" i="15"/>
  <c r="BT103" i="15"/>
  <c r="BV104" i="15"/>
  <c r="BU104" i="15"/>
  <c r="BT104" i="15"/>
  <c r="BK105" i="15"/>
  <c r="BT105" i="15" l="1"/>
  <c r="BV105" i="15"/>
  <c r="BU105" i="15"/>
  <c r="BK106" i="15"/>
  <c r="BV106" i="15" l="1"/>
  <c r="BT106" i="15"/>
  <c r="BU106" i="15"/>
  <c r="BK107" i="15"/>
  <c r="BV107" i="15" l="1"/>
  <c r="BT107" i="15"/>
  <c r="BU107" i="15"/>
  <c r="BK108" i="15"/>
  <c r="BK109" i="15" s="1"/>
  <c r="BT108" i="15" l="1"/>
  <c r="BV108" i="15"/>
  <c r="BU108" i="15"/>
  <c r="BT109" i="15"/>
  <c r="BV109" i="15"/>
  <c r="BU109" i="15"/>
  <c r="BK110" i="15"/>
  <c r="BV110" i="15" l="1"/>
  <c r="BT110" i="15"/>
  <c r="BU110" i="15"/>
  <c r="BK111" i="15"/>
  <c r="BK112" i="15"/>
  <c r="BU111" i="15" l="1"/>
  <c r="BT111" i="15"/>
  <c r="BV111" i="15"/>
  <c r="BV112" i="15"/>
  <c r="BT112" i="15"/>
  <c r="BU112" i="15"/>
  <c r="BK113" i="15"/>
  <c r="BV113" i="15" l="1"/>
  <c r="BU113" i="15"/>
  <c r="BT113" i="15"/>
  <c r="BK114" i="15"/>
  <c r="BT114" i="15" l="1"/>
  <c r="BU114" i="15"/>
  <c r="BV114" i="15"/>
  <c r="BK115" i="15"/>
  <c r="BK116" i="15"/>
  <c r="BK117" i="15"/>
  <c r="BT116" i="15" l="1"/>
  <c r="BU116" i="15"/>
  <c r="BV116" i="15"/>
  <c r="BU115" i="15"/>
  <c r="BV115" i="15"/>
  <c r="BT115" i="15"/>
  <c r="BU117" i="15"/>
  <c r="BT117" i="15"/>
  <c r="BV117" i="15"/>
  <c r="BK118" i="15"/>
  <c r="BU118" i="15" l="1"/>
  <c r="BT118" i="15"/>
  <c r="BV118" i="15"/>
  <c r="BK119" i="15"/>
  <c r="BK120" i="15"/>
  <c r="BK121" i="15"/>
  <c r="BK122" i="15" s="1"/>
  <c r="BT120" i="15" l="1"/>
  <c r="BV120" i="15"/>
  <c r="BU120" i="15"/>
  <c r="BT119" i="15"/>
  <c r="BU119" i="15"/>
  <c r="BV119" i="15"/>
  <c r="BU121" i="15"/>
  <c r="BV121" i="15"/>
  <c r="BT121" i="15"/>
  <c r="BV122" i="15"/>
  <c r="BT122" i="15"/>
  <c r="BU122" i="15"/>
  <c r="BK123" i="15"/>
  <c r="BU123" i="15" l="1"/>
  <c r="BT123" i="15"/>
  <c r="BV123" i="15"/>
  <c r="BK124" i="15"/>
  <c r="BV124" i="15" l="1"/>
  <c r="BU124" i="15"/>
  <c r="BT124" i="15"/>
  <c r="BK125" i="15"/>
  <c r="BU125" i="15" l="1"/>
  <c r="BT125" i="15"/>
  <c r="BV125" i="15"/>
  <c r="BK126" i="15"/>
  <c r="BU126" i="15" l="1"/>
  <c r="BV126" i="15"/>
  <c r="BT126" i="15"/>
  <c r="BK127" i="15"/>
  <c r="BV127" i="15" l="1"/>
  <c r="BU127" i="15"/>
  <c r="BT127" i="15"/>
  <c r="BK128" i="15"/>
  <c r="BV128" i="15" l="1"/>
  <c r="BT128" i="15"/>
  <c r="BU128" i="15"/>
  <c r="BK129" i="15"/>
  <c r="BU129" i="15" l="1"/>
  <c r="BV129" i="15"/>
  <c r="BT129" i="15"/>
  <c r="BK130" i="15"/>
  <c r="BU130" i="15" l="1"/>
  <c r="BT130" i="15"/>
  <c r="BV130" i="15"/>
  <c r="BK131" i="15"/>
  <c r="BV131" i="15" l="1"/>
  <c r="BU131" i="15"/>
  <c r="BT131" i="15"/>
  <c r="BK132" i="15"/>
  <c r="BU132" i="15" l="1"/>
  <c r="BV132" i="15"/>
  <c r="BT132" i="15"/>
  <c r="BK133" i="15"/>
  <c r="BU133" i="15" l="1"/>
  <c r="BT133" i="15"/>
  <c r="BV133" i="15"/>
  <c r="BK134" i="15"/>
  <c r="BK135" i="15"/>
  <c r="BU134" i="15" l="1"/>
  <c r="BT134" i="15"/>
  <c r="BV134" i="15"/>
  <c r="BU135" i="15"/>
  <c r="BT135" i="15"/>
  <c r="BV135" i="15"/>
  <c r="BK136" i="15"/>
  <c r="BK137" i="15"/>
  <c r="BK138" i="15" s="1"/>
  <c r="BU136" i="15" l="1"/>
  <c r="BV136" i="15"/>
  <c r="BT136" i="15"/>
  <c r="BU137" i="15"/>
  <c r="BV137" i="15"/>
  <c r="BT137" i="15"/>
  <c r="BT138" i="15"/>
  <c r="BU138" i="15"/>
  <c r="BV138" i="15"/>
  <c r="BK139" i="15"/>
  <c r="BT139" i="15" l="1"/>
  <c r="BU139" i="15"/>
  <c r="BV139" i="15"/>
  <c r="BK140" i="15"/>
  <c r="BK141" i="15" s="1"/>
  <c r="BU140" i="15" l="1"/>
  <c r="BV140" i="15"/>
  <c r="BT140" i="15"/>
  <c r="BU141" i="15"/>
  <c r="BT141" i="15"/>
  <c r="BV141" i="15"/>
  <c r="BK142" i="15"/>
  <c r="BV142" i="15" l="1"/>
  <c r="BU142" i="15"/>
  <c r="BT142" i="15"/>
  <c r="BK143" i="15"/>
  <c r="BK144" i="15" s="1"/>
  <c r="BK145" i="15" s="1"/>
  <c r="BV143" i="15" l="1"/>
  <c r="BU143" i="15"/>
  <c r="BT143" i="15"/>
  <c r="BV144" i="15"/>
  <c r="BT144" i="15"/>
  <c r="BU144" i="15"/>
  <c r="BT145" i="15"/>
  <c r="BV145" i="15"/>
  <c r="BU145" i="15"/>
  <c r="BK146" i="15"/>
  <c r="BV146" i="15" l="1"/>
  <c r="BT146" i="15"/>
  <c r="BU146" i="15"/>
  <c r="BK147" i="15"/>
  <c r="BV147" i="15" l="1"/>
  <c r="BU147" i="15"/>
  <c r="BT147" i="15"/>
  <c r="BK148" i="15"/>
  <c r="BK149" i="15"/>
  <c r="BT148" i="15" l="1"/>
  <c r="BU148" i="15"/>
  <c r="BV148" i="15"/>
  <c r="BT149" i="15"/>
  <c r="BU149" i="15"/>
  <c r="BV149" i="15"/>
  <c r="BK150" i="15"/>
  <c r="BU150" i="15" l="1"/>
  <c r="BV150" i="15"/>
  <c r="BT150" i="15"/>
  <c r="BK151" i="15"/>
  <c r="BV151" i="15" l="1"/>
  <c r="BT151" i="15"/>
  <c r="BU151" i="15"/>
  <c r="BK152" i="15"/>
  <c r="BK153" i="15"/>
  <c r="BT152" i="15" l="1"/>
  <c r="BU152" i="15"/>
  <c r="BV152" i="15"/>
  <c r="BT153" i="15"/>
  <c r="BU153" i="15"/>
  <c r="BV153" i="15"/>
  <c r="BK154" i="15"/>
  <c r="BV154" i="15" l="1"/>
  <c r="BT154" i="15"/>
  <c r="BU154" i="15"/>
  <c r="BK155" i="15"/>
  <c r="BK156" i="15"/>
  <c r="BK157" i="15" s="1"/>
  <c r="BV155" i="15" l="1"/>
  <c r="BT155" i="15"/>
  <c r="BU155" i="15"/>
  <c r="BV156" i="15"/>
  <c r="BU156" i="15"/>
  <c r="BT156" i="15"/>
  <c r="BT157" i="15"/>
  <c r="BV157" i="15"/>
  <c r="BU157" i="15"/>
  <c r="BK158" i="15"/>
  <c r="BV158" i="15" l="1"/>
  <c r="BU158" i="15"/>
  <c r="BT158" i="15"/>
  <c r="BK159" i="15"/>
  <c r="BU159" i="15" l="1"/>
  <c r="BV159" i="15"/>
  <c r="BT159" i="15"/>
  <c r="BK160" i="15"/>
  <c r="BK161" i="15" s="1"/>
  <c r="BV161" i="15" l="1"/>
  <c r="BT161" i="15"/>
  <c r="BU161" i="15"/>
  <c r="BT160" i="15"/>
  <c r="BV160" i="15"/>
  <c r="BU160" i="15"/>
  <c r="BK162" i="15"/>
  <c r="BK163" i="15"/>
  <c r="BK164" i="15"/>
  <c r="BK165" i="15"/>
  <c r="BT164" i="15" l="1"/>
  <c r="BV164" i="15"/>
  <c r="BU164" i="15"/>
  <c r="BU163" i="15"/>
  <c r="BV163" i="15"/>
  <c r="BT163" i="15"/>
  <c r="BT162" i="15"/>
  <c r="BU162" i="15"/>
  <c r="BV162" i="15"/>
  <c r="BT165" i="15"/>
  <c r="BU165" i="15"/>
  <c r="BV165" i="15"/>
  <c r="BK166" i="15"/>
  <c r="BV166" i="15" l="1"/>
  <c r="BU166" i="15"/>
  <c r="BT166" i="15"/>
  <c r="BK167" i="15"/>
  <c r="BU167" i="15" l="1"/>
  <c r="BV167" i="15"/>
  <c r="BT167" i="15"/>
  <c r="BK168" i="15"/>
  <c r="BK169" i="15" s="1"/>
  <c r="BV168" i="15" l="1"/>
  <c r="BU168" i="15"/>
  <c r="BT168" i="15"/>
  <c r="BV169" i="15"/>
  <c r="BT169" i="15"/>
  <c r="BU169" i="15"/>
  <c r="BK170" i="15"/>
  <c r="BK171" i="15" s="1"/>
  <c r="BV170" i="15" l="1"/>
  <c r="BT170" i="15"/>
  <c r="BU170" i="15"/>
  <c r="BU171" i="15"/>
  <c r="BV171" i="15"/>
  <c r="BT171" i="15"/>
  <c r="BK172" i="15"/>
  <c r="BV172" i="15" l="1"/>
  <c r="BT172" i="15"/>
  <c r="BU172" i="15"/>
  <c r="BK173" i="15"/>
  <c r="BT173" i="15" l="1"/>
  <c r="BV173" i="15"/>
  <c r="BU173" i="15"/>
  <c r="BK174" i="15"/>
  <c r="BV174" i="15" l="1"/>
  <c r="BU174" i="15"/>
  <c r="BT174" i="15"/>
  <c r="BK175" i="15"/>
  <c r="BT175" i="15" l="1"/>
  <c r="BV175" i="15"/>
  <c r="BU175" i="15"/>
  <c r="BK176" i="15"/>
  <c r="BK177" i="15"/>
  <c r="BK178" i="15"/>
  <c r="BK179" i="15"/>
  <c r="BK180" i="15"/>
  <c r="BK181" i="15"/>
  <c r="BT180" i="15" l="1"/>
  <c r="BU180" i="15"/>
  <c r="BV180" i="15"/>
  <c r="BV179" i="15"/>
  <c r="BU179" i="15"/>
  <c r="BT179" i="15"/>
  <c r="BT178" i="15"/>
  <c r="BU178" i="15"/>
  <c r="BV178" i="15"/>
  <c r="BU177" i="15"/>
  <c r="BT177" i="15"/>
  <c r="BV177" i="15"/>
  <c r="BT176" i="15"/>
  <c r="BV176" i="15"/>
  <c r="BU176" i="15"/>
  <c r="BU181" i="15"/>
  <c r="BV181" i="15"/>
  <c r="BT181" i="15"/>
  <c r="BK182" i="15"/>
  <c r="BU182" i="15" l="1"/>
  <c r="BV182" i="15"/>
  <c r="BT182" i="15"/>
  <c r="BK183" i="15"/>
  <c r="BT183" i="15" l="1"/>
  <c r="BU183" i="15"/>
  <c r="BV183" i="15"/>
  <c r="BK184" i="15"/>
  <c r="BK185" i="15" s="1"/>
  <c r="BU184" i="15" l="1"/>
  <c r="BT184" i="15"/>
  <c r="BV184" i="15"/>
  <c r="BU185" i="15"/>
  <c r="BV185" i="15"/>
  <c r="BT185" i="15"/>
  <c r="BK186" i="15"/>
  <c r="BT186" i="15" l="1"/>
  <c r="BV186" i="15"/>
  <c r="BU186" i="15"/>
  <c r="BK187" i="15"/>
  <c r="BK188" i="15" s="1"/>
  <c r="BV187" i="15" l="1"/>
  <c r="BT187" i="15"/>
  <c r="BU187" i="15"/>
  <c r="BT188" i="15"/>
  <c r="BU188" i="15"/>
  <c r="BV188" i="15"/>
  <c r="BK189" i="15"/>
  <c r="BT189" i="15" l="1"/>
  <c r="BU189" i="15"/>
  <c r="BV189" i="15"/>
  <c r="BK190" i="15"/>
  <c r="BU190" i="15" l="1"/>
  <c r="BV190" i="15"/>
  <c r="BT190" i="15"/>
  <c r="BK191" i="15"/>
  <c r="BK192" i="15"/>
  <c r="BK193" i="15" s="1"/>
  <c r="BK194" i="15" s="1"/>
  <c r="BV191" i="15" l="1"/>
  <c r="BU191" i="15"/>
  <c r="BT191" i="15"/>
  <c r="BT192" i="15"/>
  <c r="BV192" i="15"/>
  <c r="BU192" i="15"/>
  <c r="BV194" i="15"/>
  <c r="BU194" i="15"/>
  <c r="BT194" i="15"/>
  <c r="BT193" i="15"/>
  <c r="BU193" i="15"/>
  <c r="BV193" i="15"/>
  <c r="BK195" i="15"/>
  <c r="BU195" i="15" l="1"/>
  <c r="BV195" i="15"/>
  <c r="BT195" i="15"/>
  <c r="BK196" i="15"/>
  <c r="BK197" i="15"/>
  <c r="BK198" i="15"/>
  <c r="BV197" i="15" l="1"/>
  <c r="BT197" i="15"/>
  <c r="BU197" i="15"/>
  <c r="BV196" i="15"/>
  <c r="BT196" i="15"/>
  <c r="BU196" i="15"/>
  <c r="BU198" i="15"/>
  <c r="BT198" i="15"/>
  <c r="BV198" i="15"/>
  <c r="BK199" i="15"/>
  <c r="BU199" i="15" l="1"/>
  <c r="BV199" i="15"/>
  <c r="BT199" i="15"/>
  <c r="BK200" i="15"/>
  <c r="BK201" i="15"/>
  <c r="BK202" i="15"/>
  <c r="BK203" i="15" s="1"/>
  <c r="BK204" i="15" s="1"/>
  <c r="BT201" i="15" l="1"/>
  <c r="BU201" i="15"/>
  <c r="BV201" i="15"/>
  <c r="BU200" i="15"/>
  <c r="BT200" i="15"/>
  <c r="BV200" i="15"/>
  <c r="BV203" i="15"/>
  <c r="BU203" i="15"/>
  <c r="BT203" i="15"/>
  <c r="BU202" i="15"/>
  <c r="BT202" i="15"/>
  <c r="BV202" i="15"/>
  <c r="BT204" i="15"/>
  <c r="BV204" i="15"/>
  <c r="BU204" i="15"/>
  <c r="BK205" i="15"/>
  <c r="BK206" i="15"/>
  <c r="BT205" i="15" l="1"/>
  <c r="BU205" i="15"/>
  <c r="BV205" i="15"/>
  <c r="BU206" i="15"/>
  <c r="BT206" i="15"/>
  <c r="BV206" i="15"/>
  <c r="BK207" i="15"/>
  <c r="BK208" i="15" s="1"/>
  <c r="BU208" i="15" l="1"/>
  <c r="BT208" i="15"/>
  <c r="BV208" i="15"/>
  <c r="BT207" i="15"/>
  <c r="BU207" i="15"/>
  <c r="BV207" i="15"/>
  <c r="BK209" i="15"/>
  <c r="BV209" i="15" l="1"/>
  <c r="BT209" i="15"/>
  <c r="BU209" i="15"/>
  <c r="BK210" i="15"/>
  <c r="BK211" i="15"/>
  <c r="BK212" i="15"/>
  <c r="BU211" i="15" l="1"/>
  <c r="BT211" i="15"/>
  <c r="BV211" i="15"/>
  <c r="BV210" i="15"/>
  <c r="BT210" i="15"/>
  <c r="BU210" i="15"/>
  <c r="BU212" i="15"/>
  <c r="BV212" i="15"/>
  <c r="BT212" i="15"/>
  <c r="BK213" i="15"/>
  <c r="BU213" i="15" l="1"/>
  <c r="BT213" i="15"/>
  <c r="BV213" i="15"/>
  <c r="BK214" i="15"/>
  <c r="BT214" i="15" l="1"/>
  <c r="BV214" i="15"/>
  <c r="BU214" i="15"/>
  <c r="BK215" i="15"/>
  <c r="BK216" i="15"/>
  <c r="BK217" i="15" s="1"/>
  <c r="BT215" i="15" l="1"/>
  <c r="BU215" i="15"/>
  <c r="BV215" i="15"/>
  <c r="BT216" i="15"/>
  <c r="BU216" i="15"/>
  <c r="BV216" i="15"/>
  <c r="BT217" i="15"/>
  <c r="BU217" i="15"/>
  <c r="BV217" i="15"/>
  <c r="BK218" i="15"/>
  <c r="BT218" i="15" l="1"/>
  <c r="BU218" i="15"/>
  <c r="BV218" i="15"/>
  <c r="BK219" i="15"/>
  <c r="BT219" i="15" l="1"/>
  <c r="BU219" i="15"/>
  <c r="BV219" i="15"/>
  <c r="BK220" i="15"/>
  <c r="BT220" i="15" l="1"/>
  <c r="BV220" i="15"/>
  <c r="BU220" i="15"/>
  <c r="BK221" i="15"/>
  <c r="BK222" i="15"/>
  <c r="BK223" i="15" s="1"/>
  <c r="BK224" i="15"/>
  <c r="BT223" i="15" l="1"/>
  <c r="BV223" i="15"/>
  <c r="BU223" i="15"/>
  <c r="BT222" i="15"/>
  <c r="BU222" i="15"/>
  <c r="BV222" i="15"/>
  <c r="BV221" i="15"/>
  <c r="BU221" i="15"/>
  <c r="BT221" i="15"/>
  <c r="BT224" i="15"/>
  <c r="BV224" i="15"/>
  <c r="BU224" i="15"/>
  <c r="BK225" i="15"/>
  <c r="BK226" i="15"/>
  <c r="BT225" i="15" l="1"/>
  <c r="BU225" i="15"/>
  <c r="BV225" i="15"/>
  <c r="BT226" i="15"/>
  <c r="BU226" i="15"/>
  <c r="BV226" i="15"/>
  <c r="BK227" i="15"/>
  <c r="BT227" i="15" l="1"/>
  <c r="BU227" i="15"/>
  <c r="BV227" i="15"/>
  <c r="BK228" i="15"/>
  <c r="BV228" i="15" l="1"/>
  <c r="BU228" i="15"/>
  <c r="BT228" i="15"/>
  <c r="BK229" i="15"/>
  <c r="BK230" i="15" s="1"/>
  <c r="BU229" i="15" l="1"/>
  <c r="BV229" i="15"/>
  <c r="BT229" i="15"/>
  <c r="BV230" i="15"/>
  <c r="BU230" i="15"/>
  <c r="BT230" i="15"/>
  <c r="BK231" i="15"/>
  <c r="BT231" i="15" l="1"/>
  <c r="BV231" i="15"/>
  <c r="BU231" i="15"/>
  <c r="BK232" i="15"/>
  <c r="BT232" i="15" l="1"/>
  <c r="BU232" i="15"/>
  <c r="BV232" i="15"/>
  <c r="BK233" i="15"/>
  <c r="BK234" i="15"/>
  <c r="BT233" i="15" l="1"/>
  <c r="BV233" i="15"/>
  <c r="BU233" i="15"/>
  <c r="BU234" i="15"/>
  <c r="BV234" i="15"/>
  <c r="BT234" i="15"/>
  <c r="BK235" i="15"/>
  <c r="BV235" i="15" l="1"/>
  <c r="BT235" i="15"/>
  <c r="BU235" i="15"/>
  <c r="BK236" i="15"/>
  <c r="BK237" i="15"/>
  <c r="BU236" i="15" l="1"/>
  <c r="BT236" i="15"/>
  <c r="BV236" i="15"/>
  <c r="BV237" i="15"/>
  <c r="BT237" i="15"/>
  <c r="BU237" i="15"/>
  <c r="BK238" i="15"/>
  <c r="BK239" i="15"/>
  <c r="BV238" i="15" l="1"/>
  <c r="BT238" i="15"/>
  <c r="BU238" i="15"/>
  <c r="BV239" i="15"/>
  <c r="BU239" i="15"/>
  <c r="BT239" i="15"/>
  <c r="BK240" i="15"/>
  <c r="BU240" i="15" l="1"/>
  <c r="BV240" i="15"/>
  <c r="BT240" i="15"/>
  <c r="I20" i="18"/>
  <c r="D26" i="10" l="1"/>
</calcChain>
</file>

<file path=xl/sharedStrings.xml><?xml version="1.0" encoding="utf-8"?>
<sst xmlns="http://schemas.openxmlformats.org/spreadsheetml/2006/main" count="4338" uniqueCount="1860">
  <si>
    <t>Question Sets</t>
  </si>
  <si>
    <t>Property</t>
  </si>
  <si>
    <t>Header</t>
  </si>
  <si>
    <t>Type</t>
  </si>
  <si>
    <t>Key</t>
  </si>
  <si>
    <t>Field Code</t>
  </si>
  <si>
    <t>Value</t>
  </si>
  <si>
    <t>Data Type</t>
  </si>
  <si>
    <t>Field Type</t>
  </si>
  <si>
    <t>Option Set</t>
  </si>
  <si>
    <t>Required</t>
  </si>
  <si>
    <t>Min Qty</t>
  </si>
  <si>
    <t>Max Qty</t>
  </si>
  <si>
    <t>Row</t>
  </si>
  <si>
    <t>X</t>
  </si>
  <si>
    <t>S</t>
  </si>
  <si>
    <t>M</t>
  </si>
  <si>
    <t>L</t>
  </si>
  <si>
    <t>Label</t>
  </si>
  <si>
    <t>Question</t>
  </si>
  <si>
    <t>Hide Condition</t>
  </si>
  <si>
    <t>Validation Rules</t>
  </si>
  <si>
    <t>Heading 2</t>
  </si>
  <si>
    <t>Heading 3</t>
  </si>
  <si>
    <t>Paragraph</t>
  </si>
  <si>
    <t>Placeholder</t>
  </si>
  <si>
    <t>Help Message</t>
  </si>
  <si>
    <t>Tooltip</t>
  </si>
  <si>
    <t>Default Value</t>
  </si>
  <si>
    <t>Assumed Value</t>
  </si>
  <si>
    <t>Used Value</t>
  </si>
  <si>
    <t>Invalid</t>
  </si>
  <si>
    <t>Invalid Rollup</t>
  </si>
  <si>
    <t>Disabled Condition</t>
  </si>
  <si>
    <t>Summary Label</t>
  </si>
  <si>
    <t>Affects Premium</t>
  </si>
  <si>
    <t>Affects Triggers</t>
  </si>
  <si>
    <t>Text</t>
  </si>
  <si>
    <t>String</t>
  </si>
  <si>
    <t>Summary Key Mapping</t>
  </si>
  <si>
    <t>Config Count Fwd</t>
  </si>
  <si>
    <t>Config Count Back</t>
  </si>
  <si>
    <t>Config Options</t>
  </si>
  <si>
    <t>Config Validators</t>
  </si>
  <si>
    <t>Config TO Repeating</t>
  </si>
  <si>
    <t>Config TO</t>
  </si>
  <si>
    <t>Config Field</t>
  </si>
  <si>
    <t>Config Content</t>
  </si>
  <si>
    <t>Config Rollup</t>
  </si>
  <si>
    <t>Config Use Row</t>
  </si>
  <si>
    <t>Config Keys Nested</t>
  </si>
  <si>
    <t>Config Keys Nested Rollup</t>
  </si>
  <si>
    <t>Calculation Count Back</t>
  </si>
  <si>
    <t>Calculation Repeating</t>
  </si>
  <si>
    <t>Calculation</t>
  </si>
  <si>
    <t>Calculation Rollup</t>
  </si>
  <si>
    <t>Output Config</t>
  </si>
  <si>
    <t>Output Config Keys Nested</t>
  </si>
  <si>
    <t>Output Calculation</t>
  </si>
  <si>
    <t>Rating Primary</t>
  </si>
  <si>
    <t>Yes</t>
  </si>
  <si>
    <t>Buttons</t>
  </si>
  <si>
    <t>VIC</t>
  </si>
  <si>
    <t>State</t>
  </si>
  <si>
    <t>Number</t>
  </si>
  <si>
    <t>Currency</t>
  </si>
  <si>
    <t>Rating Secondary</t>
  </si>
  <si>
    <t>Yes/No</t>
  </si>
  <si>
    <t>No</t>
  </si>
  <si>
    <t>Policy Start Date</t>
  </si>
  <si>
    <t>Date</t>
  </si>
  <si>
    <t>dateAsString(today())</t>
  </si>
  <si>
    <t>Contact</t>
  </si>
  <si>
    <t>Name</t>
  </si>
  <si>
    <t>Your name</t>
  </si>
  <si>
    <t>Email</t>
  </si>
  <si>
    <t>Phone</t>
  </si>
  <si>
    <t>ABN</t>
  </si>
  <si>
    <t>Text Area</t>
  </si>
  <si>
    <t>Radio</t>
  </si>
  <si>
    <t>Repeating</t>
  </si>
  <si>
    <t>List</t>
  </si>
  <si>
    <t>Address</t>
  </si>
  <si>
    <t>Town</t>
  </si>
  <si>
    <t>Select</t>
  </si>
  <si>
    <t>Postcode</t>
  </si>
  <si>
    <t>Disclosure</t>
  </si>
  <si>
    <t>History</t>
  </si>
  <si>
    <t>History Details</t>
  </si>
  <si>
    <t>Please provide all relevant details:</t>
  </si>
  <si>
    <t>history != 'Yes'</t>
  </si>
  <si>
    <t>Declaration</t>
  </si>
  <si>
    <t>Do you understand and accept your declaration?</t>
  </si>
  <si>
    <t>acceptedDeclaration()</t>
  </si>
  <si>
    <t>Payment Options</t>
  </si>
  <si>
    <t>Payment Option</t>
  </si>
  <si>
    <t>Payment Methods</t>
  </si>
  <si>
    <t>Payment Method</t>
  </si>
  <si>
    <t>Repeating Question Sets</t>
  </si>
  <si>
    <t>Field Key Prefix</t>
  </si>
  <si>
    <t>Field Key</t>
  </si>
  <si>
    <t>Value 1</t>
  </si>
  <si>
    <t>Value 2</t>
  </si>
  <si>
    <t>Value 3</t>
  </si>
  <si>
    <t>Value 4</t>
  </si>
  <si>
    <t>Value 5</t>
  </si>
  <si>
    <t>Value 6</t>
  </si>
  <si>
    <t>Value 7</t>
  </si>
  <si>
    <t>Value 8</t>
  </si>
  <si>
    <t>Value 9</t>
  </si>
  <si>
    <t>Value 10</t>
  </si>
  <si>
    <t>Total</t>
  </si>
  <si>
    <t>Count</t>
  </si>
  <si>
    <t>Count 1</t>
  </si>
  <si>
    <t>Invalid 1</t>
  </si>
  <si>
    <t>Calculation 1</t>
  </si>
  <si>
    <t>Count 2</t>
  </si>
  <si>
    <t>Invalid 2</t>
  </si>
  <si>
    <t>Calculation 2</t>
  </si>
  <si>
    <t>Count 3</t>
  </si>
  <si>
    <t>Invalid 3</t>
  </si>
  <si>
    <t>Calculation 3</t>
  </si>
  <si>
    <t>Count 4</t>
  </si>
  <si>
    <t>Invalid 4</t>
  </si>
  <si>
    <t>Calculation 4</t>
  </si>
  <si>
    <t>Count 5</t>
  </si>
  <si>
    <t>Invalid 5</t>
  </si>
  <si>
    <t>Calculation 5</t>
  </si>
  <si>
    <t>Count 6</t>
  </si>
  <si>
    <t>Invalid 6</t>
  </si>
  <si>
    <t>Calculation 6</t>
  </si>
  <si>
    <t>Count 7</t>
  </si>
  <si>
    <t>Invalid 7</t>
  </si>
  <si>
    <t>Calculation 7</t>
  </si>
  <si>
    <t>Count 8</t>
  </si>
  <si>
    <t>Invalid 8</t>
  </si>
  <si>
    <t>Calculation 8</t>
  </si>
  <si>
    <t>Count 9</t>
  </si>
  <si>
    <t>Invalid 9</t>
  </si>
  <si>
    <t>Calculation 9</t>
  </si>
  <si>
    <t>Count 10</t>
  </si>
  <si>
    <t>Invalid 10</t>
  </si>
  <si>
    <t>Calculation 10</t>
  </si>
  <si>
    <t>Number Plate</t>
  </si>
  <si>
    <t>Height</t>
  </si>
  <si>
    <t>Repeating 5</t>
  </si>
  <si>
    <t>Question Options</t>
  </si>
  <si>
    <t>Display</t>
  </si>
  <si>
    <t>Icon</t>
  </si>
  <si>
    <t>Config Buttons</t>
  </si>
  <si>
    <t>Config Radio</t>
  </si>
  <si>
    <t>Config Select</t>
  </si>
  <si>
    <t>ACT</t>
  </si>
  <si>
    <t>NSW</t>
  </si>
  <si>
    <t>NT</t>
  </si>
  <si>
    <t>QLD</t>
  </si>
  <si>
    <t>SA</t>
  </si>
  <si>
    <t>TAS</t>
  </si>
  <si>
    <t>WA</t>
  </si>
  <si>
    <t>0</t>
  </si>
  <si>
    <t>glyphicon-remove md</t>
  </si>
  <si>
    <t>Options 13</t>
  </si>
  <si>
    <t>glyphicon-ok md</t>
  </si>
  <si>
    <t>Options 14</t>
  </si>
  <si>
    <t>Options 15</t>
  </si>
  <si>
    <t>Options 16</t>
  </si>
  <si>
    <t>Options 17</t>
  </si>
  <si>
    <t>Options 18</t>
  </si>
  <si>
    <t>Options 19</t>
  </si>
  <si>
    <t>Options 20</t>
  </si>
  <si>
    <t>Options 21</t>
  </si>
  <si>
    <t>Options 22</t>
  </si>
  <si>
    <t>Options 23</t>
  </si>
  <si>
    <t>Options 24</t>
  </si>
  <si>
    <t>Options 25</t>
  </si>
  <si>
    <t>Options 26</t>
  </si>
  <si>
    <t>Yearly</t>
  </si>
  <si>
    <t>Monthly</t>
  </si>
  <si>
    <t>Fortnightly</t>
  </si>
  <si>
    <t>Weekly</t>
  </si>
  <si>
    <t>Direct Debit</t>
  </si>
  <si>
    <t>Visa</t>
  </si>
  <si>
    <t>Mastercard</t>
  </si>
  <si>
    <t>Option X</t>
  </si>
  <si>
    <t>Triggers</t>
  </si>
  <si>
    <t>Config</t>
  </si>
  <si>
    <t>Message</t>
  </si>
  <si>
    <t>Decline</t>
  </si>
  <si>
    <t>Error</t>
  </si>
  <si>
    <t>Test 1</t>
  </si>
  <si>
    <t>Test 2</t>
  </si>
  <si>
    <t>Test 3</t>
  </si>
  <si>
    <t>Test 4</t>
  </si>
  <si>
    <t>Settings</t>
  </si>
  <si>
    <t>Risk Name</t>
  </si>
  <si>
    <t>Field Code Prefix</t>
  </si>
  <si>
    <t>Rating Factors</t>
  </si>
  <si>
    <t>Checks</t>
  </si>
  <si>
    <t>Include Risk</t>
  </si>
  <si>
    <t>Premium</t>
  </si>
  <si>
    <t>Other</t>
  </si>
  <si>
    <t>Statutory Rates</t>
  </si>
  <si>
    <t>Risk Type</t>
  </si>
  <si>
    <t>General</t>
  </si>
  <si>
    <t>ESL Applicability</t>
  </si>
  <si>
    <t>Applicable</t>
  </si>
  <si>
    <t>ESL Rate</t>
  </si>
  <si>
    <t>GST Rate</t>
  </si>
  <si>
    <t>Payment</t>
  </si>
  <si>
    <t>ESL</t>
  </si>
  <si>
    <t>GST</t>
  </si>
  <si>
    <t>Public Liability</t>
  </si>
  <si>
    <t>PL</t>
  </si>
  <si>
    <t>Val</t>
  </si>
  <si>
    <t>Please note: Rate entries in each category must be entered in chronological order, i.e. from older (top) to newer (bottom)</t>
  </si>
  <si>
    <t>Effective Date</t>
  </si>
  <si>
    <t>Next Value</t>
  </si>
  <si>
    <t>Stamp Duty</t>
  </si>
  <si>
    <t>Risk Types</t>
  </si>
  <si>
    <t>Professional Indemnity</t>
  </si>
  <si>
    <t>Motor</t>
  </si>
  <si>
    <t>Farm</t>
  </si>
  <si>
    <t>ESL Eligibility</t>
  </si>
  <si>
    <t>Not Applicable</t>
  </si>
  <si>
    <t>Payments</t>
  </si>
  <si>
    <t>Item</t>
  </si>
  <si>
    <t>Direct</t>
  </si>
  <si>
    <t>Default</t>
  </si>
  <si>
    <t>Number Of Instalments</t>
  </si>
  <si>
    <t>Once Off Fee</t>
  </si>
  <si>
    <t>Per Instalment Fee</t>
  </si>
  <si>
    <t>Interest Rate</t>
  </si>
  <si>
    <t>Funded</t>
  </si>
  <si>
    <t>Enabled</t>
  </si>
  <si>
    <t>Transaction Fee</t>
  </si>
  <si>
    <t>Merchant Fee</t>
  </si>
  <si>
    <t>Totals</t>
  </si>
  <si>
    <t>Cost Breakdown</t>
  </si>
  <si>
    <t>Service Fees</t>
  </si>
  <si>
    <t>Sub Total 1</t>
  </si>
  <si>
    <t>Interest</t>
  </si>
  <si>
    <t>Sub Total 2</t>
  </si>
  <si>
    <t>Merchant Fees</t>
  </si>
  <si>
    <t>Transaction Costs</t>
  </si>
  <si>
    <t>Insurance Policy</t>
  </si>
  <si>
    <t>Other Charges</t>
  </si>
  <si>
    <t>Instalments</t>
  </si>
  <si>
    <t>Annual Instalments</t>
  </si>
  <si>
    <t>Instalment Amount</t>
  </si>
  <si>
    <t>Revenue</t>
  </si>
  <si>
    <t>Amount</t>
  </si>
  <si>
    <t>Commission</t>
  </si>
  <si>
    <t>Service Fee</t>
  </si>
  <si>
    <t>Config Min</t>
  </si>
  <si>
    <t>Permissions</t>
  </si>
  <si>
    <t>Production Domains</t>
  </si>
  <si>
    <t>www.website.com</t>
  </si>
  <si>
    <t>Staging Domains</t>
  </si>
  <si>
    <t>staging.website.com</t>
  </si>
  <si>
    <t>Development Domains</t>
  </si>
  <si>
    <t>dev.website.com</t>
  </si>
  <si>
    <t>Financial</t>
  </si>
  <si>
    <t>Commission Rate</t>
  </si>
  <si>
    <t>Styling</t>
  </si>
  <si>
    <t>Google Fonts</t>
  </si>
  <si>
    <t>Headings</t>
  </si>
  <si>
    <t>Body Text</t>
  </si>
  <si>
    <t xml:space="preserve">Labels </t>
  </si>
  <si>
    <t>Font Weight</t>
  </si>
  <si>
    <t>Primary Colours</t>
  </si>
  <si>
    <t>Background 1</t>
  </si>
  <si>
    <t>#FFFFFF</t>
  </si>
  <si>
    <t>Background 2</t>
  </si>
  <si>
    <t>Background 3</t>
  </si>
  <si>
    <t>Foreground 1</t>
  </si>
  <si>
    <t>Foreground 2</t>
  </si>
  <si>
    <t>Accent 1</t>
  </si>
  <si>
    <t>Accent 2</t>
  </si>
  <si>
    <t>Borders</t>
  </si>
  <si>
    <t>Tooltip Icon</t>
  </si>
  <si>
    <t>fa-question-circle</t>
  </si>
  <si>
    <t>Default Border Radius</t>
  </si>
  <si>
    <t>Scroll Duration Multiplier</t>
  </si>
  <si>
    <t>Sidebar Width</t>
  </si>
  <si>
    <t>Small Device Margin</t>
  </si>
  <si>
    <t>Offset Top XS</t>
  </si>
  <si>
    <t>Offset Top SM</t>
  </si>
  <si>
    <t>Offset Top MD</t>
  </si>
  <si>
    <t>Offset Top LG</t>
  </si>
  <si>
    <t>Offset Top XL</t>
  </si>
  <si>
    <t>Styles</t>
  </si>
  <si>
    <t>Element</t>
  </si>
  <si>
    <t>Selector</t>
  </si>
  <si>
    <t>Font Family</t>
  </si>
  <si>
    <t>Font Family Default</t>
  </si>
  <si>
    <t>Font Family Used</t>
  </si>
  <si>
    <t>Font Size</t>
  </si>
  <si>
    <t>Font Size Default</t>
  </si>
  <si>
    <t>Font Size Used</t>
  </si>
  <si>
    <t>Font Weight Default</t>
  </si>
  <si>
    <t>Font Weight Used</t>
  </si>
  <si>
    <t>Colour</t>
  </si>
  <si>
    <t>Colour Default</t>
  </si>
  <si>
    <t>Colour Used</t>
  </si>
  <si>
    <t>Background</t>
  </si>
  <si>
    <t>Background Default</t>
  </si>
  <si>
    <t>Background Used</t>
  </si>
  <si>
    <t>Border</t>
  </si>
  <si>
    <t>Border Default</t>
  </si>
  <si>
    <t>Border Used</t>
  </si>
  <si>
    <t>Border Radius</t>
  </si>
  <si>
    <t>Border Radius Default</t>
  </si>
  <si>
    <t>Border Radius Used</t>
  </si>
  <si>
    <t>MT</t>
  </si>
  <si>
    <t>MT Default</t>
  </si>
  <si>
    <t>MT Used</t>
  </si>
  <si>
    <t>MR</t>
  </si>
  <si>
    <t>MR Default</t>
  </si>
  <si>
    <t>MR Used</t>
  </si>
  <si>
    <t>MB</t>
  </si>
  <si>
    <t>MB Default</t>
  </si>
  <si>
    <t>MB Used</t>
  </si>
  <si>
    <t>ML</t>
  </si>
  <si>
    <t>ML Default</t>
  </si>
  <si>
    <t>ML Used</t>
  </si>
  <si>
    <t>PT</t>
  </si>
  <si>
    <t>PT Default</t>
  </si>
  <si>
    <t>PT Used</t>
  </si>
  <si>
    <t>PR</t>
  </si>
  <si>
    <t>PR Default</t>
  </si>
  <si>
    <t>PR Used</t>
  </si>
  <si>
    <t>PB</t>
  </si>
  <si>
    <t>PB Default</t>
  </si>
  <si>
    <t>PB Used</t>
  </si>
  <si>
    <t>PL Default</t>
  </si>
  <si>
    <t>PL Used</t>
  </si>
  <si>
    <t>BT</t>
  </si>
  <si>
    <t>BT Default</t>
  </si>
  <si>
    <t>BT Used</t>
  </si>
  <si>
    <t>BR</t>
  </si>
  <si>
    <t>BR Default</t>
  </si>
  <si>
    <t>BR Used</t>
  </si>
  <si>
    <t>BB</t>
  </si>
  <si>
    <t>BB Default</t>
  </si>
  <si>
    <t>BB Used</t>
  </si>
  <si>
    <t>BL</t>
  </si>
  <si>
    <t>BL Default</t>
  </si>
  <si>
    <t>BL Used</t>
  </si>
  <si>
    <t>Width</t>
  </si>
  <si>
    <t>Width Default</t>
  </si>
  <si>
    <t>Width Used</t>
  </si>
  <si>
    <t>Height Default</t>
  </si>
  <si>
    <t>Height Used</t>
  </si>
  <si>
    <t>Top</t>
  </si>
  <si>
    <t>Top Default</t>
  </si>
  <si>
    <t>Top Used</t>
  </si>
  <si>
    <t>Right</t>
  </si>
  <si>
    <t>Right Default</t>
  </si>
  <si>
    <t>Right Used</t>
  </si>
  <si>
    <t>Bottom</t>
  </si>
  <si>
    <t>Bottom Default</t>
  </si>
  <si>
    <t>Bottom Used</t>
  </si>
  <si>
    <t>Left</t>
  </si>
  <si>
    <t>Left Default</t>
  </si>
  <si>
    <t>Left Used</t>
  </si>
  <si>
    <t>Custom</t>
  </si>
  <si>
    <t>Font</t>
  </si>
  <si>
    <t>Unique Font</t>
  </si>
  <si>
    <t>Config Font</t>
  </si>
  <si>
    <t>Config Properties</t>
  </si>
  <si>
    <t>Panels</t>
  </si>
  <si>
    <t>Body</t>
  </si>
  <si>
    <t>body</t>
  </si>
  <si>
    <t>15px</t>
  </si>
  <si>
    <t>30px</t>
  </si>
  <si>
    <t>Progress</t>
  </si>
  <si>
    <t>nav#progress-bar</t>
  </si>
  <si>
    <t>Heading</t>
  </si>
  <si>
    <t>h1</t>
  </si>
  <si>
    <t>45px</t>
  </si>
  <si>
    <t>40px</t>
  </si>
  <si>
    <t>Sidebar</t>
  </si>
  <si>
    <t>aside#sidebar</t>
  </si>
  <si>
    <t>Section</t>
  </si>
  <si>
    <t>section</t>
  </si>
  <si>
    <t>Article</t>
  </si>
  <si>
    <t>article</t>
  </si>
  <si>
    <t>20px</t>
  </si>
  <si>
    <t>Actions</t>
  </si>
  <si>
    <t>nav#footer-actions</t>
  </si>
  <si>
    <t>Section Text</t>
  </si>
  <si>
    <t>section h2</t>
  </si>
  <si>
    <t>10px</t>
  </si>
  <si>
    <t>section h3</t>
  </si>
  <si>
    <t>24px</t>
  </si>
  <si>
    <t>Heading 4</t>
  </si>
  <si>
    <t>section h4</t>
  </si>
  <si>
    <t>section p</t>
  </si>
  <si>
    <t>5px</t>
  </si>
  <si>
    <t>Form Fields</t>
  </si>
  <si>
    <t>Field Wrapper</t>
  </si>
  <si>
    <t>formly-field .form-group</t>
  </si>
  <si>
    <t>formly-field label</t>
  </si>
  <si>
    <t>14px</t>
  </si>
  <si>
    <t>Help Text</t>
  </si>
  <si>
    <t>formly-field small.text-muted</t>
  </si>
  <si>
    <t>13px</t>
  </si>
  <si>
    <t>Form Control</t>
  </si>
  <si>
    <t>formly-field .form-control</t>
  </si>
  <si>
    <t>none</t>
  </si>
  <si>
    <t>12px</t>
  </si>
  <si>
    <t>Form Control Addon</t>
  </si>
  <si>
    <t>formly-field span.input-group-addon</t>
  </si>
  <si>
    <t>Form Control Active</t>
  </si>
  <si>
    <t>formly-field .form-control.ng-valid:focus, formly-field .form-control.ng-invalid:focus, formly-field .form-control.ng-pending:focus</t>
  </si>
  <si>
    <t>Form Control Valid</t>
  </si>
  <si>
    <t>Form Control Invalid</t>
  </si>
  <si>
    <t>Form Control Pending</t>
  </si>
  <si>
    <t>Validation Message</t>
  </si>
  <si>
    <t>formly-field formly-validation-message</t>
  </si>
  <si>
    <t>formly-field textarea</t>
  </si>
  <si>
    <t>Button Set</t>
  </si>
  <si>
    <t>Button</t>
  </si>
  <si>
    <t>formly-field label.btn, formly-field label.btn:hover, formly-field label.btn:active</t>
  </si>
  <si>
    <t>7px</t>
  </si>
  <si>
    <t>18px</t>
  </si>
  <si>
    <t>Button Selected</t>
  </si>
  <si>
    <t>formly-field label.btn.selected, formly-field label.btn.selected:hover, formly-field label.selected:active</t>
  </si>
  <si>
    <t>Button Icon</t>
  </si>
  <si>
    <t>formly-field label .btn-icon</t>
  </si>
  <si>
    <t>25px</t>
  </si>
  <si>
    <t>3px</t>
  </si>
  <si>
    <t>Icon Small</t>
  </si>
  <si>
    <t>formly-field label .btn-icon .sm</t>
  </si>
  <si>
    <t>-4px</t>
  </si>
  <si>
    <t>Icon Medium</t>
  </si>
  <si>
    <t>formly-field label .btn-icon .md</t>
  </si>
  <si>
    <t>-2px</t>
  </si>
  <si>
    <t>Icon Large</t>
  </si>
  <si>
    <t>formly-field label .btn-icon .lg</t>
  </si>
  <si>
    <t>Repeating Question Set</t>
  </si>
  <si>
    <t>formly-field .repeating-question-set</t>
  </si>
  <si>
    <t>Repeating Button Default</t>
  </si>
  <si>
    <t>Repeating Add Button</t>
  </si>
  <si>
    <t>formly-field .repeating .btn.btn-add-item</t>
  </si>
  <si>
    <t>Repeating Add Button Hover</t>
  </si>
  <si>
    <t>formly-field .repeating .btn.btn-add-item:hover</t>
  </si>
  <si>
    <t>Repeating Add Button Active</t>
  </si>
  <si>
    <t>formly-field .repeating .btn.btn-add-item:active</t>
  </si>
  <si>
    <t>Repeating Add Button Icon</t>
  </si>
  <si>
    <t>formly-field .repeating .btn.btn-add-item .btn-icon</t>
  </si>
  <si>
    <t>2px</t>
  </si>
  <si>
    <t>1px</t>
  </si>
  <si>
    <t>Repeating Remove Button</t>
  </si>
  <si>
    <t>formly-field .repeating .btn.btn-remove-item</t>
  </si>
  <si>
    <t>Repeating Remove Button Hover</t>
  </si>
  <si>
    <t>formly-field .repeating .btn.btn-remove-item:hover</t>
  </si>
  <si>
    <t>Repeating Remove Button Active</t>
  </si>
  <si>
    <t>formly-field .repeating .btn.btn-remove-item:active</t>
  </si>
  <si>
    <t>Repeating Remove Button Icon</t>
  </si>
  <si>
    <t>formly-field .repeating .btn.btn-remove-item .btn-icon</t>
  </si>
  <si>
    <t>16px</t>
  </si>
  <si>
    <t>Datepicker</t>
  </si>
  <si>
    <t>Panel</t>
  </si>
  <si>
    <t>.ui-datepicker.ui-widget.ui-widget-content</t>
  </si>
  <si>
    <t>4px</t>
  </si>
  <si>
    <t>.ui-datepicker .ui-datepicker-header</t>
  </si>
  <si>
    <t>Month Year Select</t>
  </si>
  <si>
    <t>.ui-datepicker .ui-datepicker-title select, .ui-datepicker select.ui-datepicker-month, .ui-datepicker select.ui-datepicker-year</t>
  </si>
  <si>
    <t>40%</t>
  </si>
  <si>
    <t>Weekday Name</t>
  </si>
  <si>
    <t>.ui-datepicker .ui-datepicker-calendar th</t>
  </si>
  <si>
    <t>Date Cell</t>
  </si>
  <si>
    <t>.ui-widget-content .ui-state-default</t>
  </si>
  <si>
    <t>Date Cell Hover</t>
  </si>
  <si>
    <t>.ui-widget-content .ui-state-hover</t>
  </si>
  <si>
    <t>Date Cell Today</t>
  </si>
  <si>
    <t>.ui-widget-content .ui-state-highlight</t>
  </si>
  <si>
    <t>Date Cell Selected</t>
  </si>
  <si>
    <t>.ui-widget-content .ui-state-active</t>
  </si>
  <si>
    <t>formly-field radio-field</t>
  </si>
  <si>
    <t>formly-field .radio label</t>
  </si>
  <si>
    <t>formly-field .radio input[type=radio] ~ .check</t>
  </si>
  <si>
    <t>100%</t>
  </si>
  <si>
    <t>formly-field .radio input[type=radio]:checked ~ .check .inside</t>
  </si>
  <si>
    <t>8px</t>
  </si>
  <si>
    <t>Checkbox</t>
  </si>
  <si>
    <t>formly-field checkbox-field</t>
  </si>
  <si>
    <t>formly-field .checkbox label</t>
  </si>
  <si>
    <t>formly-field .checkbox input[type=checkbox] ~ .check</t>
  </si>
  <si>
    <t>.tooltip-icon</t>
  </si>
  <si>
    <t>.popover</t>
  </si>
  <si>
    <t>6px</t>
  </si>
  <si>
    <t>.popover-title</t>
  </si>
  <si>
    <t>.popover-content</t>
  </si>
  <si>
    <t>Action Icon</t>
  </si>
  <si>
    <t>nav .btn-icon</t>
  </si>
  <si>
    <t>Action Default</t>
  </si>
  <si>
    <t>nav .btn</t>
  </si>
  <si>
    <t>Action Primary</t>
  </si>
  <si>
    <t>nav .btn.btn-primary</t>
  </si>
  <si>
    <t>Action Primary Hover</t>
  </si>
  <si>
    <t>nav .btn.btn-primary:hover</t>
  </si>
  <si>
    <t>Action Primary Active</t>
  </si>
  <si>
    <t>nav .btn.btn-primary:active</t>
  </si>
  <si>
    <t>Action Secondary</t>
  </si>
  <si>
    <t>nav .btn.btn-secondary</t>
  </si>
  <si>
    <t>Action Secondary Hover</t>
  </si>
  <si>
    <t>nav .btn.btn-secondary:hover</t>
  </si>
  <si>
    <t>Action Secondary Active</t>
  </si>
  <si>
    <t>nav .btn.btn-secondary:active</t>
  </si>
  <si>
    <t>Progress Bar</t>
  </si>
  <si>
    <t>Step</t>
  </si>
  <si>
    <t>nav#progress-bar h4</t>
  </si>
  <si>
    <t>Step Active</t>
  </si>
  <si>
    <t>nav#progress-bar h4.active</t>
  </si>
  <si>
    <t>Step Inactive</t>
  </si>
  <si>
    <t>nav#progress-bar h4.inactive</t>
  </si>
  <si>
    <t>#d6dce0</t>
  </si>
  <si>
    <t>4px solid #e4eaee</t>
  </si>
  <si>
    <t>#sidebar .body</t>
  </si>
  <si>
    <t>#sidebar .body h3</t>
  </si>
  <si>
    <t>#sidebar .body .message</t>
  </si>
  <si>
    <t>Price</t>
  </si>
  <si>
    <t>#sidebar .body .price</t>
  </si>
  <si>
    <t>62px</t>
  </si>
  <si>
    <t>Price Dollars</t>
  </si>
  <si>
    <t>#sidebar .body .price .dollars</t>
  </si>
  <si>
    <t>Price Cents</t>
  </si>
  <si>
    <t>#sidebar .body .price .cents</t>
  </si>
  <si>
    <t>Price Loader</t>
  </si>
  <si>
    <t>#sidebar .loader</t>
  </si>
  <si>
    <t>Payment Option Button</t>
  </si>
  <si>
    <t>#sidebar buttons-field label.btn</t>
  </si>
  <si>
    <t>Payment Option Button Selected</t>
  </si>
  <si>
    <t>#sidebar buttons-field label.btn.selected</t>
  </si>
  <si>
    <t>Summary</t>
  </si>
  <si>
    <t>Summary Panel</t>
  </si>
  <si>
    <t>#sidebar .body .summary</t>
  </si>
  <si>
    <t>#sidebar .body .summary h4</t>
  </si>
  <si>
    <t>Summary Key</t>
  </si>
  <si>
    <t>#sidebar .body .summary .key</t>
  </si>
  <si>
    <t>Summary Value</t>
  </si>
  <si>
    <t>#sidebar .body .summary .value</t>
  </si>
  <si>
    <t>Body Actions</t>
  </si>
  <si>
    <t>Action Panel</t>
  </si>
  <si>
    <t>#sidebar .body nav</t>
  </si>
  <si>
    <t>#sidebar .body nav .btn-icon</t>
  </si>
  <si>
    <t>#sidebar .body nav .btn</t>
  </si>
  <si>
    <t>#sidebar .body nav .btn.btn-primary</t>
  </si>
  <si>
    <t>#sidebar .body nav .btn.btn-primary:hover</t>
  </si>
  <si>
    <t>#sidebar .body nav .btn.btn-primary:active</t>
  </si>
  <si>
    <t>#sidebar .body nav .btn.btn-secondary</t>
  </si>
  <si>
    <t>#sidebar .body nav .btn.btn-secondary:hover</t>
  </si>
  <si>
    <t>#sidebar .body nav .btn.btn-secondary:active</t>
  </si>
  <si>
    <t>Header Actions</t>
  </si>
  <si>
    <t>#sidebar .header nav</t>
  </si>
  <si>
    <t>#sidebar .header nav .btn-icon</t>
  </si>
  <si>
    <t>#sidebar .header nav .btn</t>
  </si>
  <si>
    <t>#sidebar .header nav .btn.btn-primary</t>
  </si>
  <si>
    <t>#sidebar .header nav .btn.btn-primary:hover</t>
  </si>
  <si>
    <t>#sidebar .header nav .btn.btn-primary:active</t>
  </si>
  <si>
    <t>#sidebar .header nav .btn.btn-secondary</t>
  </si>
  <si>
    <t>#sidebar .header nav .btn.btn-secondary:hover</t>
  </si>
  <si>
    <t>#sidebar .header nav .btn.btn-secondary:active</t>
  </si>
  <si>
    <t>Footer</t>
  </si>
  <si>
    <t>nav#footer-actions .btn-icon</t>
  </si>
  <si>
    <t>nav#footer-actions .btn</t>
  </si>
  <si>
    <t>nav#footer-actions .btn.btn-primary</t>
  </si>
  <si>
    <t>nav#footer-actions .btn.btn-primary:hover</t>
  </si>
  <si>
    <t>nav#footer-actions .btn.btn-primary:active</t>
  </si>
  <si>
    <t>nav#footer-actions .btn.btn-secondary</t>
  </si>
  <si>
    <t>nav#footer-actions .btn.btn-secondary:hover</t>
  </si>
  <si>
    <t>nav#footer-actions .btn.btn-secondary:active</t>
  </si>
  <si>
    <t>Quote</t>
  </si>
  <si>
    <t>Quote Min</t>
  </si>
  <si>
    <t>Organisation</t>
  </si>
  <si>
    <t>AFSL</t>
  </si>
  <si>
    <t>Website</t>
  </si>
  <si>
    <t>Product</t>
  </si>
  <si>
    <t>Title</t>
  </si>
  <si>
    <t>Description</t>
  </si>
  <si>
    <t>Incomplete Header</t>
  </si>
  <si>
    <t>Answer a few simple questions to get an instant quote online.</t>
  </si>
  <si>
    <t>Incomplete Label</t>
  </si>
  <si>
    <t>Need Assistance?</t>
  </si>
  <si>
    <t>Incomplete Message</t>
  </si>
  <si>
    <t>We have calculated an estimated premium based on the information provided so far.</t>
  </si>
  <si>
    <t>Your Premium</t>
  </si>
  <si>
    <t>To finalise your quote please complete the remaining questions and follow the prompts.</t>
  </si>
  <si>
    <t>We have finalised your quote using the information provided.</t>
  </si>
  <si>
    <t>Your Quote</t>
  </si>
  <si>
    <t>However, if you enter your contact details one of our qualified insurance experts will assist you in completing your purchase offline.</t>
  </si>
  <si>
    <t>We cannot generate your quote online.</t>
  </si>
  <si>
    <t>Unfortunately our online channel cannot provide you with a quote based of your selections.</t>
  </si>
  <si>
    <t>We cannot generate your quote.</t>
  </si>
  <si>
    <t>Quote Declined</t>
  </si>
  <si>
    <t>Unfortunately you are ineligible to purchase this insurance product based on your selections.</t>
  </si>
  <si>
    <t>However, if you enter your contact details one of our qualified insurance experts will assist you in exploring alternative insurance products that may suit your situation.</t>
  </si>
  <si>
    <t>Calculation Error</t>
  </si>
  <si>
    <t>Quote Summary</t>
  </si>
  <si>
    <t>Form Elements</t>
  </si>
  <si>
    <t>Help Message Label</t>
  </si>
  <si>
    <t>What doest this mean and why is it important?</t>
  </si>
  <si>
    <t>Repeating Add Item Button</t>
  </si>
  <si>
    <t>glyphicon-plus</t>
  </si>
  <si>
    <t>Add</t>
  </si>
  <si>
    <t>Repeating Remove Item Button</t>
  </si>
  <si>
    <t>glyphicon-remove</t>
  </si>
  <si>
    <t>Remove</t>
  </si>
  <si>
    <t>Workflow</t>
  </si>
  <si>
    <t>Tab Label</t>
  </si>
  <si>
    <t>Top Heading</t>
  </si>
  <si>
    <t>Rating Heading</t>
  </si>
  <si>
    <t>Rating Text</t>
  </si>
  <si>
    <t>Contact Heading</t>
  </si>
  <si>
    <t>Contact Details</t>
  </si>
  <si>
    <t>Contact Text</t>
  </si>
  <si>
    <t>Next Button</t>
  </si>
  <si>
    <t>glyphicon-arrow-right</t>
  </si>
  <si>
    <t>Enquiry Button</t>
  </si>
  <si>
    <t xml:space="preserve"> </t>
  </si>
  <si>
    <t>glyphicon-earphone</t>
  </si>
  <si>
    <t>Request a call-back</t>
  </si>
  <si>
    <t>Duty of Disclosure</t>
  </si>
  <si>
    <t>Back Button</t>
  </si>
  <si>
    <t>glyphicon-arrow-left</t>
  </si>
  <si>
    <t>Return to your quote</t>
  </si>
  <si>
    <t>Drop Downs</t>
  </si>
  <si>
    <t>Boolean</t>
  </si>
  <si>
    <t>URL</t>
  </si>
  <si>
    <t>None</t>
  </si>
  <si>
    <t>Bootstrap Columns</t>
  </si>
  <si>
    <t>Yes / No</t>
  </si>
  <si>
    <t>Policy Details</t>
  </si>
  <si>
    <t>(Included for the purposes of testing Word mail merge only)</t>
  </si>
  <si>
    <t>Policy</t>
  </si>
  <si>
    <t>Issue Date</t>
  </si>
  <si>
    <t>Period From</t>
  </si>
  <si>
    <t>Period To</t>
  </si>
  <si>
    <t>Output</t>
  </si>
  <si>
    <t>Configuration</t>
  </si>
  <si>
    <t>Before</t>
  </si>
  <si>
    <t>Value 11</t>
  </si>
  <si>
    <t>Value 12</t>
  </si>
  <si>
    <t>Value 13</t>
  </si>
  <si>
    <t>Value 14</t>
  </si>
  <si>
    <t>Value 15</t>
  </si>
  <si>
    <t>Value 16</t>
  </si>
  <si>
    <t>Value 17</t>
  </si>
  <si>
    <t>Value 18</t>
  </si>
  <si>
    <t>Value 19</t>
  </si>
  <si>
    <t>Value 20</t>
  </si>
  <si>
    <t>Value 21</t>
  </si>
  <si>
    <t>Value 22</t>
  </si>
  <si>
    <t>Value 23</t>
  </si>
  <si>
    <t>Value 24</t>
  </si>
  <si>
    <t>Value 25</t>
  </si>
  <si>
    <t>Value 26</t>
  </si>
  <si>
    <t>Value 27</t>
  </si>
  <si>
    <t>Value 28</t>
  </si>
  <si>
    <t>Value 29</t>
  </si>
  <si>
    <t>Value 30</t>
  </si>
  <si>
    <t>Value 31</t>
  </si>
  <si>
    <t>Value 32</t>
  </si>
  <si>
    <t>Value 33</t>
  </si>
  <si>
    <t>Value 34</t>
  </si>
  <si>
    <t>Value 35</t>
  </si>
  <si>
    <t>Value 36</t>
  </si>
  <si>
    <t>Value 37</t>
  </si>
  <si>
    <t>Value 38</t>
  </si>
  <si>
    <t>Value 39</t>
  </si>
  <si>
    <t>Value 40</t>
  </si>
  <si>
    <t>Value 41</t>
  </si>
  <si>
    <t>Value 42</t>
  </si>
  <si>
    <t>Value 43</t>
  </si>
  <si>
    <t>Value 44</t>
  </si>
  <si>
    <t>Value 45</t>
  </si>
  <si>
    <t>Value 46</t>
  </si>
  <si>
    <t>Value 47</t>
  </si>
  <si>
    <t>Value 48</t>
  </si>
  <si>
    <t>Value 49</t>
  </si>
  <si>
    <t>Value 50</t>
  </si>
  <si>
    <t>After</t>
  </si>
  <si>
    <t>Question Set Keys</t>
  </si>
  <si>
    <t>{"questionSetsKeys":[</t>
  </si>
  <si>
    <t>],</t>
  </si>
  <si>
    <t>Repeating Question Set Keys</t>
  </si>
  <si>
    <t>"repeatingQuestionSetsKeys":[</t>
  </si>
  <si>
    <t>Question Set Keys Nested</t>
  </si>
  <si>
    <t>"questionSetsKeysNested":{</t>
  </si>
  <si>
    <t>},</t>
  </si>
  <si>
    <t>Repeating Question Set Keys Nested</t>
  </si>
  <si>
    <t>"repeatingQuestionSetsKeysNested":{</t>
  </si>
  <si>
    <t>Sidebar Summary Key Mapping</t>
  </si>
  <si>
    <t>"sidebarSummaryKeyMapping":{</t>
  </si>
  <si>
    <t>"triggers":{</t>
  </si>
  <si>
    <t>Text Elements</t>
  </si>
  <si>
    <t>"textElements":{</t>
  </si>
  <si>
    <t>"settings":{</t>
  </si>
  <si>
    <t>"styles":{</t>
  </si>
  <si>
    <t>"questionSets":{</t>
  </si>
  <si>
    <t>"repeatingQuestionSets":{</t>
  </si>
  <si>
    <t>}}</t>
  </si>
  <si>
    <t>{"state":</t>
  </si>
  <si>
    <t>,</t>
  </si>
  <si>
    <t>Questions</t>
  </si>
  <si>
    <t>"questions":{</t>
  </si>
  <si>
    <t>Risk 1</t>
  </si>
  <si>
    <t>"risk1":{</t>
  </si>
  <si>
    <t>Risk 2</t>
  </si>
  <si>
    <t>"risk2":{</t>
  </si>
  <si>
    <t>"payment":{</t>
  </si>
  <si>
    <t>Sum Insured</t>
  </si>
  <si>
    <t>Base Premium</t>
  </si>
  <si>
    <t>Heading 1</t>
  </si>
  <si>
    <t>Workflow Role</t>
  </si>
  <si>
    <t>Config Workflow Roles</t>
  </si>
  <si>
    <t>0px</t>
  </si>
  <si>
    <t>formly-field .question</t>
  </si>
  <si>
    <t>formly-field .content-field</t>
  </si>
  <si>
    <t>-15px</t>
  </si>
  <si>
    <t>Field Content</t>
  </si>
  <si>
    <t>formly-field .field-content</t>
  </si>
  <si>
    <t>Workflow Roles</t>
  </si>
  <si>
    <t>"workflowRoles":{</t>
  </si>
  <si>
    <t>12</t>
  </si>
  <si>
    <t>Terms</t>
  </si>
  <si>
    <t>Terms And Conditions</t>
  </si>
  <si>
    <t>formly-field div.terms-and-conditions</t>
  </si>
  <si>
    <t>300px</t>
  </si>
  <si>
    <t>Terms And Conditions List</t>
  </si>
  <si>
    <t>Terms And Conditions Item</t>
  </si>
  <si>
    <t>formly-field div.terms-and-conditions ol</t>
  </si>
  <si>
    <t>formly-field div.terms-and-conditions li</t>
  </si>
  <si>
    <t>Terms And Conditions Paragraph</t>
  </si>
  <si>
    <t>formly-field div.terms-and-conditions p</t>
  </si>
  <si>
    <t>fa-check</t>
  </si>
  <si>
    <t>6</t>
  </si>
  <si>
    <t>Next</t>
  </si>
  <si>
    <t>Call 13 13 13 (Weekdays 8:30am-5:30pm)</t>
  </si>
  <si>
    <t>Travel Cover</t>
  </si>
  <si>
    <t>Back</t>
  </si>
  <si>
    <t>Complete purchase</t>
  </si>
  <si>
    <t>N/A</t>
  </si>
  <si>
    <t>Sidebar Payment Options</t>
  </si>
  <si>
    <t>Premium Estimate Header</t>
  </si>
  <si>
    <t>Premium Estimate Label</t>
  </si>
  <si>
    <t>Premium Estimate Message</t>
  </si>
  <si>
    <t>Premium Complete Header</t>
  </si>
  <si>
    <t>Premium Complete Label</t>
  </si>
  <si>
    <t>Premium Complete Message</t>
  </si>
  <si>
    <t>Binding Quote Header</t>
  </si>
  <si>
    <t>Binding Quote Label</t>
  </si>
  <si>
    <t>Binding Quote Message</t>
  </si>
  <si>
    <t>Payment Details Complete Header</t>
  </si>
  <si>
    <t>Payment Details Complete Label</t>
  </si>
  <si>
    <t>Payment Details Complete Message</t>
  </si>
  <si>
    <t>Legal Terms Accepted Header</t>
  </si>
  <si>
    <t>Legal Terms Accepted Label</t>
  </si>
  <si>
    <t>Legal Terms Accepted Message</t>
  </si>
  <si>
    <t>Your Estimate</t>
  </si>
  <si>
    <t>To calculate your final premium please complete the remaining questions.</t>
  </si>
  <si>
    <t>We have calculated a premium based on the information you have provided.</t>
  </si>
  <si>
    <t>To proceed with your quote please enter your payment details and follow the prompts.</t>
  </si>
  <si>
    <t>To complete your purchase please read and agree to our terms and conditions.</t>
  </si>
  <si>
    <t>To complete your purchase please follow the prompts.</t>
  </si>
  <si>
    <t>Custom Invalid</t>
  </si>
  <si>
    <t>Percent</t>
  </si>
  <si>
    <t>Calculated Value</t>
  </si>
  <si>
    <t>Container Class</t>
  </si>
  <si>
    <t>Container Style</t>
  </si>
  <si>
    <t>Form Control Disabled</t>
  </si>
  <si>
    <t>formly-field .form-control[disabled]</t>
  </si>
  <si>
    <t>formly-field div.btn-group</t>
  </si>
  <si>
    <t>Policy End Date</t>
  </si>
  <si>
    <t>Hidden</t>
  </si>
  <si>
    <t>Insured Full Name</t>
  </si>
  <si>
    <t>Full name of the insured</t>
  </si>
  <si>
    <t>Carrier</t>
  </si>
  <si>
    <t>TBA</t>
  </si>
  <si>
    <t>Contact Name</t>
  </si>
  <si>
    <t>Contact Email</t>
  </si>
  <si>
    <t>Contact Phone</t>
  </si>
  <si>
    <t>Toggle</t>
  </si>
  <si>
    <t>Something</t>
  </si>
  <si>
    <t>Street address</t>
  </si>
  <si>
    <t>Suburb</t>
  </si>
  <si>
    <t>#sidebar aside</t>
  </si>
  <si>
    <t>#sidebar .footer</t>
  </si>
  <si>
    <t>Sidebar Panels</t>
  </si>
  <si>
    <t>Test 1 Header</t>
  </si>
  <si>
    <t>Header 1</t>
  </si>
  <si>
    <t>Test 1 Body</t>
  </si>
  <si>
    <t>&lt;p&gt;Some HTML content&lt;/p&gt;</t>
  </si>
  <si>
    <t>Test 1 Footer</t>
  </si>
  <si>
    <t>Footer 1</t>
  </si>
  <si>
    <t>How would you like to pay?</t>
  </si>
  <si>
    <t>Credit Card Number</t>
  </si>
  <si>
    <t>Credit Card Name</t>
  </si>
  <si>
    <t>Credit Card Expiry Date</t>
  </si>
  <si>
    <t>Credit Card CCV</t>
  </si>
  <si>
    <t>Card number</t>
  </si>
  <si>
    <t>Name on card</t>
  </si>
  <si>
    <t>3</t>
  </si>
  <si>
    <t>Expiry date</t>
  </si>
  <si>
    <t>CCV</t>
  </si>
  <si>
    <t>Payment Method Select</t>
  </si>
  <si>
    <t>Credit Card Payment</t>
  </si>
  <si>
    <t>isCreditCardNumber()</t>
  </si>
  <si>
    <t>isName()</t>
  </si>
  <si>
    <t>isExpiryDate()</t>
  </si>
  <si>
    <t>isCCV()</t>
  </si>
  <si>
    <t>_ _ _ _   _ _ _ _   _ _ _ _   _ _ _ _</t>
  </si>
  <si>
    <t>_ _ / _ _</t>
  </si>
  <si>
    <t>_ _ _</t>
  </si>
  <si>
    <t>Selector 2</t>
  </si>
  <si>
    <t>.class-2</t>
  </si>
  <si>
    <t>Selector 3</t>
  </si>
  <si>
    <t>.class-3</t>
  </si>
  <si>
    <t>Select payment option</t>
  </si>
  <si>
    <t>HTML</t>
  </si>
  <si>
    <t>#e40a20</t>
  </si>
  <si>
    <t>Iframe</t>
  </si>
  <si>
    <t>Password</t>
  </si>
  <si>
    <t>Field Types</t>
  </si>
  <si>
    <t>Repeating Types</t>
  </si>
  <si>
    <t>Field 1</t>
  </si>
  <si>
    <t>Field 2</t>
  </si>
  <si>
    <t>Field 3</t>
  </si>
  <si>
    <t>Field 4</t>
  </si>
  <si>
    <t>Field 5</t>
  </si>
  <si>
    <t>Field 6</t>
  </si>
  <si>
    <t>Field 7</t>
  </si>
  <si>
    <t>Time</t>
  </si>
  <si>
    <t>Attachment</t>
  </si>
  <si>
    <t>Webhook</t>
  </si>
  <si>
    <t>customerName</t>
  </si>
  <si>
    <t>customerEmail</t>
  </si>
  <si>
    <t>customerPhone</t>
  </si>
  <si>
    <t>File Upload</t>
  </si>
  <si>
    <t>formly-field .file-upload</t>
  </si>
  <si>
    <t>formly-field .file-upload button</t>
  </si>
  <si>
    <t>-5px</t>
  </si>
  <si>
    <t>File Name</t>
  </si>
  <si>
    <t>formly-field .file-upload .file-name</t>
  </si>
  <si>
    <t>formly-field .repeating .btn.btn-repeating</t>
  </si>
  <si>
    <t>Private</t>
  </si>
  <si>
    <t>Config Private Fields</t>
  </si>
  <si>
    <t>Private Fields</t>
  </si>
  <si>
    <t>"privateFields":[</t>
  </si>
  <si>
    <t>policyInceptionDate</t>
  </si>
  <si>
    <t>policyExpiryDate</t>
  </si>
  <si>
    <t>Calculated Trigger</t>
  </si>
  <si>
    <t>Calculated Condition</t>
  </si>
  <si>
    <t>formly-field .form-control.ng-valid.ng-touched, formly-field .form-control.ng-valid.ng-touched + .form-control.file-upload</t>
  </si>
  <si>
    <t>formly-field .form-control.ng-invalid.ng-touched, formly-field .form-control.ng-invalid.ng-touched + .form-control.file-upload</t>
  </si>
  <si>
    <t>formly-field .form-control.ng-pending.ng-touched, formly-field .form-control.ng-pending.ng-touched + .form-control.file-upload</t>
  </si>
  <si>
    <t>Policy Adjustment Date</t>
  </si>
  <si>
    <t>policyAdjustmentDate</t>
  </si>
  <si>
    <t>Broker Fee Once Off</t>
  </si>
  <si>
    <t>Broker Fee Premium Percent</t>
  </si>
  <si>
    <t>Underwriter Fee Once Off</t>
  </si>
  <si>
    <t>Underwriter Fee Premium Percent</t>
  </si>
  <si>
    <t>Direct Payment Costs</t>
  </si>
  <si>
    <t>Funded Payment Costs</t>
  </si>
  <si>
    <t>Underwriter Fee</t>
  </si>
  <si>
    <t>Broker Fee</t>
  </si>
  <si>
    <t>SD ACT</t>
  </si>
  <si>
    <t>SD NSW</t>
  </si>
  <si>
    <t>SD NT</t>
  </si>
  <si>
    <t>SD QLD</t>
  </si>
  <si>
    <t>SD SA</t>
  </si>
  <si>
    <t>SD TAS</t>
  </si>
  <si>
    <t>SD VIC</t>
  </si>
  <si>
    <t>SD WA</t>
  </si>
  <si>
    <t>SD Total</t>
  </si>
  <si>
    <t>Amex</t>
  </si>
  <si>
    <t>Diners Club</t>
  </si>
  <si>
    <t>SD Rate ACT</t>
  </si>
  <si>
    <t>SD Rate NSW</t>
  </si>
  <si>
    <t>SD Rate NT</t>
  </si>
  <si>
    <t>SD Rate QLD</t>
  </si>
  <si>
    <t>SD Rate SA</t>
  </si>
  <si>
    <t>SD Rate VIC</t>
  </si>
  <si>
    <t>SD Rate WA</t>
  </si>
  <si>
    <t>SD Rate TAS</t>
  </si>
  <si>
    <t>Property Cover</t>
  </si>
  <si>
    <t>Premium Percent ACT</t>
  </si>
  <si>
    <t>Premium Percent NSW</t>
  </si>
  <si>
    <t>Premium Percent NT</t>
  </si>
  <si>
    <t>Premium Percent QLD</t>
  </si>
  <si>
    <t>Premium Percent SA</t>
  </si>
  <si>
    <t>Premium Percent TAS</t>
  </si>
  <si>
    <t>Premium Percent VIC</t>
  </si>
  <si>
    <t>Premium Percent WA</t>
  </si>
  <si>
    <t>Else</t>
  </si>
  <si>
    <t>E</t>
  </si>
  <si>
    <t>Review</t>
  </si>
  <si>
    <t xml:space="preserve">Review </t>
  </si>
  <si>
    <t>Review Message</t>
  </si>
  <si>
    <t>Endorsement</t>
  </si>
  <si>
    <t>Endorsement Message</t>
  </si>
  <si>
    <t>Purchase Quote</t>
  </si>
  <si>
    <t>Purchase Payment</t>
  </si>
  <si>
    <t>Purchase Disclosure</t>
  </si>
  <si>
    <t>Purchase Summary</t>
  </si>
  <si>
    <t>Purchase Completed</t>
  </si>
  <si>
    <t>Purchase Declined</t>
  </si>
  <si>
    <t>Enquiry Sent</t>
  </si>
  <si>
    <t>Edit Button</t>
  </si>
  <si>
    <t>Summary Button</t>
  </si>
  <si>
    <t>Review Button</t>
  </si>
  <si>
    <t>Endorsement Button</t>
  </si>
  <si>
    <t>glyphicon-pencil</t>
  </si>
  <si>
    <t>Edit quote</t>
  </si>
  <si>
    <t>Proceed</t>
  </si>
  <si>
    <t>Purchase Details</t>
  </si>
  <si>
    <t>Your Details</t>
  </si>
  <si>
    <t>Details</t>
  </si>
  <si>
    <t>Review Customer Triggered</t>
  </si>
  <si>
    <t>Review Customer Active</t>
  </si>
  <si>
    <t>Review Customer Approved</t>
  </si>
  <si>
    <t>Review Customer Returned</t>
  </si>
  <si>
    <t>Review Customer Declined</t>
  </si>
  <si>
    <t>Review Reviewer Perform</t>
  </si>
  <si>
    <t>Review Reviewer Approved</t>
  </si>
  <si>
    <t>Review Reviewer Returned</t>
  </si>
  <si>
    <t>Review Reviewer Declined</t>
  </si>
  <si>
    <t>Call-Back Requested</t>
  </si>
  <si>
    <t>Approve Button</t>
  </si>
  <si>
    <t>Return Button</t>
  </si>
  <si>
    <t>Decline Button</t>
  </si>
  <si>
    <t>Approve</t>
  </si>
  <si>
    <t>Return</t>
  </si>
  <si>
    <t>Endorsement Customer Triggered</t>
  </si>
  <si>
    <t>Endorsement Customer Active</t>
  </si>
  <si>
    <t>Endorsement Customer Approved</t>
  </si>
  <si>
    <t>Endorsement Customer Returned</t>
  </si>
  <si>
    <t>Endorsement Customer Declined</t>
  </si>
  <si>
    <t>Endorsement Underwriter Perform</t>
  </si>
  <si>
    <t>Endorsement Underwriter Declined</t>
  </si>
  <si>
    <t>Endorsement Underwriter Returned</t>
  </si>
  <si>
    <t>Endorsement Underwriter Approved</t>
  </si>
  <si>
    <t>Next Review Button</t>
  </si>
  <si>
    <t>Next Endorsement Button</t>
  </si>
  <si>
    <t>This quote has been declined. The customer may choose to edit their quote, and this may result in another referral depending on which questions are answered differently.</t>
  </si>
  <si>
    <t>This quote has been returned to the customer with your comments. Another referral may be triggered before they can complete the purchase of their policy, depending on how they respond to your comments.</t>
  </si>
  <si>
    <t>This quote had been endorsed and released to the customer, who can now complete the purchase of their policy.</t>
  </si>
  <si>
    <t>Quote Relased</t>
  </si>
  <si>
    <t>Quote Returned</t>
  </si>
  <si>
    <t>This quote has been referred to an underwriter for endorsement. You may review the answers that have triggered the referral, and either adjust the relevant loading factors and endorse the quote, return the quote to the customer with comments, or decline the quote.</t>
  </si>
  <si>
    <t>Perform Endorsement</t>
  </si>
  <si>
    <t>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t>
  </si>
  <si>
    <t>We need more information</t>
  </si>
  <si>
    <t>Your quote has been assessed by an underwriter, however we require some more information from you before we can proceed.</t>
  </si>
  <si>
    <t>Quote Approved</t>
  </si>
  <si>
    <t>Quote Referred</t>
  </si>
  <si>
    <t>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t>
  </si>
  <si>
    <t>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t>
  </si>
  <si>
    <t>This quote has been declined. The customer may choose to edit their quote, and this may result in another review depending on which questions are answered differently.</t>
  </si>
  <si>
    <t>This quote has been returned to the customer with your comments. Another review may be triggered before they can complete the purchase of their policy, depending on how they respond to your comments.</t>
  </si>
  <si>
    <t>This quote had been approved and released to the customer, who can now complete the purchase of their policy.</t>
  </si>
  <si>
    <t>Perform Review</t>
  </si>
  <si>
    <t>This quote has been submitted for review. After performing the review, you may either approve the quote, return the quote to the customer with comments, or decline the quote.</t>
  </si>
  <si>
    <t>Your quote has been reviewed by one of our representatived, however we require some more information from you before we can proceed.</t>
  </si>
  <si>
    <t>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t>
  </si>
  <si>
    <t>Your quote has been approved and is ready for you to review, and proceed with a purchase if you choose.&lt;br/&gt;&lt;br/&gt;You can also edit your quote details if you need to make changes, however please note that making changes to your quote could mean that the updated details will need to be reviewed again before a purchase can be completed.&lt;br/&gt;&lt;br/&gt;If you have questions or concerns in the mean time you may request a call-back, and one of our representatives will contact you within one business day.</t>
  </si>
  <si>
    <t>Quote in Review</t>
  </si>
  <si>
    <t>Your details have been passed on to one of our qualified insurance specialists, who will contact you shortly and provide assistance.</t>
  </si>
  <si>
    <t>If there is anything else we can help you with, please request a call-back and one of our representatives will contact you within one business day.</t>
  </si>
  <si>
    <t>5</t>
  </si>
  <si>
    <t>Thank you for purchasing Special Insurance Policy from ABC Insurance. Your invoice and policy documentation has been sent to your email address.&lt;br /&gt;&lt;br/&gt;We've also sent you a link to log in to our portal so you can manage your policy, generate a certificate of currency, or lodge a claim.&lt;br /&gt;&lt;br /&gt;Thanks for doing business with us, and if you have any questions, please don't hesitate to call us.</t>
  </si>
  <si>
    <t>Loading Factor</t>
  </si>
  <si>
    <t>Additional Premium</t>
  </si>
  <si>
    <t>If you would like to load the base premium on this quote, please enter a loading ratio, e.g. 1.3.</t>
  </si>
  <si>
    <t>Please enter any additional information you would like included in the endorsements section of the quote and policy schedules for this quote.</t>
  </si>
  <si>
    <t>If you would like to leave a message for the customer or agent, e.g. if you are returning the quote and would like to request more information, please enter that message here.</t>
  </si>
  <si>
    <t>Display Endorsement Message</t>
  </si>
  <si>
    <t>When assessing your quote, the underwriter recorded the following message for the customer:</t>
  </si>
  <si>
    <t>Special Conditions</t>
  </si>
  <si>
    <t>Underwriter Message</t>
  </si>
  <si>
    <t>Based on the assessment, the underwriter has imposed the following conditions on your policy. Please be adviced that they will be included in your policy schedule if you proceed with your policy purchase.</t>
  </si>
  <si>
    <t>Display Review Message</t>
  </si>
  <si>
    <t>Reviewer Message</t>
  </si>
  <si>
    <t>Summary Table</t>
  </si>
  <si>
    <t>Next Summary Button</t>
  </si>
  <si>
    <t>Next Declined Button</t>
  </si>
  <si>
    <t>1</t>
  </si>
  <si>
    <t>$2 million</t>
  </si>
  <si>
    <t>$5 million</t>
  </si>
  <si>
    <t>$10 million</t>
  </si>
  <si>
    <t>4</t>
  </si>
  <si>
    <t>Review Header</t>
  </si>
  <si>
    <t>Review Label</t>
  </si>
  <si>
    <t>If you would like to discuss your quote with one of our representatives please request a call-back.</t>
  </si>
  <si>
    <t>Review Reviewer Referred</t>
  </si>
  <si>
    <t>You have reviewed and approved this quote. However, based on the answers the quote has been referred to an underwriter for endorsement. The customer will be notified of the outcome of the endorsement process once it has been completed.</t>
  </si>
  <si>
    <t>Approve Refer Button</t>
  </si>
  <si>
    <t>Approve Endorsement Button</t>
  </si>
  <si>
    <t>Close Button Label</t>
  </si>
  <si>
    <t>Cancel</t>
  </si>
  <si>
    <t>Cover Summary</t>
  </si>
  <si>
    <t>Premium Summary</t>
  </si>
  <si>
    <t>Details Summary</t>
  </si>
  <si>
    <t>endorsementMessage == ''</t>
  </si>
  <si>
    <t>reviewMessage == ''</t>
  </si>
  <si>
    <t>Credit Cards</t>
  </si>
  <si>
    <t>Pay now with credit card</t>
  </si>
  <si>
    <t>Pay monthly with premium finance</t>
  </si>
  <si>
    <t>Send me an invoice with 30 day terms</t>
  </si>
  <si>
    <t>Credit Card Select</t>
  </si>
  <si>
    <t>Principal Finance</t>
  </si>
  <si>
    <t>Invoice</t>
  </si>
  <si>
    <t>IQumulate</t>
  </si>
  <si>
    <t>Premium Funding</t>
  </si>
  <si>
    <t>Premium Finance</t>
  </si>
  <si>
    <t>paymentMethodSelect</t>
  </si>
  <si>
    <t>Credit Card</t>
  </si>
  <si>
    <t>Display Price</t>
  </si>
  <si>
    <t>Payment Option Select</t>
  </si>
  <si>
    <t>paymentOptionSelect</t>
  </si>
  <si>
    <t>You have the option to pay for your policy online today using credit card, or we can send you an invoice with other payment options (including cheque and EFT) that you can pay within 30 days.&lt;br/&gt;&lt;br/&gt;You also have the option to pay for your policy monthly using premium finance.</t>
  </si>
  <si>
    <t>Payment Option Calculated</t>
  </si>
  <si>
    <t>paymentMethodSelect == 'Premium Finance' ? 'Monthly' : 'Yearly'</t>
  </si>
  <si>
    <t>paymentMethodSelect == '' ? paymentOptionSelect : (paymentMethodSelect == 'Premium Finance' ? 'Monthly' : 'Yearly')</t>
  </si>
  <si>
    <t>.summary-table</t>
  </si>
  <si>
    <t>.summary-name</t>
  </si>
  <si>
    <t>.summary-value</t>
  </si>
  <si>
    <t>.summary-total</t>
  </si>
  <si>
    <t>Summary Name</t>
  </si>
  <si>
    <t>Summary Total</t>
  </si>
  <si>
    <t>&lt;table class='summary-table'&gt;&lt;tr&gt;&lt;th class='summary-name'&gt;Item&lt;/th&gt;&lt;th class='summary-value'&gt;Amount&lt;/th&gt;&lt;/tr&gt;&lt;tr&gt;&lt;td class='summary-name'&gt;Base Premium&lt;/td&gt;&lt;td class='summary-value'&gt;%{calculationResult('payment.priceComponents.basePremium')}%&lt;/td&gt;&lt;/tr&gt;&lt;tr&gt;&lt;td class='summary-name'&gt;Emergency Services Levy&lt;/td&gt;&lt;td class='summary-value'&gt;%{calculationResult('payment.priceComponents.ESL')}%&lt;/td&gt;&lt;/tr&gt;&lt;tr&gt;&lt;td class='summary-name'&gt;Stamp Duty&lt;/td&gt;&lt;td class='summary-value'&gt;%{calculationResult('payment.priceComponents.stampDutyTotal')}%&lt;/td&gt;&lt;/tr&gt;&lt;tr&gt;&lt;td class='summary-name'&gt;Broker Fee&lt;/td&gt;&lt;td class='summary-value'&gt;%{calculationResult('payment.priceComponents.brokerFee')}%&lt;/td&gt;&lt;/tr&gt;&lt;tr&gt;&lt;td class='summary-name'&gt;Underwriter Fee&lt;/td&gt;&lt;td class='summary-value'&gt;%{calculationResult('payment.priceComponents.underwriterFee')}%&lt;/td&gt;&lt;/tr&gt;&lt;tr&gt;&lt;td class='summary-name'&gt;GST&lt;/td&gt;&lt;td class='summary-value'&gt;%{calculationResult('payment.priceComponents.totalGST')}%&lt;/td&gt;&lt;/tr&gt;&lt;tr&gt;&lt;td class='summary-name summary-total'&gt;Total Payable&lt;/td&gt;&lt;td class='summary-value summary-total'&gt;%{calculationResult('payment.priceComponents.totalPayable')}%&lt;/td&gt;&lt;/tr&gt;&lt;/table&gt;</t>
  </si>
  <si>
    <t>Radio Checked</t>
  </si>
  <si>
    <t>Radio Checked Fill</t>
  </si>
  <si>
    <t>formly-field .radio input[type=radio]:checked ~ .check</t>
  </si>
  <si>
    <t>paymentMethod</t>
  </si>
  <si>
    <t>creditCardNumber</t>
  </si>
  <si>
    <t>creditCardExpiry</t>
  </si>
  <si>
    <t>creditCardCCV</t>
  </si>
  <si>
    <t>9.5px</t>
  </si>
  <si>
    <t>position: absolute; z-index: 100;</t>
  </si>
  <si>
    <t>border-top-left-radius: 5px; border-top-right-radius: 5px;</t>
  </si>
  <si>
    <t>Form Control Addon Left</t>
  </si>
  <si>
    <t>Form Control Addon Right</t>
  </si>
  <si>
    <t>35px</t>
  </si>
  <si>
    <t>formly-field .input-group-addon:first-child ~ * .form-control</t>
  </si>
  <si>
    <t>Form Control With Left Addon</t>
  </si>
  <si>
    <t>Form Control With Right Addon</t>
  </si>
  <si>
    <t>formly-field .input-group-addon:last-child ~ * .form-control</t>
  </si>
  <si>
    <t>2px solid #b00020</t>
  </si>
  <si>
    <t>1px solid #727272</t>
  </si>
  <si>
    <t>Form Control Hover</t>
  </si>
  <si>
    <t>#ececec</t>
  </si>
  <si>
    <t>11px</t>
  </si>
  <si>
    <t>formly-field .form-control.ng-valid:hover, formly-field .form-control.ng-invalid:hover, formly-field .form-control.ng-pending:hover</t>
  </si>
  <si>
    <t>#dcdcdc</t>
  </si>
  <si>
    <t>#b00020</t>
  </si>
  <si>
    <t>formly-field span.input-group-addon:last-child</t>
  </si>
  <si>
    <t>formly-field span.input-group-addon:first-child</t>
  </si>
  <si>
    <t>box-shadow: 0 1px 3px rgba(0,0,0,0.12), 0 1px 2px rgba(0,0,0,0.24);</t>
  </si>
  <si>
    <t>1px solid #c4c4c4;</t>
  </si>
  <si>
    <t>#000000</t>
  </si>
  <si>
    <t>-1px</t>
  </si>
  <si>
    <t>0 !important</t>
  </si>
  <si>
    <t>display: block; z-index: 1; float:left;</t>
  </si>
  <si>
    <t>z-index: 2; position: relative;</t>
  </si>
  <si>
    <t>Button First</t>
  </si>
  <si>
    <t>Button Last</t>
  </si>
  <si>
    <t>formly-field label.btn:first-child</t>
  </si>
  <si>
    <t>formly-field label.btn:last-child</t>
  </si>
  <si>
    <t>buttons-field ~ *</t>
  </si>
  <si>
    <t>Button Set Clear Float</t>
  </si>
  <si>
    <t>clear: both;</t>
  </si>
  <si>
    <t>Checkbox Checked</t>
  </si>
  <si>
    <t>Checkbox Checked Fill</t>
  </si>
  <si>
    <t>formly-field .checkbox input[type=checkbox]:checked ~ .check</t>
  </si>
  <si>
    <t>formly-field .checkbox input[type=checkbox]:checked ~ .check .inside</t>
  </si>
  <si>
    <t>#8a8a8a</t>
  </si>
  <si>
    <t>border-top-left-radius: 4px !important; border-top-right-radius: 4px !important; border-bottom-left-radius: 0 !important; border-bottom-right-radius: 0 !important; outline: none; box-shadow: none !important;</t>
  </si>
  <si>
    <t>border-top-left-radius: 4px !important; border-bottom-left-radius: 4px !important;</t>
  </si>
  <si>
    <t xml:space="preserve">border-top-right-radius: 4px !important; border-bottom-right-radius: 4px !important; </t>
  </si>
  <si>
    <t>text-transform: uppercase;</t>
  </si>
  <si>
    <t>500</t>
  </si>
  <si>
    <t>9px</t>
  </si>
  <si>
    <t>text-transform: uppercase; box-shadow: 0 1px 3px rgba(0,0,0,0.12), 0 1px 2px rgba(0,0,0,0.24);</t>
  </si>
  <si>
    <t>-6px</t>
  </si>
  <si>
    <t>50px</t>
  </si>
  <si>
    <t>border-radius: 50px !important;</t>
  </si>
  <si>
    <t>letter-spacing: -0.03em;</t>
  </si>
  <si>
    <t>-10px</t>
  </si>
  <si>
    <t>display: block; line-height: 1.2;</t>
  </si>
  <si>
    <t>formly-field .toggle .btn</t>
  </si>
  <si>
    <t>formly-field .toggle</t>
  </si>
  <si>
    <t>formly-field .toggle .btn.selected</t>
  </si>
  <si>
    <t>Toggle Button</t>
  </si>
  <si>
    <t>Toggle Button Selected</t>
  </si>
  <si>
    <t>formly-field .toggle .btn-icon</t>
  </si>
  <si>
    <t>formly-field .toggle .btn-icon .sm</t>
  </si>
  <si>
    <t>formly-field .toggle .btn-icon .md</t>
  </si>
  <si>
    <t>formly-field .toggle .btn-icon .lg</t>
  </si>
  <si>
    <t>Toggle Icon</t>
  </si>
  <si>
    <t>21px</t>
  </si>
  <si>
    <t>position: relative;</t>
  </si>
  <si>
    <t>-9px</t>
  </si>
  <si>
    <t>.summary-table tr</t>
  </si>
  <si>
    <t>Summary Row</t>
  </si>
  <si>
    <t>Summary Header</t>
  </si>
  <si>
    <t>Summary Cell</t>
  </si>
  <si>
    <t>.summary-table th</t>
  </si>
  <si>
    <t>.summary-table td</t>
  </si>
  <si>
    <t>vertical-align: top;</t>
  </si>
  <si>
    <t>50%</t>
  </si>
  <si>
    <t>Panel Mobile</t>
  </si>
  <si>
    <t>} #sidebar .header</t>
  </si>
  <si>
    <t>@media (max-width: 768px) { #sidebar aside</t>
  </si>
  <si>
    <t>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t>
  </si>
  <si>
    <t>Endorsement Triggers List</t>
  </si>
  <si>
    <t>Endorsement Header</t>
  </si>
  <si>
    <t>Endorsement Label</t>
  </si>
  <si>
    <t>Proceed Button</t>
  </si>
  <si>
    <t>Card</t>
  </si>
  <si>
    <t>Card Panel</t>
  </si>
  <si>
    <t>Card Heading</t>
  </si>
  <si>
    <t>Card Text</t>
  </si>
  <si>
    <t>.card</t>
  </si>
  <si>
    <t>.card h3</t>
  </si>
  <si>
    <t>.card p, .card li</t>
  </si>
  <si>
    <t>&lt;div class='card'&gt;%{endorsementMessage}%&lt;/div&gt;</t>
  </si>
  <si>
    <t>When reviewing this quote, the reviewer recorded the following message for the customer:</t>
  </si>
  <si>
    <t>&lt;div class='card'&gt;%{reviewMessage}%&lt;/div&gt;</t>
  </si>
  <si>
    <t>Please review the following details of your quote and confirm that all your selections and details are accurate before proceeding.</t>
  </si>
  <si>
    <t>Display Special Conditions</t>
  </si>
  <si>
    <t>Message to customer</t>
  </si>
  <si>
    <t>Special conditions</t>
  </si>
  <si>
    <t>Premium loading ratio</t>
  </si>
  <si>
    <t>Endorsement Cover Summary</t>
  </si>
  <si>
    <t>Summary of cover</t>
  </si>
  <si>
    <t>In performing your assessment, please consider the answers provided to the following questions:</t>
  </si>
  <si>
    <t>What triggered this referral?</t>
  </si>
  <si>
    <t>Your quote has been endorsed by an underwriter and is ready for you to review, and proceed with a purchase if you choose.&lt;br/&gt;&lt;br/&gt;You can also edit your quote details if you need to make changes, however please note that making changes to your quote could mean that the updated details will need to be assessed by an underwriter again before a purchase can be completed.&lt;br/&gt;&lt;br/&gt;If you have questions or concerns in the mean time you may request a call-back, and one of our representatives will contact you within one business day.</t>
  </si>
  <si>
    <t>specialConditions == '' || getQuoteState() != 'approved'</t>
  </si>
  <si>
    <t>&lt;div class='card'&gt;%{specialConditions}%&lt;/div&gt;</t>
  </si>
  <si>
    <t>Approved Header</t>
  </si>
  <si>
    <t>Approved Label</t>
  </si>
  <si>
    <t>Approved Message</t>
  </si>
  <si>
    <t>Your quote has been approved and is ready for you to review and purchase.</t>
  </si>
  <si>
    <t>We have approved your quote based on the information provided.</t>
  </si>
  <si>
    <t xml:space="preserve">text-transform: uppercase; </t>
  </si>
  <si>
    <t>-3px</t>
  </si>
  <si>
    <t>Repeating Remove Button Container</t>
  </si>
  <si>
    <t>text-align: right;</t>
  </si>
  <si>
    <t>formly-field .repeating-question-set &gt; div:last-child</t>
  </si>
  <si>
    <t>Repeating Heading 4</t>
  </si>
  <si>
    <t>Repeating Heading 3</t>
  </si>
  <si>
    <t>Repeating Heading 2</t>
  </si>
  <si>
    <t>formly-field .repeating-question-set h2</t>
  </si>
  <si>
    <t>formly-field .repeating-question-set h3</t>
  </si>
  <si>
    <t>formly-field .repeating-question-set h4</t>
  </si>
  <si>
    <t>Direct Debit Heading</t>
  </si>
  <si>
    <t>Direct Debit Account Name</t>
  </si>
  <si>
    <t>Direct Debit BSB</t>
  </si>
  <si>
    <t>Direct Debit Account Number</t>
  </si>
  <si>
    <t>Debit Options</t>
  </si>
  <si>
    <t>bankAccountName</t>
  </si>
  <si>
    <t>bankAccountBSB</t>
  </si>
  <si>
    <t>bankAccountNumber</t>
  </si>
  <si>
    <t>_ _ _ - _ _ _</t>
  </si>
  <si>
    <t>Account Name</t>
  </si>
  <si>
    <t>Account Number</t>
  </si>
  <si>
    <t>BSB</t>
  </si>
  <si>
    <t>8</t>
  </si>
  <si>
    <t>!(paymentMethodSelect == 'Credit Card' || (paymentMethodSelect == 'Premium Finance' &amp;&amp; debitOption == 'Credit Card'))</t>
  </si>
  <si>
    <t>Debit Option</t>
  </si>
  <si>
    <t>!(paymentMethodSelect == 'Premium Finance' &amp;&amp; debitOption == 'Direct Debit')</t>
  </si>
  <si>
    <t xml:space="preserve">paymentMethod != 'Premium Funding' </t>
  </si>
  <si>
    <t>Credit Card Debit Heading</t>
  </si>
  <si>
    <t>Credit Card Payment Heading</t>
  </si>
  <si>
    <t>isBSB()</t>
  </si>
  <si>
    <t>!(paymentMethodSelect == 'Credit Card')</t>
  </si>
  <si>
    <t>!(paymentMethodSelect == 'Premium Finance' &amp;&amp; debitOption == 'Credit Card')</t>
  </si>
  <si>
    <t>Please enter the details of your bank account to complete your purchase.</t>
  </si>
  <si>
    <t>Please enter the details of your credit card to complete your purchase.</t>
  </si>
  <si>
    <t>We offer a credit card payment option through our partnets Macquarie DEFT. Please enter the details of your credit card to complete your purchase.</t>
  </si>
  <si>
    <t>How would you like to make your recurring payments?</t>
  </si>
  <si>
    <t>Bank account details</t>
  </si>
  <si>
    <t>Credit card details</t>
  </si>
  <si>
    <t>First Instalment Label</t>
  </si>
  <si>
    <t>First Instalment Value</t>
  </si>
  <si>
    <t>#sidebar .installment .value</t>
  </si>
  <si>
    <t>#sidebar .installment .installmentlabel</t>
  </si>
  <si>
    <t>Transaction Type</t>
  </si>
  <si>
    <t>Actual Fees</t>
  </si>
  <si>
    <t>Actual fees</t>
  </si>
  <si>
    <t>Last financial year or Estimate for next 12 months if trading for less than 12 months</t>
  </si>
  <si>
    <t>Fees</t>
  </si>
  <si>
    <t>State Heading</t>
  </si>
  <si>
    <t>State ACT</t>
  </si>
  <si>
    <t>State NSW</t>
  </si>
  <si>
    <t>State VIC</t>
  </si>
  <si>
    <t>State QLD</t>
  </si>
  <si>
    <t>State SA</t>
  </si>
  <si>
    <t>State WA</t>
  </si>
  <si>
    <t>State TAS</t>
  </si>
  <si>
    <t>State NT</t>
  </si>
  <si>
    <t>Overseas</t>
  </si>
  <si>
    <t>State Validation</t>
  </si>
  <si>
    <t>Approximate % of activities based on gross income applicable to each state and overseas</t>
  </si>
  <si>
    <t>transactionType == '' || actualFees == '' || number(actualFees) == 0 || sumInsured == ''</t>
  </si>
  <si>
    <t>Dissection of Fees by State</t>
  </si>
  <si>
    <t>isWholeNumber(); customExpression('number(stateACT) + number(stateNSW) + number(stateNT) + number(stateQLD) + number(stateSA) + number(stateTAS) + number(stateVIC) + number(stateWA) + number(overseas) == 100', '')</t>
  </si>
  <si>
    <t>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t>
  </si>
  <si>
    <t>Stamp Duty Exemption</t>
  </si>
  <si>
    <t>NSW Stamp duty exemption</t>
  </si>
  <si>
    <t>Are you a small business eligible for the exemption from the requirement to pay NSW duty on certain types of insurance?</t>
  </si>
  <si>
    <t>number(stateNSW) == 0</t>
  </si>
  <si>
    <t>You are a small business if your aggregated turnover is less than $2 million. For more information, visit &lt;a href='http://www.revenue.nsw.gov.au/taxes/insurance/exemptions' target='_blank'&gt;here&lt;/a&gt;.</t>
  </si>
  <si>
    <t>'No'</t>
  </si>
  <si>
    <t>Work Header</t>
  </si>
  <si>
    <t>Label Cadastral Surveying</t>
  </si>
  <si>
    <t>Cadastral Surveying</t>
  </si>
  <si>
    <t>Label Topographical Mapping</t>
  </si>
  <si>
    <t>Topographical Mapping</t>
  </si>
  <si>
    <t>Label Civil Engineering</t>
  </si>
  <si>
    <t>Civil Engineering</t>
  </si>
  <si>
    <t>Label Structural Engineering</t>
  </si>
  <si>
    <t>Structural Engineering</t>
  </si>
  <si>
    <t>Label Engineering Surveying</t>
  </si>
  <si>
    <t>Engineering Surveying</t>
  </si>
  <si>
    <t>Label Infrastructure Design</t>
  </si>
  <si>
    <t>Infrastructure Design</t>
  </si>
  <si>
    <t>Label Setting Structures</t>
  </si>
  <si>
    <t>Setting Structures</t>
  </si>
  <si>
    <t>Label Land Planning</t>
  </si>
  <si>
    <t>Land Planning</t>
  </si>
  <si>
    <t>Label Geotechnical Engineering</t>
  </si>
  <si>
    <t>Geotechnical Engineering</t>
  </si>
  <si>
    <t>Label Town Planning</t>
  </si>
  <si>
    <t>Town Planning</t>
  </si>
  <si>
    <t>Label Geographical Information Systems</t>
  </si>
  <si>
    <t>Geographical Information Systems</t>
  </si>
  <si>
    <t>Label Project Management</t>
  </si>
  <si>
    <t>Project Management</t>
  </si>
  <si>
    <t>Label Other Activities</t>
  </si>
  <si>
    <t>Other Activities</t>
  </si>
  <si>
    <t>Other Activities Details</t>
  </si>
  <si>
    <t>Other Activities Full Details</t>
  </si>
  <si>
    <t>Work Validation</t>
  </si>
  <si>
    <t>Cadastral Surveying Urban or Rural</t>
  </si>
  <si>
    <t>2</t>
  </si>
  <si>
    <t>Topographical Surveying</t>
  </si>
  <si>
    <t>Engineering/Infrastructure Design</t>
  </si>
  <si>
    <t>Setting out for construction of Works</t>
  </si>
  <si>
    <t>Land Planning and Sub-divisional Design</t>
  </si>
  <si>
    <t>number(stateACT) + number(stateNSW) + number(stateNT) + number(stateQLD) + number(stateSA) + number(stateTAS) + number(stateVIC) + number(stateWA) + number(overseas) != 100</t>
  </si>
  <si>
    <t>Percentages of Work</t>
  </si>
  <si>
    <t>isWholeNumber(); 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t>
  </si>
  <si>
    <t>(infrastructure design, development and management)</t>
  </si>
  <si>
    <t>Please specify:</t>
  </si>
  <si>
    <t>Please provide full details of Other activities:</t>
  </si>
  <si>
    <t>number(otherActivities) == 0</t>
  </si>
  <si>
    <t>customExpression('number(otherActivities) == 0 || (number(otherActivities) &gt; 0 &amp;&amp; otherActivitiesDetails != \'\')', 'You need to answer this question')</t>
  </si>
  <si>
    <t>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t>
  </si>
  <si>
    <t>Effective date of cover</t>
  </si>
  <si>
    <t>Risk Level</t>
  </si>
  <si>
    <t>Revised Excess</t>
  </si>
  <si>
    <t>Effective Rate Year</t>
  </si>
  <si>
    <t>Risk management discount</t>
  </si>
  <si>
    <t>transactionType == 'New Business'</t>
  </si>
  <si>
    <t>'None'</t>
  </si>
  <si>
    <t>(actualFees &gt; 3000000)? 15000 : (actualFees &gt; 2000000)? 10000 : (actualFees &gt; 1000000)? 7500 : 5000</t>
  </si>
  <si>
    <t>actualFees</t>
  </si>
  <si>
    <t>actualFees  &gt; 0</t>
  </si>
  <si>
    <t>policyStartDate</t>
  </si>
  <si>
    <t>referrerUrl() + (stringContains(referrerUrl(), '?') ? '&amp;' : '?')</t>
  </si>
  <si>
    <t>Save Quote Url</t>
  </si>
  <si>
    <t>Interested Party</t>
  </si>
  <si>
    <t>Business Details</t>
  </si>
  <si>
    <t>Business Name</t>
  </si>
  <si>
    <t>Business ACN</t>
  </si>
  <si>
    <t>Business ABN</t>
  </si>
  <si>
    <t>Business Year Established</t>
  </si>
  <si>
    <t>Business name</t>
  </si>
  <si>
    <t>ACN</t>
  </si>
  <si>
    <t>Year business established</t>
  </si>
  <si>
    <t>Business Information</t>
  </si>
  <si>
    <t>isACN()</t>
  </si>
  <si>
    <t>isABN()</t>
  </si>
  <si>
    <t>customExpression('number(businessYearEstablished) &gt; 1900 &amp;&amp; number(businessYearEstablished) &lt;= getYear(thisYear())', 'You must enter a valid business year.')</t>
  </si>
  <si>
    <t>Business Address Heading</t>
  </si>
  <si>
    <t>Business Address</t>
  </si>
  <si>
    <t>Business Town</t>
  </si>
  <si>
    <t>Business State</t>
  </si>
  <si>
    <t>Business Postcode</t>
  </si>
  <si>
    <t>customExpression('postcodeInState(fieldValue, businessState)', 'The postcode entered does not match the selected state')</t>
  </si>
  <si>
    <t>Postal Prompt</t>
  </si>
  <si>
    <t>Is your postal address different from your business address?</t>
  </si>
  <si>
    <t>Postal Address</t>
  </si>
  <si>
    <t>Postal Town</t>
  </si>
  <si>
    <t>Postal State</t>
  </si>
  <si>
    <t>Postal Postcode</t>
  </si>
  <si>
    <t>postalPrompt != 'Yes'</t>
  </si>
  <si>
    <t>Branch Office</t>
  </si>
  <si>
    <t>Branch Offices</t>
  </si>
  <si>
    <t>Branch</t>
  </si>
  <si>
    <t>Business Details 2</t>
  </si>
  <si>
    <t>Business Description</t>
  </si>
  <si>
    <t>Business Changes</t>
  </si>
  <si>
    <t>Business Changes Details</t>
  </si>
  <si>
    <t>Business Possible Changes</t>
  </si>
  <si>
    <t>Business Possible Changes Details</t>
  </si>
  <si>
    <t>Computer Software Design</t>
  </si>
  <si>
    <t>Verbal Reports</t>
  </si>
  <si>
    <t>Business description</t>
  </si>
  <si>
    <t>Please provide brief details</t>
  </si>
  <si>
    <t>Business activities</t>
  </si>
  <si>
    <t>Do you envisage any substantial changes in your activities or are there any major new operations contemplated during the next 12 months?</t>
  </si>
  <si>
    <t>Computer software design</t>
  </si>
  <si>
    <t>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t>
  </si>
  <si>
    <t>Verbal reports</t>
  </si>
  <si>
    <t>Are all Verbal reports always confirmed in writing?</t>
  </si>
  <si>
    <t>businessChanges != 'Yes'</t>
  </si>
  <si>
    <t>businessPossibleChanges != 'Yes'</t>
  </si>
  <si>
    <t>customExpression('postalPrompt != \'Yes\' || fieldValue != \'\'', 'You must enter a value in this field')</t>
  </si>
  <si>
    <t>customExpression('postalPrompt != \'Yes\' || postcodeInState(fieldValue, postalState)', 'The postcode entered does not match the selected state')</t>
  </si>
  <si>
    <t>customExpression('businessChanges != \'Yes\' || fieldValue != \'\'', 'You must enter a value in this field')</t>
  </si>
  <si>
    <t>customExpression('businessPossibleChanges != \'Yes\' || fieldValue != \'\'', 'You must enter a value in this field')</t>
  </si>
  <si>
    <t>Staff</t>
  </si>
  <si>
    <t>Staff type</t>
  </si>
  <si>
    <t>Staff number</t>
  </si>
  <si>
    <t>Principals/Partners</t>
  </si>
  <si>
    <t>Directors</t>
  </si>
  <si>
    <t>Qualified in profession</t>
  </si>
  <si>
    <t>Other qualified staff</t>
  </si>
  <si>
    <t>Other Staff</t>
  </si>
  <si>
    <t>Principal Details</t>
  </si>
  <si>
    <t>Staff Count Heading</t>
  </si>
  <si>
    <t>Staff Count Type Header</t>
  </si>
  <si>
    <t>Staff Count Number Header</t>
  </si>
  <si>
    <t>Label Principals</t>
  </si>
  <si>
    <t>Principals</t>
  </si>
  <si>
    <t>Label Directors</t>
  </si>
  <si>
    <t>Label Qualified Profession</t>
  </si>
  <si>
    <t>Qualified Profession</t>
  </si>
  <si>
    <t>Label Other Qualified</t>
  </si>
  <si>
    <t>Other Qualified</t>
  </si>
  <si>
    <t>Label Other Staff</t>
  </si>
  <si>
    <t>Total Staff Count</t>
  </si>
  <si>
    <t>Staff Validation</t>
  </si>
  <si>
    <t>Partners/Principals</t>
  </si>
  <si>
    <t>Partners/Principals Detail</t>
  </si>
  <si>
    <t>number(principals) + number(directors) + number(qualifiedProfession) + number(otherQualified) + number(otherStaff)</t>
  </si>
  <si>
    <t>customExpression('totalStaffCount &gt; 0', 'Please enter a value in the staff count.')</t>
  </si>
  <si>
    <t>Membership</t>
  </si>
  <si>
    <t>Business Association</t>
  </si>
  <si>
    <t>Business Association Details</t>
  </si>
  <si>
    <t>Acsis Membership</t>
  </si>
  <si>
    <t>Acsis Membership Years</t>
  </si>
  <si>
    <t>Acsis Membership Number</t>
  </si>
  <si>
    <t>Disciplinary Action</t>
  </si>
  <si>
    <t>Disciplinary Action Details</t>
  </si>
  <si>
    <t>Accreditation NSW</t>
  </si>
  <si>
    <t>Accreditation Details</t>
  </si>
  <si>
    <t>Joint Ventures</t>
  </si>
  <si>
    <t>Joint Ventures Details</t>
  </si>
  <si>
    <t>Is the firm a member of any professional or business association?</t>
  </si>
  <si>
    <t>Please provide details</t>
  </si>
  <si>
    <t>ACSIS Ltd membership</t>
  </si>
  <si>
    <t>Is your firm a member of ACSIS Ltd?</t>
  </si>
  <si>
    <t>How many years has your firm been insured with ACSIS Ltd?</t>
  </si>
  <si>
    <t>ACSIS membership number</t>
  </si>
  <si>
    <t>Disciplinary action</t>
  </si>
  <si>
    <t>Is the firm or any principal currently subject to any form of disciplinary hearing?</t>
  </si>
  <si>
    <t>Accreditation</t>
  </si>
  <si>
    <t>Are you or do you intend to become an accredited Certifier under the Environmental Planning and Assessment Act 1979?</t>
  </si>
  <si>
    <t>Accreditation Number</t>
  </si>
  <si>
    <t>Joint ventures</t>
  </si>
  <si>
    <t>Is your firm or practice involved in a consortium or joint venture?</t>
  </si>
  <si>
    <t>businessAssociation != 'Yes'</t>
  </si>
  <si>
    <t>acsisMembership != 'Yes'</t>
  </si>
  <si>
    <t>disciplinaryAction != 'Yes'</t>
  </si>
  <si>
    <t>accreditationNSW != 'Yes'</t>
  </si>
  <si>
    <t>jointVentures != 'Yes'</t>
  </si>
  <si>
    <t>customExpression('businessAssociation != \'Yes\' || fieldValue != \'\'', 'You must enter a value in this field')</t>
  </si>
  <si>
    <t>customExpression('acsisMembership != \'Yes\' || fieldValue != \'\'', 'You must enter a value in this field')</t>
  </si>
  <si>
    <t>customExpression('disciplinaryAction != \'Yes\' || fieldValue != \'\'', 'You must enter a value in this field')</t>
  </si>
  <si>
    <t>customExpression('number(stateNSW) == 0 || fieldValue != \'\'', 'You must enter a value in this field')</t>
  </si>
  <si>
    <t>customExpression('accreditationNSW != \'Yes\' || fieldValue != \'\'', 'You must enter a value in this field')</t>
  </si>
  <si>
    <t>customExpression('jointVentures != \'Yes\' || fieldValue != \'\'', 'You must enter a value in this field')</t>
  </si>
  <si>
    <t>Gross Fees</t>
  </si>
  <si>
    <t>Gross Fees Header</t>
  </si>
  <si>
    <t>Gross Fees Activity Header</t>
  </si>
  <si>
    <t>Gross Fees Financial Header</t>
  </si>
  <si>
    <t>Label Surveying Fees</t>
  </si>
  <si>
    <t>Surveying Fees</t>
  </si>
  <si>
    <t>Label Multi Disciplinary Fees</t>
  </si>
  <si>
    <t>Multi Disciplinary Fees</t>
  </si>
  <si>
    <t>Label Overseas Fees</t>
  </si>
  <si>
    <t>Overseas Fees</t>
  </si>
  <si>
    <t>Engineering Fees Detail</t>
  </si>
  <si>
    <t>Overseas Fees Details</t>
  </si>
  <si>
    <t>Fees last financial year</t>
  </si>
  <si>
    <t>Surveying Activities</t>
  </si>
  <si>
    <t>Multi-Disciplinary</t>
  </si>
  <si>
    <t xml:space="preserve">	Overseas</t>
  </si>
  <si>
    <t>If any fees have been derived from any Engineering (Civil, Geo-technical or Structural) activities, as shown above, then please state the name/s of those people involved and show their qualifications and experience.</t>
  </si>
  <si>
    <t>Overseas work</t>
  </si>
  <si>
    <t>If any fees have been derived from work done overseas and amount is shown in Details of Gross Annual Fees then please state the type of work undertaken for which these fees were received.</t>
  </si>
  <si>
    <t>Details of Gross Annual Fees</t>
  </si>
  <si>
    <t>overseasFees == 0</t>
  </si>
  <si>
    <t>Activity type</t>
  </si>
  <si>
    <t>customExpression('overseasFees == 0 || fieldValue != \'\'', 'You must enter a value in this field')</t>
  </si>
  <si>
    <t>Risk Management</t>
  </si>
  <si>
    <t>Risk Management Heading</t>
  </si>
  <si>
    <t>Risk Program</t>
  </si>
  <si>
    <t>Risk Program Date</t>
  </si>
  <si>
    <t>Risk Program Audit</t>
  </si>
  <si>
    <t>Risk Program Audit Details</t>
  </si>
  <si>
    <t>Risk Program Last Review</t>
  </si>
  <si>
    <t>Program Highlights</t>
  </si>
  <si>
    <t>Risk Management Overseer</t>
  </si>
  <si>
    <t>Risk Management Overseer Details</t>
  </si>
  <si>
    <t>Acsis Risk Management Accreditation Header</t>
  </si>
  <si>
    <t>Acsis Risk Management Accreditation Date</t>
  </si>
  <si>
    <t>Risk Management Level</t>
  </si>
  <si>
    <t>Seminar Attendance Header</t>
  </si>
  <si>
    <t>Seminar Attendance Staff Header</t>
  </si>
  <si>
    <t>Seminar Attendance Yes No Header</t>
  </si>
  <si>
    <t>Label Seminar Principals</t>
  </si>
  <si>
    <t>Seminar Principals</t>
  </si>
  <si>
    <t>Label Seminar Directors</t>
  </si>
  <si>
    <t>Seminar Directors</t>
  </si>
  <si>
    <t>Label Seminar Qualifieed Professions</t>
  </si>
  <si>
    <t>Seminar Qualifieed Professions</t>
  </si>
  <si>
    <t>Label Seminar Other Qualified</t>
  </si>
  <si>
    <t>Seminar Other Qualified</t>
  </si>
  <si>
    <t>Label Seminar Other Staff</t>
  </si>
  <si>
    <t>Seminar Other Staff</t>
  </si>
  <si>
    <t>Risk management program</t>
  </si>
  <si>
    <t>Do you have a documented Risk Management Program which addresses your professional duty to risk?</t>
  </si>
  <si>
    <t>What date was the program implemented?</t>
  </si>
  <si>
    <t>Is the program independently reviewed/monitored/audited?</t>
  </si>
  <si>
    <t>When was that program last reviewed and updated to ensure that it complies with the current standards applying to your profession?</t>
  </si>
  <si>
    <t>What are the highlights of the program which you have implemented to reduce/manage risk related to breach of professional duty as they related to your practice?</t>
  </si>
  <si>
    <t>Is there a principal/director/partner responsible for overseeing risk management within your practice?</t>
  </si>
  <si>
    <t>Date accredited</t>
  </si>
  <si>
    <t>Risk management level</t>
  </si>
  <si>
    <t>Attending seminar</t>
  </si>
  <si>
    <t>Other staff</t>
  </si>
  <si>
    <t>riskProgram != 'Yes'</t>
  </si>
  <si>
    <t>riskProgramAudit != 'Yes'</t>
  </si>
  <si>
    <t>riskManagementOverseer != 'Yes'</t>
  </si>
  <si>
    <t>ACSIS Risk Management Accreditation</t>
  </si>
  <si>
    <t>Seminar Attendance</t>
  </si>
  <si>
    <t>customExpression('riskProgram != \'Yes\' || fieldValue != \'\'', 'You must enter a value in this field')</t>
  </si>
  <si>
    <t>customExpression('riskProgramAudit != \'Yes\' || fieldValue != \'\'', 'You must enter a value in this field')</t>
  </si>
  <si>
    <t>customExpression('riskManagementOverseer != \'Yes\' || fieldValue != \'\'', 'You must enter a value in this field')</t>
  </si>
  <si>
    <t>Disclosure Heading</t>
  </si>
  <si>
    <t>Professional Indemnity History</t>
  </si>
  <si>
    <t>Professional Indemnity Details</t>
  </si>
  <si>
    <t>Reported Claims</t>
  </si>
  <si>
    <t>Alerted Claims</t>
  </si>
  <si>
    <t>Made Claims</t>
  </si>
  <si>
    <t>Total Claims</t>
  </si>
  <si>
    <t>Are you currently insured for professional indemnity?</t>
  </si>
  <si>
    <t>(professionalIndemnityHistory == 'Yes')? 1:0</t>
  </si>
  <si>
    <t>(professionalIndemnityHistory == 'Yes')? 5:0</t>
  </si>
  <si>
    <t>&lt;p&gt;&lt;b&gt;Are you or any of your Partners, Principals, Directors or Employees aware of any of the following?&lt;/b&gt;&lt;br&gt;i.e.&lt;ol&gt;&lt;li&gt;Proposal or renewal declined or special terms imposed?&lt;/li&gt;&lt;li&gt;Charged or convicted of a criminal offence in last 5 years?&lt;/li&gt;&lt;li&gt;Received any threats to life or property in last 5 years?&lt;/li&gt;&lt;li&gt;Any other factors that can affect insurers assessment of a risk?&lt;/li&gt;&lt;/ol&gt;&lt;/p&gt;</t>
  </si>
  <si>
    <t>professionalIndemnityHistory != 'Yes'</t>
  </si>
  <si>
    <t>Professional Indemnity Insurers</t>
  </si>
  <si>
    <t>Insurer</t>
  </si>
  <si>
    <t>Please provide details for the last 5 years</t>
  </si>
  <si>
    <t>Claim</t>
  </si>
  <si>
    <t>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t>
  </si>
  <si>
    <t>Have any payments or financial credits been made to clients in lieu of reporting a claim (such as, when you have discounted your fees to resolve a complaint)?</t>
  </si>
  <si>
    <t>&lt;p&gt;I/We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t>
  </si>
  <si>
    <t>NOTE: Notification of the circumstance will not necessarily result in a premium increase</t>
  </si>
  <si>
    <t>NOTE: complete date of circumstance in date of claim column, details of loss in details of loss column and amount paid or in lieu of in own contribution column.</t>
  </si>
  <si>
    <t>((countRepeating(reportedClaims) &gt; 0)? sumRepeating(reportedClaims,'totalClaim'):0)+((countRepeating(alertedClaims) &gt; 0)? sumRepeating(alertedClaims,'totalClaim'):0)+((countRepeating(madeClaims) &gt; 0)? sumRepeating(madeClaims,'totalClaim'):0)</t>
  </si>
  <si>
    <t>customExpression('history != \'Yes\' || fieldValue != \'\'', 'You must enter a value in this field')</t>
  </si>
  <si>
    <t>Branch Address</t>
  </si>
  <si>
    <t>Branch Town</t>
  </si>
  <si>
    <t>Branch State</t>
  </si>
  <si>
    <t>Branch Postcode</t>
  </si>
  <si>
    <t>Birth Year</t>
  </si>
  <si>
    <t>Experience Year</t>
  </si>
  <si>
    <t>Qualifications</t>
  </si>
  <si>
    <t>Year of birth</t>
  </si>
  <si>
    <t>Years experience</t>
  </si>
  <si>
    <t>Claim Date</t>
  </si>
  <si>
    <t>Claim Number</t>
  </si>
  <si>
    <t>Total Claim</t>
  </si>
  <si>
    <t>Claim Loss Details</t>
  </si>
  <si>
    <t>Date of claim</t>
  </si>
  <si>
    <t>Claim number</t>
  </si>
  <si>
    <t>Total claim insurer</t>
  </si>
  <si>
    <t>Details of loss</t>
  </si>
  <si>
    <t>Period of insurance</t>
  </si>
  <si>
    <t>Excess</t>
  </si>
  <si>
    <t>Period Of Insurance</t>
  </si>
  <si>
    <t>Bronze</t>
  </si>
  <si>
    <t>Silver</t>
  </si>
  <si>
    <t>Gold</t>
  </si>
  <si>
    <t>icon-bronze</t>
  </si>
  <si>
    <t>icon-silver</t>
  </si>
  <si>
    <t>icon-gold</t>
  </si>
  <si>
    <t>$5,000</t>
  </si>
  <si>
    <t>$7,500</t>
  </si>
  <si>
    <t>$10,000</t>
  </si>
  <si>
    <t>$15,000</t>
  </si>
  <si>
    <t>icon-excess-5k</t>
  </si>
  <si>
    <t>icon-excess-7k</t>
  </si>
  <si>
    <t>icon-excess-10k</t>
  </si>
  <si>
    <t>icon-excess-15k</t>
  </si>
  <si>
    <t>$1 million</t>
  </si>
  <si>
    <t>icon-1million</t>
  </si>
  <si>
    <t>icon-2million</t>
  </si>
  <si>
    <t>icon-5million</t>
  </si>
  <si>
    <t>icon-10million</t>
  </si>
  <si>
    <t>New Business</t>
  </si>
  <si>
    <t>fa-briefcase fa-md</t>
  </si>
  <si>
    <t>Renewal</t>
  </si>
  <si>
    <t>fa-pencil-square-o fa-md</t>
  </si>
  <si>
    <t>PI</t>
  </si>
  <si>
    <t>Premium Percent Overseas</t>
  </si>
  <si>
    <t>Last Premium</t>
  </si>
  <si>
    <t>Total Claims Amount</t>
  </si>
  <si>
    <t>Minimum Premium</t>
  </si>
  <si>
    <t>Enabled Year Rates</t>
  </si>
  <si>
    <t>Limit</t>
  </si>
  <si>
    <t>ILF</t>
  </si>
  <si>
    <t>Claims Free Premium</t>
  </si>
  <si>
    <t>Occupation Rates</t>
  </si>
  <si>
    <t>Rate</t>
  </si>
  <si>
    <t>Infrastructure Design (roads/drainage/water/sewerage and earth works)</t>
  </si>
  <si>
    <t>Setting out of Structures and/or Contract Works</t>
  </si>
  <si>
    <t>Other activities</t>
  </si>
  <si>
    <t>Level</t>
  </si>
  <si>
    <t>Premium Load Discount</t>
  </si>
  <si>
    <t>Transaction</t>
  </si>
  <si>
    <t>Fee</t>
  </si>
  <si>
    <t>Manual</t>
  </si>
  <si>
    <t>Factor</t>
  </si>
  <si>
    <t>Loading</t>
  </si>
  <si>
    <t>Fee Band</t>
  </si>
  <si>
    <t>Band</t>
  </si>
  <si>
    <t>Aggregate Limit</t>
  </si>
  <si>
    <t>Rate Applicator</t>
  </si>
  <si>
    <t>Rate Year Table Modifier</t>
  </si>
  <si>
    <t>Risk Discount Calculation</t>
  </si>
  <si>
    <t>Discount Rate</t>
  </si>
  <si>
    <t>Discount Amount</t>
  </si>
  <si>
    <t>Discounted 1M Premium</t>
  </si>
  <si>
    <t>Base Calculation</t>
  </si>
  <si>
    <t>Square Algorithm</t>
  </si>
  <si>
    <t>100k Premium</t>
  </si>
  <si>
    <t>1M Premium</t>
  </si>
  <si>
    <t>Weight Distribution</t>
  </si>
  <si>
    <t>Total Weighted Calculation</t>
  </si>
  <si>
    <t>Claims Load Calculation</t>
  </si>
  <si>
    <t>Years In Business</t>
  </si>
  <si>
    <t>Adjusted Years In Business</t>
  </si>
  <si>
    <t>Claims Amount Endorsed</t>
  </si>
  <si>
    <t>Claims Premium</t>
  </si>
  <si>
    <t>Claims Free</t>
  </si>
  <si>
    <t>Capped Claims Premium</t>
  </si>
  <si>
    <t>Table Based Premium</t>
  </si>
  <si>
    <t>Excess Load Discount Calculation</t>
  </si>
  <si>
    <t>Load Discount Factor</t>
  </si>
  <si>
    <t>Load Discount Percent</t>
  </si>
  <si>
    <t>Excess Load Discount</t>
  </si>
  <si>
    <t>Excess Loaded Premium</t>
  </si>
  <si>
    <t>Pro Rata Calculation</t>
  </si>
  <si>
    <t>Period Days</t>
  </si>
  <si>
    <t>Days In Period</t>
  </si>
  <si>
    <t>Pro Rata Factor</t>
  </si>
  <si>
    <t>Extra Excess</t>
  </si>
  <si>
    <t>SD Rate Overseas</t>
  </si>
  <si>
    <t>GST Rate ACT</t>
  </si>
  <si>
    <t>GST Rate NSW</t>
  </si>
  <si>
    <t>GST Rate NT</t>
  </si>
  <si>
    <t>GST Rate QLD</t>
  </si>
  <si>
    <t>GST Rate SA</t>
  </si>
  <si>
    <t>GST Rate TAS</t>
  </si>
  <si>
    <t>GST Rate VIC</t>
  </si>
  <si>
    <t>GST Rate WA</t>
  </si>
  <si>
    <t>GST Rate Overseas</t>
  </si>
  <si>
    <t>GST ACT</t>
  </si>
  <si>
    <t>GST NSW</t>
  </si>
  <si>
    <t>GST NT</t>
  </si>
  <si>
    <t>GST QLD</t>
  </si>
  <si>
    <t>GST SA</t>
  </si>
  <si>
    <t>GST TAS</t>
  </si>
  <si>
    <t>GST VIC</t>
  </si>
  <si>
    <t>GST WA</t>
  </si>
  <si>
    <t>GST Overseas</t>
  </si>
  <si>
    <t>SD Overseas</t>
  </si>
  <si>
    <t>SD</t>
  </si>
  <si>
    <t>Acsis Markup</t>
  </si>
  <si>
    <t>Acsis Markup GST</t>
  </si>
  <si>
    <t>Broker Fee GST</t>
  </si>
  <si>
    <t>Risk to be referred prior to quoting (total claims exceeds $100,000) - above indicated premium subject to change</t>
  </si>
  <si>
    <t>Risk to be referred prior to quoting (Income exceeds $5,000,000) - above indicated premium subject to change</t>
  </si>
  <si>
    <t>Risk to be referred prior to quoting (Overseas Work present) - above indicated premium subject to change</t>
  </si>
  <si>
    <t>Risk to be referred prior to quoting (Limit exceeds $10,000,000) - above indicated premium subject to change</t>
  </si>
  <si>
    <t>Risk to be referred prior to quoting (Structural work exceeds 50%) - above indicated premium subject to change</t>
  </si>
  <si>
    <t>Risk to be referred prior to quoting (Geothecnical work exceeds 50%) - above indicated premium subject to change</t>
  </si>
  <si>
    <t>Risk to be referred prior to quoting (Other activities present) - above indicated premium subject to change</t>
  </si>
  <si>
    <t>#1d1c1c</t>
  </si>
  <si>
    <t>#3a62a0</t>
  </si>
  <si>
    <t>#cfdaeb</t>
  </si>
  <si>
    <t>#FF0000</t>
  </si>
  <si>
    <t>#7fa4be</t>
  </si>
  <si>
    <t>Custom Icon Font Pack</t>
  </si>
  <si>
    <t>Indemnity One Million Icon</t>
  </si>
  <si>
    <t>Indemnity Two Million Icon</t>
  </si>
  <si>
    <t>Indemnity Five Million Icon</t>
  </si>
  <si>
    <t>Indemnity Ten Million Icon</t>
  </si>
  <si>
    <t>Risk None Icon</t>
  </si>
  <si>
    <t>Risk Bronze Icon</t>
  </si>
  <si>
    <t>Risk Silver Icon</t>
  </si>
  <si>
    <t>Risk Gold Icon</t>
  </si>
  <si>
    <t>Risk Icon Selected Color</t>
  </si>
  <si>
    <t>Risk Icon Size</t>
  </si>
  <si>
    <t>Excess 5k Icon</t>
  </si>
  <si>
    <t>Excess 7k Icon</t>
  </si>
  <si>
    <t>Excess 10k Icon</t>
  </si>
  <si>
    <t>Excess 15k Icon</t>
  </si>
  <si>
    <t>Excess Icon Size</t>
  </si>
  <si>
    <t>@font-face</t>
  </si>
  <si>
    <t>.icon-1million:before</t>
  </si>
  <si>
    <t>.icon-2million:before</t>
  </si>
  <si>
    <t>.icon-5million:before</t>
  </si>
  <si>
    <t>.icon-10million:before</t>
  </si>
  <si>
    <t>#riskLevelButton0 .btn-icon</t>
  </si>
  <si>
    <t>.icon-bronze:before</t>
  </si>
  <si>
    <t>.icon-silver:before</t>
  </si>
  <si>
    <t>.icon-gold:before</t>
  </si>
  <si>
    <t>#riskLevel .selected span span:before</t>
  </si>
  <si>
    <t>#riskLevel .btn.btn-has-icon</t>
  </si>
  <si>
    <t>.icon-excess-5k:before</t>
  </si>
  <si>
    <t>.icon-excess-7k:before</t>
  </si>
  <si>
    <t>.icon-excess-10k:before</t>
  </si>
  <si>
    <t>.icon-excess-15k:before</t>
  </si>
  <si>
    <t>#revisedExcess .btn.btn-has-icon</t>
  </si>
  <si>
    <t>steadfast</t>
  </si>
  <si>
    <t>200</t>
  </si>
  <si>
    <t>#cd7f32</t>
  </si>
  <si>
    <t>#aaa9ad</t>
  </si>
  <si>
    <t>#d4af37</t>
  </si>
  <si>
    <t>#ffffff</t>
  </si>
  <si>
    <t>19px</t>
  </si>
  <si>
    <t>content: '\\e803';</t>
  </si>
  <si>
    <t>content: '\\e804';</t>
  </si>
  <si>
    <t>content: '\\e80f';</t>
  </si>
  <si>
    <t>content: '\\e806';</t>
  </si>
  <si>
    <t>content: '\\e80e';</t>
  </si>
  <si>
    <t>content: '\\e80c';</t>
  </si>
  <si>
    <t>content: '\\e80d';</t>
  </si>
  <si>
    <t>min-width: 110px; min-height: 110px;</t>
  </si>
  <si>
    <t>content: '\\e807';</t>
  </si>
  <si>
    <t>content: '\\e808';</t>
  </si>
  <si>
    <t>content: '\\e810';</t>
  </si>
  <si>
    <t>content: '\\e80a';</t>
  </si>
  <si>
    <t>Steadfast-IRS Pty Ltd</t>
  </si>
  <si>
    <t>6 Wood St</t>
  </si>
  <si>
    <t>Adamstown</t>
  </si>
  <si>
    <t>95 159 898 398</t>
  </si>
  <si>
    <t>1800 133 100</t>
  </si>
  <si>
    <t>acsis@acsis.com.au</t>
  </si>
  <si>
    <t>www.steadfast-irs.com.au</t>
  </si>
  <si>
    <t>ACSIS Professional Indemnity</t>
  </si>
  <si>
    <t>Get a Quote</t>
  </si>
  <si>
    <t>&lt;div class='linkHeader'&gt;&lt;i&gt;Before completing this form please read the &lt;a target='_blank' href='https://app.ubind.com.au/assets/steadfast-irs/acsis-pi/staging/Important-Notices.pdf'&gt;Important Notices&lt;/a&gt;&lt;/i&gt;&lt;/div&gt;</t>
  </si>
  <si>
    <t>Save Button</t>
  </si>
  <si>
    <t>glyphicon-floppy-saved</t>
  </si>
  <si>
    <t>Save/Send My Quote</t>
  </si>
  <si>
    <t>Insurance Details</t>
  </si>
  <si>
    <t>Business Heading</t>
  </si>
  <si>
    <t>Business Text</t>
  </si>
  <si>
    <t>Disclosure Text</t>
  </si>
  <si>
    <t>Purchase Detail</t>
  </si>
  <si>
    <t>saveButton</t>
  </si>
  <si>
    <t>PurchaseDetailSaveButton</t>
  </si>
  <si>
    <t xml:space="preserve">        "saveButton": {
            "text": "Save/Send My Quote",
            "icon": "glyphicon glyphicon-floppy-saved"
        },</t>
  </si>
  <si>
    <t>"saveButton":{"text": "Save/Send My Quote", "icon": "glyphicon glyphicon-floppy-saved"},</t>
  </si>
  <si>
    <t xml:space="preserve">        "saveButton": "Save/Send My Quote",</t>
  </si>
  <si>
    <t>"saveButton": "Save/Send My Quote",</t>
  </si>
  <si>
    <t>#0068b0</t>
  </si>
  <si>
    <t>Please select the indemnity limit you require</t>
  </si>
  <si>
    <t>Select your level of excess</t>
  </si>
  <si>
    <t>If you choose to carry a higher excess the premium for your insurance will be slightly reduced.</t>
  </si>
  <si>
    <t>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t>
  </si>
  <si>
    <t>Quote Saved</t>
  </si>
  <si>
    <t>Your quote has been saved and an email has been sent to your Contact Email address wth the current Quote details and a link so that you would be able to continue with this quote at a later time.</t>
  </si>
  <si>
    <t>Montserrat</t>
  </si>
  <si>
    <t>Details of any other interested party (if applicable)</t>
  </si>
  <si>
    <t>e.g. Family Trust, Service Companies etc.</t>
  </si>
  <si>
    <t>'Surveying as per policy definition'</t>
  </si>
  <si>
    <t>If the applicant is a new business please provide an estimation of fees for the next 12 months</t>
  </si>
  <si>
    <t>number(stateNSW) == 0 &amp;&amp; businessState != 'NSW'</t>
  </si>
  <si>
    <t>Circumstance Date</t>
  </si>
  <si>
    <t>Date of circumstance</t>
  </si>
  <si>
    <t>Amount paid / credited</t>
  </si>
  <si>
    <t>&lt;table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class='summary-name'&gt;Insured Full Name&lt;/td&gt;&lt;td class='summary-value'&gt;%{insuredFullName}%&lt;/td&gt;&lt;/tr&gt;&lt;/table&gt;</t>
  </si>
  <si>
    <t>#ff9629</t>
  </si>
  <si>
    <t xml:space="preserve">&lt;p&gt;These are the active endorsement triggers that resulted in the quote being referred:&lt;/p&gt; &lt;table class='summary-table'&gt; &lt;tr&gt; &lt;th class='summary-name'&gt;Trigger&lt;/th&gt; &lt;th class='summary-value'&gt;Description&lt;/th&gt; &lt;/tr&gt; %{ getCalculationResultByPath('triggers.endorsement.totalClaims') == true ? '&lt;tr&gt;&lt;td&gt;Total Claims&lt;/td&gt;&lt;td&gt;The customer has total claims which exceeds $100,000.&lt;/td&gt;&lt;/tr&gt;' : '' }% %{ getCalculationResultByPath('triggers.endorsement.actualFees') == true ? '&lt;tr&gt;&lt;td&gt;Actual Fees&lt;/li&gt;&lt;/td&gt;&lt;td&gt;The customer has income insured which exceeds $5,000,000.&lt;/td&gt;&lt;/tr&gt;' : '' }% %{ getCalculationResultByPath('triggers.endorsement.sumInsured') == true ? '&lt;tr&gt;&lt;td&gt;Indemnity Limit&lt;/li&gt;&lt;/td&gt;&lt;td&gt;The customer has an Indemnity Limit which exceeds $10,000,000.&lt;/td&gt;&lt;/tr&gt;' : '' }% %{ getCalculationResultByPath('triggers.endorsement.Overseas') == true ? '&lt;tr&gt;&lt;td&gt;Overseas Work/li&gt;&lt;/td&gt;&lt;td&gt;The customer has Overseas Work present' : '' }% %{ getCalculationResultByPath('triggers.endorsement.structuralEngineering') == true ? '&lt;tr&gt;&lt;td&gt;Structural Engineering&lt;/li&gt;&lt;/td&gt;&lt;td&gt;The customer has Structural Engineering Work that exceeds 50%' : '' }% %{ getCalculationResultByPath('triggers.endorsement.geotechnicalEngineering') == true ? '&lt;tr&gt;&lt;td&gt;Geotechnical Engineering&lt;/li&gt;&lt;/td&gt;&lt;td&gt;The customer has Geotechnical Engineering Work that exceeds 50%' : '' }% %{ getCalculationResultByPath('triggers.endorsement.otherActivitiesg') == true ? '&lt;tr&gt;&lt;td&gt;Other Activities&lt;/li&gt;&lt;/td&gt;&lt;td&gt;The customer has Other Activities present.' : '' }% &lt;/table&gt; </t>
  </si>
  <si>
    <t>Endorsement Adjustments</t>
  </si>
  <si>
    <t>Total Adjusted Premium</t>
  </si>
  <si>
    <t>Loading Factor Amount</t>
  </si>
  <si>
    <t>&lt;table class='summary-table'&gt; &lt;tr&gt; &lt;th class='summary-name'&gt;Question&lt;/th&gt; &lt;th class='summary-value'&gt;Answer&lt;/th&gt; &lt;/tr&gt; &lt;tr&gt; &lt;td class='summary-name'&gt;Total Claims&lt;/td&gt; &lt;td class='summary-value'&gt;%{currencyAsString(totalClaims)}%&lt;/td&gt; &lt;/tr&gt; &lt;tr&gt; &lt;td class='summary-name'&gt;Actual Fees&lt;/td&gt; &lt;td class='summary-value'&gt;%{currencyAsString(actualFees)}%&lt;/td&gt; &lt;/tr&gt; &lt;tr&gt; &lt;td class='summary-name'&gt;Indemnity Limit&lt;/td&gt; &lt;td class='summary-value'&gt;%{currencyAsString(sumInsured)}%&lt;/td&gt; &lt;/tr&gt; &lt;tr&gt; &lt;td class='summary-name'&gt;Overseas Work&lt;/td&gt; &lt;td class='summary-value'&gt;%{''+number(overseas)+'%'}%&lt;/td&gt; &lt;/tr&gt; &lt;tr&gt; &lt;td class='summary-name'&gt;Structural Engineering&lt;/td&gt; &lt;td class='summary-value'&gt;%{''+number(structuralEngineering)+'%'}%&lt;/td&gt; &lt;/tr&gt; &lt;tr&gt; &lt;td class='summary-name'&gt;Geotechnical Engineering&lt;/td&gt; &lt;td class='summary-value'&gt;%{''+number(geotechnicalEngineering)+'%'}%&lt;/td&gt; &lt;/tr&gt; &lt;tr&gt; &lt;td class='summary-name'&gt;Other Activities&lt;/td&gt; &lt;td class='summary-value'&gt;%{''+number(otherActivities)+'%'}%&lt;/td&gt; &lt;/tr&gt; &lt;tr&gt; &lt;td class='summary-name'&gt;Policy Start Date&lt;/td&gt; &lt;td class='summary-value'&gt;%{policyStartDate}%&lt;/td&gt; &lt;/tr&gt; &lt;/table&gt;</t>
  </si>
  <si>
    <t>Rating Factors Settings</t>
  </si>
  <si>
    <t>Business End Date</t>
  </si>
  <si>
    <t>Run Off Discount</t>
  </si>
  <si>
    <t>Discount</t>
  </si>
  <si>
    <t>Years Closed</t>
  </si>
  <si>
    <t>First Installment</t>
  </si>
  <si>
    <t>#sidebar .instalment</t>
  </si>
  <si>
    <t>Payment Option Calculated Value</t>
  </si>
  <si>
    <t>#sidebar input#paymentOption</t>
  </si>
  <si>
    <t>display: none;</t>
  </si>
  <si>
    <t>For Review</t>
  </si>
  <si>
    <t>Quote For Review</t>
  </si>
  <si>
    <t>Please complete the remaining questions and follow the prompts to be sent to us for review and finalisation.</t>
  </si>
  <si>
    <t>9</t>
  </si>
  <si>
    <t>src: url('https://release-irs-it-uat.platform.ubind.io/assets/steadfast-irs/acsis-pi/staging/steadfast.eot?51440552'); src: url('https://release-irs-it-uat.platform.ubind.io/assets/steadfast-irs/acsis-pi/staging/steadfast.eot?51440552#iefix') format('embedded-opentype'), url('https://release-irs-it-uat.platform.ubind.io/assets/steadfast-irs/acsis-pi/staging/steadfast.woff2?51440552') format('woff2'), url('https://release-irs-it-uat.platform.ubind.io/assets/steadfast-irs/acsis-pi/staging/steadfast.woff?51440552') format('woff'), url('https://release-irs-it-uat.platform.ubind.io/assets/steadfast-irs/acsis-pi/staging/steadfast.ttf?51440552') format('truetype'), url('https://release-irs-it-uat.platform.ubind.io/assets/steadfast-irs/acsis-pi/staging/steadfast.svg?51440552#steadfast') format('svg'); font-weight: normal; font-style: normal;</t>
  </si>
  <si>
    <t>maxAge(5)</t>
  </si>
  <si>
    <t>1000000</t>
  </si>
  <si>
    <t>100</t>
  </si>
  <si>
    <t>30/04/2020</t>
  </si>
  <si>
    <t>Claim Alerts</t>
  </si>
  <si>
    <t>Alert</t>
  </si>
  <si>
    <t>Claim Credits</t>
  </si>
  <si>
    <t>Credit</t>
  </si>
  <si>
    <t>If you operate from any branch offices, please add them here.</t>
  </si>
  <si>
    <t>&lt;p&gt;&lt;b&gt;Were there any changes made to the practice/firm during the last two (2) years?&lt;/b&gt;&lt;br&gt;i.e.&lt;ol&gt;&lt;li&gt;Change of Name of the Practice&lt;/li&gt;&lt;li&gt;Purchase of any other business or practice&lt;/li&gt;&lt;li&gt;Has any other practice or business amalgamated or merged with you&lt;/li&gt;&lt;/ol&gt;&lt;p&gt;</t>
  </si>
  <si>
    <t>Based on your selections one of our representatives will need to review your details before you can complete your purchase. You will be notified by email when the review of your quote has been completed.&lt;br/&gt;&lt;br/&gt;You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t>
  </si>
  <si>
    <t>Carousel Details Click</t>
  </si>
  <si>
    <t>Carousel Details Description</t>
  </si>
  <si>
    <t>Carousel Details Click Focus</t>
  </si>
  <si>
    <t>.details-click</t>
  </si>
  <si>
    <t>.details-description</t>
  </si>
  <si>
    <t>.details-click:focus + .details-description</t>
  </si>
  <si>
    <t>outline:none; cursor:pointer;</t>
  </si>
  <si>
    <t>display:block;</t>
  </si>
  <si>
    <t>display:none;</t>
  </si>
  <si>
    <t>Adjusted premium amount</t>
  </si>
  <si>
    <t>If you would like to specify a different annual base premium amount please enter that amount here</t>
  </si>
  <si>
    <t>((quoteStatus()['payment']['custom']['rawPayable'] != '') ? number(quoteStatus()['payment']['custom']['rawPayable']) : 2001) &lt; 2000</t>
  </si>
  <si>
    <t>paymentOptionSelect != 'Yearly' ? 'Premium Finance' : 'Credit Card'</t>
  </si>
  <si>
    <t>creditCardName</t>
  </si>
  <si>
    <t>Your quote needs to be referred by one of our representatives.</t>
  </si>
  <si>
    <t>Quote For Referral</t>
  </si>
  <si>
    <t>Based on your selections your quote needs to be to our underwriter before you can complete your purchase.</t>
  </si>
  <si>
    <t>Runoff Calculation</t>
  </si>
  <si>
    <t>Runoff Enabled</t>
  </si>
  <si>
    <t>Runoff Years</t>
  </si>
  <si>
    <t>Runoff Discount</t>
  </si>
  <si>
    <t>customExpression('transactionType == \'New Business\' || fieldValue != \'\'', 'You must answer this question')</t>
  </si>
  <si>
    <t>5000000</t>
  </si>
  <si>
    <t>Would you like to renew your policy as a run-off policy?</t>
  </si>
  <si>
    <t>Run-off cover is available for businesses that have ceased to trade during a prior policy period, and have had continuous cover with Steadfast IRS for a minimum of 5 years.</t>
  </si>
  <si>
    <t>Runoff Question</t>
  </si>
  <si>
    <t>Date business ceased trading</t>
  </si>
  <si>
    <t>runoffQuestion != 'Yes'</t>
  </si>
  <si>
    <t>customExpression('runoffQuestion != \'Yes\' || fieldValue != \'\'', 'You must answer this question')</t>
  </si>
  <si>
    <t>Status Variables</t>
  </si>
  <si>
    <t>Quote State</t>
  </si>
  <si>
    <t>Application Mode</t>
  </si>
  <si>
    <t>Current Workflow Step</t>
  </si>
  <si>
    <t>getQuoteState()</t>
  </si>
  <si>
    <t>getApplicationMode()</t>
  </si>
  <si>
    <t>getCurrentWorkflowStep()</t>
  </si>
  <si>
    <t>Risk Discounted Premium</t>
  </si>
  <si>
    <t>Claims Capped Premium</t>
  </si>
  <si>
    <t>Premium Factor Calculation</t>
  </si>
  <si>
    <t>Premium Factor</t>
  </si>
  <si>
    <t>Base Premium Factor</t>
  </si>
  <si>
    <t>Has Active Endorsement Trigger</t>
  </si>
  <si>
    <t>&lt;h3&gt;Cover&lt;/h3&gt; &lt;table class='summary-table'&gt; &lt;tr&gt; &lt;th class='summary-name'&gt;Question&lt;/th&gt; &lt;th class='summary-value'&gt;Answer&lt;/th&gt; &lt;/tr&gt; &lt;tr&gt; &lt;td class='summary-name'&gt;Transaction type&lt;/td&gt; &lt;td class='summary-value'&gt;%{transactionType}%&lt;/td&gt; &lt;/tr&gt; &lt;tr&gt; &lt;td class='summary-name'&gt;Actual fees&lt;/td&gt; &lt;td class='summary-value'&gt;%{currencyAsString(actualFees)}%&lt;/td&gt; &lt;/tr&gt; &lt;tr&gt; &lt;td class='summary-name'&gt;Indemnity limit&lt;/td&gt; &lt;td class='summary-value'&gt;%{currencyAsString(sumInsured)}%&lt;/td&gt; &lt;/tr&gt; &lt;tr&gt; &lt;td&gt;&lt;b&gt;Dissection of Fees by State&lt;/b&gt;&lt;/td&gt; &lt;td&gt; &lt;table&gt; &lt;tr&gt; &lt;td class='summary-name'&gt;ACT&lt;/td&gt; &lt;td class='summary-value'&gt;%{''+number(stateACT)+'%'}%&lt;/td&gt; &lt;/tr&gt; &lt;tr&gt; &lt;td class='summary-name'&gt;NSW&lt;/td&gt; &lt;td class='summary-value'&gt;%{''+number(stateNSW)+'%'}%&lt;/td&gt; &lt;/tr&gt; &lt;tr&gt; &lt;td class='summary-name'&gt;VIC&lt;/td&gt; &lt;td class='summary-value'&gt;%{''+number(stateVIC)+'%'}%&lt;/td&gt; &lt;/tr&gt; &lt;tr&gt; &lt;td class='summary-name'&gt;QLD&lt;/td&gt; &lt;td class='summary-value'&gt;%{''+number(stateQLD)+'%'}%&lt;/td&gt; &lt;/tr&gt; &lt;tr&gt; &lt;td class='summary-name'&gt;SA&lt;/td&gt; &lt;td class='summary-value'&gt;%{''+number(stateSA)+'%'}%&lt;/td&gt; &lt;/tr&gt; &lt;tr&gt; &lt;td class='summary-name'&gt;WA&lt;/td&gt; &lt;td class='summary-value'&gt;%{''+number(stateWA)+'%'}%&lt;/td&gt; &lt;/tr&gt; &lt;tr&gt; &lt;td class='summary-name'&gt;TAS&lt;/td&gt; &lt;td class='summary-value'&gt;%{''+number(stateTAS)+'%'}%&lt;/td&gt; &lt;/tr&gt; &lt;tr&gt; &lt;td class='summary-name'&gt;NT&lt;/td&gt; &lt;td class='summary-value'&gt;%{''+number(stateNT)+'%'}%&lt;/td&gt; &lt;/tr&gt; &lt;tr&gt; &lt;td class='summary-name'&gt;Overseas&lt;/td&gt; &lt;td class='summary-value'&gt;%{''+number(overseas)+'%'}%&lt;/td&gt; &lt;/tr&gt; &lt;/table&gt; &lt;/td&gt; &lt;/tr&gt; %{(number(stateNSW) &gt; 0)? '&lt;tr&gt; &lt;td&gt;NSW Stamp duty exemption&lt;/td&gt; &lt;td&gt;' + stampDutyExemption + '&lt;/td&gt; &lt;/tr&gt;':''}% &lt;tr&gt; &lt;td&gt;&lt;b&gt;Percentages of Work&lt;/b&gt;&lt;/td&gt; &lt;td&gt; &lt;table&gt; &lt;tr&gt; &lt;td class='summary-name'&gt;Cadastral Surveying Urban or Rural&lt;/td&gt; &lt;td class='summary-value'&gt;%{''+number(cadastralSurveying)+'%'}%&lt;/td&gt; &lt;/tr&gt; &lt;tr&gt; &lt;td class='summary-name'&gt;Topographical Surveying&lt;/td&gt; &lt;td class='summary-value'&gt;%{''+number(topographicalMapping)+'%'}%&lt;/td&gt; &lt;/tr&gt; &lt;tr&gt; &lt;td class='summary-name'&gt;Civil Engineering&lt;/td&gt; &lt;td class='summary-value'&gt;%{''+number(civilEngineering)+'%'}%&lt;/td&gt; &lt;/tr&gt; &lt;tr&gt; &lt;td class='summary-name'&gt;Structural Engineering&lt;/td&gt; &lt;td class='summary-value'&gt;%{''+number(structuralEngineering)+'%'}%&lt;/td&gt; &lt;/tr&gt; &lt;tr&gt; &lt;td class='summary-name'&gt;Engineering Surveying&lt;/td&gt; &lt;td class='summary-value'&gt;%{''+number(engineeringSurveying)+'%'}%&lt;/td&gt; &lt;/tr&gt; &lt;tr&gt; &lt;td class='summary-name'&gt;Engineering/Infrastructure Design&lt;/td&gt; &lt;td class='summary-value'&gt;%{''+number(infrastructureDesign)+'%'}%&lt;/td&gt; &lt;/tr&gt; &lt;tr&gt; &lt;td class='summary-name'&gt;Setting out for construction of Works&lt;/td&gt; &lt;td class='summary-value'&gt;%{''+number(settingStructures)+'%'}%&lt;/td&gt; &lt;/tr&gt; &lt;tr&gt; &lt;td class='summary-name'&gt;Land Planning and Sub-divisional Design&lt;/td&gt; &lt;td class='summary-value'&gt;%{''+number(landPlanning)+'%'}%&lt;/td&gt; &lt;/tr&gt; &lt;tr&gt; &lt;td class='summary-name'&gt;Geotechnical Engineering&lt;/td&gt; &lt;td class='summary-value'&gt;%{''+number(geotechnicalEngineering)+'%'}%&lt;/td&gt; &lt;/tr&gt; &lt;tr&gt; &lt;td class='summary-name'&gt;Town Planning&lt;/td&gt; &lt;td class='summary-value'&gt;%{''+number(townPlanning)+'%'}%&lt;/td&gt; &lt;/tr&gt; &lt;tr&gt; &lt;td class='summary-name'&gt;Geographical Information Systems&lt;/td&gt; &lt;td class='summary-value'&gt;%{''+number(geographicalInformationSystems)+'%'}%&lt;/td&gt; &lt;/tr&gt; &lt;tr&gt; &lt;td class='summary-name'&gt;Project Management&lt;/td&gt; &lt;td class='summary-value'&gt;%{''+number(projectManagement)+'%'}%&lt;/td&gt; &lt;/tr&gt; &lt;tr&gt; &lt;td class='summary-name'&gt;Other Activities&lt;/td&gt; &lt;td class='summary-value'&gt;%{''+number(otherActivities)+'%'}%&lt;/td&gt; &lt;/tr&gt; %{(number(otherActivities) &gt; 0)? '&lt;tr&gt; &lt;td&gt;Other Activities Details&lt;/td&gt; &lt;td&gt;' + otherActivitiesDetails + '&lt;br&gt;' + otherActivitiesFullDetails + '&lt;/td&gt; &lt;/tr&gt;':''}% &lt;/table&gt; &lt;/td&gt; &lt;/tr&gt; &lt;tr&gt; &lt;td class='summary-name'&gt;Effective date of cover&lt;/td&gt; &lt;td class='summary-value'&gt;%{policyStartDate}%&lt;/td&gt; &lt;/tr&gt; &lt;/table&gt;</t>
  </si>
  <si>
    <t>Final Premium</t>
  </si>
  <si>
    <t>Review Triggered Header</t>
  </si>
  <si>
    <t>Review Triggered Label</t>
  </si>
  <si>
    <t>Review Triggered Message Default</t>
  </si>
  <si>
    <t>Review Triggered Message Appendix</t>
  </si>
  <si>
    <t>Endorsement Triggered Header</t>
  </si>
  <si>
    <t>Endorsement Triggered Label</t>
  </si>
  <si>
    <t>Endorsement Triggered Message Default</t>
  </si>
  <si>
    <t>Endorsement Triggered Message Appendix</t>
  </si>
  <si>
    <t>Decline Triggered Header</t>
  </si>
  <si>
    <t>Decline Triggered Label</t>
  </si>
  <si>
    <t>Decline Triggered Message Default</t>
  </si>
  <si>
    <t>Decline Triggered Message Appendix</t>
  </si>
  <si>
    <t>Error Triggered Header</t>
  </si>
  <si>
    <t>Error Triggered Label</t>
  </si>
  <si>
    <t>Error Triggered Message Default</t>
  </si>
  <si>
    <t>Error Triggered Message Appendix</t>
  </si>
  <si>
    <t>Please review the details of this application.</t>
  </si>
  <si>
    <t>Calculated Premium</t>
  </si>
  <si>
    <t>Please review the details of this application. When ready, please approve, decline, or return the quote to the customer to request more information.</t>
  </si>
  <si>
    <t>Quote refered for endorsement.</t>
  </si>
  <si>
    <t>Please review the application details, then adjust loading factors and conditions. When ready, please approve, decline, or return the quote to the customer to request more information.</t>
  </si>
  <si>
    <t>Runoff Premium</t>
  </si>
  <si>
    <t>Endorsement Adjusted Premium</t>
  </si>
  <si>
    <t>Runoff Adjusted Premium</t>
  </si>
  <si>
    <t>((transactionType == 'Renewal' &amp;&amp; businessEndDate != '' &amp;&amp; runoffQuestion == 'Yes')? '30/06/' : '30/04/') + (effectiveRateYear + 1)</t>
  </si>
  <si>
    <t>15000</t>
  </si>
  <si>
    <t>Sidebar Header</t>
  </si>
  <si>
    <t>Sidebar Title</t>
  </si>
  <si>
    <t>Sidebar Message</t>
  </si>
  <si>
    <t>Cyber Cover</t>
  </si>
  <si>
    <t>Antivirus And Firewall</t>
  </si>
  <si>
    <t>Do you have up-to-date anti-virus and fire wall protection installed?</t>
  </si>
  <si>
    <t>Security Policy</t>
  </si>
  <si>
    <t>Do you have a security policy covering the types of information assets you hold, identifying levels of protection required for each?</t>
  </si>
  <si>
    <t>Network Intrusion</t>
  </si>
  <si>
    <t>Are you aware of any evidence of network intrusion or vulnerabilities highlighted in an IT Security Audit, Penetration test or active monitoring of network traffic which have not yet been resolved?</t>
  </si>
  <si>
    <t>New Threats Adjustment</t>
  </si>
  <si>
    <t>Do you adjust your IT security or protection procedures in response to new threats?</t>
  </si>
  <si>
    <t>Backup Data</t>
  </si>
  <si>
    <t>Do you backup all sensitive and financial data at least weekly?</t>
  </si>
  <si>
    <t>Third Party Security Standard</t>
  </si>
  <si>
    <t>Do your contracted third-party IT service providers terms or agreements confirm security standards at least as strong as your own?</t>
  </si>
  <si>
    <t>Prior Security Breaches</t>
  </si>
  <si>
    <t>Are you aware of any prior security breaches, release of sensitive data, actual or potential claims, payments made to third parties, fines or penalties in connection with a cyber loss to your business?</t>
  </si>
  <si>
    <t>Cyber Cover Header</t>
  </si>
  <si>
    <t>Cyber Risks</t>
  </si>
  <si>
    <t>Are any of the Partners/Principals/Staff, after enquiry, aware of any claims relating to the policy types you are purchasing over the last 5 years?</t>
  </si>
  <si>
    <t>(getQuoteType() == 'renewal')? 'Renewal' : 'New Business'</t>
  </si>
  <si>
    <t>(transactionType == 'Renewal')? 0:1</t>
  </si>
  <si>
    <t>30/04/2021</t>
  </si>
  <si>
    <t>2020</t>
  </si>
  <si>
    <t>1000</t>
  </si>
  <si>
    <t>Last Premium Endorsed</t>
  </si>
  <si>
    <t>Last Premium Used</t>
  </si>
  <si>
    <t>ACSIS Markup Percent</t>
  </si>
  <si>
    <t>Btoker Commission Percent</t>
  </si>
  <si>
    <t>Premium Used</t>
  </si>
  <si>
    <t>Premium with Claims</t>
  </si>
  <si>
    <t>getQuoteType() != 'adjustment'</t>
  </si>
  <si>
    <t>customExpression('date(fieldValue) &gt;= today()', 'The adjustment date cannot be in the past'); customExpression('date(fieldValue) &gt;= date(policyStartDate)', 'The adjustment date cannot precede the policy start date'); customExpression('date(fieldValue) &lt; date(policyEndDate)', 'The adjustment date must precede the policy end date')</t>
  </si>
  <si>
    <t>isDate(policyStartDate)</t>
  </si>
  <si>
    <t>06/02/2020</t>
  </si>
  <si>
    <t>Complete and answer the remaining question for our agents to review your quote.</t>
  </si>
  <si>
    <t>Review Message Default</t>
  </si>
  <si>
    <t>Review Message Appendix</t>
  </si>
  <si>
    <t>Endorsement Message Default</t>
  </si>
  <si>
    <t>Endorsement Message Appendix</t>
  </si>
  <si>
    <t>Approved Message Default</t>
  </si>
  <si>
    <t>Approved Message Appendix</t>
  </si>
  <si>
    <t>You may now proceed on the payment of your quote.</t>
  </si>
  <si>
    <t>isDate(policyStartDate)? (date(policyStartDate) &gt; date('31/03/' + getYear(date(policyStartDate)))? getYear(date(policyStartDate)) : getYear(date(policyStartDate)) - 1) : ''</t>
  </si>
  <si>
    <t>Ica Zone</t>
  </si>
  <si>
    <t>Gnaf Id</t>
  </si>
  <si>
    <t>DSH Underwriter Peril Storm</t>
  </si>
  <si>
    <t>DSH Underwriter Peril Bushfire</t>
  </si>
  <si>
    <t>DSH Underwriter Peril Earthquake</t>
  </si>
  <si>
    <t>DSH Underwriter Peril Flood</t>
  </si>
  <si>
    <t>DSH Underwriter Peril Cyclone</t>
  </si>
  <si>
    <t>Additional Rating Factors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</si>
</sst>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164" formatCode="_-&quot;$&quot;* #,##0_-;\-&quot;$&quot;* #,##0_-;_-&quot;$&quot;* &quot;-&quot;??_-;_-@_-"/>
    <numFmt numFmtId="165" formatCode="0.0%"/>
    <numFmt numFmtId="166" formatCode="_-&quot;$&quot;* #,##0.00_-;\-&quot;$&quot;* #,##0.00_-;_-&quot;$&quot;* &quot;-&quot;_-;_-@_-"/>
    <numFmt numFmtId="167" formatCode="_(&quot;$&quot;* #,##0_);_(&quot;$&quot;* \(#,##0\);_(&quot;$&quot;* &quot;-&quot;_);_(@_)"/>
    <numFmt numFmtId="168" formatCode="0.0000"/>
  </numFmts>
  <fonts count="5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rgb="FF9CC399"/>
      <name val="Calibri"/>
      <family val="2"/>
      <scheme val="minor"/>
    </font>
    <font>
      <b/>
      <sz val="11"/>
      <color theme="0" tint="0.39994506668294322"/>
      <name val="Calibri"/>
      <family val="2"/>
      <scheme val="minor"/>
    </font>
    <font>
      <b/>
      <sz val="11"/>
      <color theme="1" tint="0.24994659260841701"/>
      <name val="Calibri"/>
      <family val="2"/>
      <scheme val="minor"/>
    </font>
    <font>
      <sz val="11"/>
      <color rgb="FFEEEEEE"/>
      <name val="Calibri"/>
      <family val="2"/>
      <scheme val="minor"/>
    </font>
    <font>
      <b/>
      <sz val="12"/>
      <color theme="0" tint="0.79998168889431442"/>
      <name val="Calibri"/>
      <family val="2"/>
      <scheme val="minor"/>
    </font>
    <font>
      <sz val="36"/>
      <color theme="0" tint="0.79998168889431442"/>
      <name val="Calibri Light"/>
      <family val="2"/>
      <scheme val="major"/>
    </font>
    <font>
      <sz val="11"/>
      <color theme="1" tint="0.749961851863155"/>
      <name val="Calibri"/>
      <family val="2"/>
      <scheme val="minor"/>
    </font>
    <font>
      <sz val="22"/>
      <color theme="0" tint="0.79989013336588644"/>
      <name val="Calibri Light"/>
      <family val="2"/>
      <scheme val="major"/>
    </font>
    <font>
      <sz val="16"/>
      <color theme="0" tint="0.79982909634693444"/>
      <name val="Calibri Light"/>
      <family val="2"/>
      <scheme val="major"/>
    </font>
    <font>
      <sz val="11"/>
      <color theme="1"/>
      <name val="Calibri"/>
      <scheme val="minor"/>
    </font>
  </fonts>
  <fills count="9">
    <fill>
      <patternFill patternType="none"/>
    </fill>
    <fill>
      <patternFill patternType="gray125"/>
    </fill>
    <fill>
      <patternFill patternType="solid">
        <fgColor rgb="FFF1F7ED"/>
        <bgColor indexed="64"/>
      </patternFill>
    </fill>
    <fill>
      <patternFill patternType="solid">
        <fgColor rgb="FF42683C"/>
        <bgColor indexed="64"/>
      </patternFill>
    </fill>
    <fill>
      <patternFill patternType="solid">
        <fgColor theme="1" tint="0.34998626667073579"/>
        <bgColor indexed="64"/>
      </patternFill>
    </fill>
    <fill>
      <patternFill patternType="solid">
        <fgColor theme="0" tint="0.39994506668294322"/>
        <bgColor indexed="64"/>
      </patternFill>
    </fill>
    <fill>
      <patternFill patternType="solid">
        <fgColor rgb="FF545454"/>
        <bgColor indexed="64"/>
      </patternFill>
    </fill>
    <fill>
      <patternFill patternType="solid">
        <fgColor rgb="FF414141"/>
        <bgColor indexed="64"/>
      </patternFill>
    </fill>
    <fill>
      <patternFill patternType="solid">
        <fgColor theme="1"/>
        <bgColor indexed="64"/>
      </patternFill>
    </fill>
  </fills>
  <borders count="11">
    <border>
      <left/>
      <right/>
      <top/>
      <bottom/>
      <diagonal/>
    </border>
    <border>
      <left style="thin">
        <color theme="1"/>
      </left>
      <right style="thin">
        <color theme="1"/>
      </right>
      <top style="thin">
        <color theme="1"/>
      </top>
      <bottom style="thin">
        <color theme="1"/>
      </bottom>
      <diagonal/>
    </border>
    <border>
      <left/>
      <right/>
      <top/>
      <bottom style="medium">
        <color theme="0" tint="-0.24994659260841701"/>
      </bottom>
      <diagonal/>
    </border>
    <border>
      <left style="thin">
        <color rgb="FF628448"/>
      </left>
      <right style="thin">
        <color rgb="FF628448"/>
      </right>
      <top style="thin">
        <color rgb="FF628448"/>
      </top>
      <bottom style="thin">
        <color rgb="FF628448"/>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top/>
      <bottom style="medium">
        <color rgb="FF7030A0"/>
      </bottom>
      <diagonal/>
    </border>
    <border>
      <left style="thin">
        <color rgb="FF363636"/>
      </left>
      <right style="thin">
        <color rgb="FF363636"/>
      </right>
      <top style="thin">
        <color rgb="FF363636"/>
      </top>
      <bottom style="thin">
        <color rgb="FF363636"/>
      </bottom>
      <diagonal/>
    </border>
    <border>
      <left/>
      <right/>
      <top/>
      <bottom style="medium">
        <color rgb="FF1F5F34"/>
      </bottom>
      <diagonal/>
    </border>
    <border>
      <left/>
      <right/>
      <top/>
      <bottom style="medium">
        <color rgb="FF287A43"/>
      </bottom>
      <diagonal/>
    </border>
    <border>
      <left style="thin">
        <color rgb="FF363636"/>
      </left>
      <right style="thin">
        <color rgb="FF363636"/>
      </right>
      <top style="thin">
        <color rgb="FF363636"/>
      </top>
      <bottom/>
      <diagonal/>
    </border>
  </borders>
  <cellStyleXfs count="15">
    <xf numFmtId="0" fontId="0" fillId="0" borderId="0">
      <alignment vertical="center"/>
    </xf>
    <xf numFmtId="44" fontId="41" fillId="0" borderId="0" applyFont="0" applyFill="0" applyBorder="0" applyAlignment="0" applyProtection="0"/>
    <xf numFmtId="9" fontId="41" fillId="0" borderId="0" applyFont="0" applyFill="0" applyBorder="0" applyAlignment="0" applyProtection="0"/>
    <xf numFmtId="0" fontId="45" fillId="5" borderId="1" applyNumberFormat="0" applyAlignment="0" applyProtection="0"/>
    <xf numFmtId="0" fontId="48" fillId="0" borderId="6" applyNumberFormat="0" applyFill="0" applyAlignment="0" applyProtection="0">
      <alignment vertical="center"/>
    </xf>
    <xf numFmtId="0" fontId="43" fillId="3" borderId="3" applyNumberFormat="0" applyAlignment="0" applyProtection="0"/>
    <xf numFmtId="0" fontId="46" fillId="6" borderId="5" applyNumberFormat="0" applyAlignment="0" applyProtection="0"/>
    <xf numFmtId="0" fontId="44" fillId="4" borderId="4" applyNumberFormat="0" applyAlignment="0" applyProtection="0"/>
    <xf numFmtId="0" fontId="40" fillId="2" borderId="0" applyNumberFormat="0" applyBorder="0" applyAlignment="0" applyProtection="0"/>
    <xf numFmtId="0" fontId="47" fillId="7" borderId="2" applyProtection="0">
      <alignment horizontal="left" vertical="top"/>
    </xf>
    <xf numFmtId="0" fontId="46" fillId="6" borderId="7" applyAlignment="0" applyProtection="0"/>
    <xf numFmtId="0" fontId="48" fillId="8" borderId="9" applyAlignment="0" applyProtection="0">
      <alignment vertical="center"/>
    </xf>
    <xf numFmtId="0" fontId="49" fillId="8" borderId="0">
      <alignment vertical="center"/>
    </xf>
    <xf numFmtId="0" fontId="50" fillId="8" borderId="8" applyAlignment="0" applyProtection="0">
      <alignment vertical="center"/>
    </xf>
    <xf numFmtId="0" fontId="51" fillId="8" borderId="8" applyAlignment="0" applyProtection="0">
      <alignment vertical="center"/>
    </xf>
  </cellStyleXfs>
  <cellXfs count="322">
    <xf numFmtId="0" fontId="0" fillId="0" borderId="0" xfId="0">
      <alignment vertical="center"/>
    </xf>
    <xf numFmtId="0" fontId="0" fillId="0" borderId="0" xfId="0" applyFill="1">
      <alignment vertical="center"/>
    </xf>
    <xf numFmtId="0" fontId="42" fillId="0" borderId="0" xfId="0" applyFont="1" applyFill="1">
      <alignment vertical="center"/>
    </xf>
    <xf numFmtId="0" fontId="49" fillId="8" borderId="0" xfId="12">
      <alignment vertical="center"/>
    </xf>
    <xf numFmtId="0" fontId="50" fillId="8" borderId="8" xfId="13">
      <alignment vertical="center"/>
    </xf>
    <xf numFmtId="44" fontId="0" fillId="0" borderId="0" xfId="1" applyFont="1" applyAlignment="1">
      <alignment vertical="center"/>
    </xf>
    <xf numFmtId="0" fontId="42" fillId="0" borderId="0" xfId="0" applyFont="1">
      <alignment vertical="center"/>
    </xf>
    <xf numFmtId="0" fontId="50" fillId="8" borderId="8" xfId="13" applyAlignment="1">
      <alignment vertical="center"/>
    </xf>
    <xf numFmtId="44" fontId="0" fillId="0" borderId="0" xfId="1" applyFont="1" applyAlignment="1">
      <alignment horizontal="right" vertical="center"/>
    </xf>
    <xf numFmtId="0" fontId="0" fillId="0" borderId="0" xfId="0" applyAlignment="1">
      <alignment horizontal="right" vertical="center"/>
    </xf>
    <xf numFmtId="0" fontId="0" fillId="0" borderId="0" xfId="0" applyProtection="1">
      <alignment vertical="center"/>
      <protection locked="0"/>
    </xf>
    <xf numFmtId="0" fontId="42" fillId="0" borderId="0" xfId="0" applyFont="1" applyProtection="1">
      <alignment vertical="center"/>
      <protection locked="0"/>
    </xf>
    <xf numFmtId="0" fontId="46" fillId="6" borderId="7" xfId="10" applyAlignment="1" applyProtection="1">
      <alignment vertical="center"/>
      <protection locked="0"/>
    </xf>
    <xf numFmtId="44" fontId="0" fillId="0" borderId="0" xfId="1" applyFont="1" applyAlignment="1" applyProtection="1">
      <alignment vertical="center"/>
      <protection locked="0"/>
    </xf>
    <xf numFmtId="14" fontId="46" fillId="6" borderId="7" xfId="10" applyNumberFormat="1" applyAlignment="1" applyProtection="1">
      <alignment vertical="center"/>
      <protection locked="0"/>
    </xf>
    <xf numFmtId="0" fontId="50" fillId="8" borderId="8" xfId="13" applyProtection="1">
      <alignment vertical="center"/>
    </xf>
    <xf numFmtId="0" fontId="0" fillId="0" borderId="0" xfId="0" applyProtection="1">
      <alignment vertical="center"/>
    </xf>
    <xf numFmtId="0" fontId="42" fillId="0" borderId="0" xfId="0" applyFont="1" applyProtection="1">
      <alignment vertical="center"/>
    </xf>
    <xf numFmtId="0" fontId="50" fillId="8" borderId="8" xfId="13" applyAlignment="1" applyProtection="1">
      <alignment vertical="center"/>
    </xf>
    <xf numFmtId="0" fontId="48" fillId="8" borderId="9" xfId="11" applyProtection="1">
      <alignment vertical="center"/>
    </xf>
    <xf numFmtId="0" fontId="48" fillId="8" borderId="9" xfId="11" applyFill="1" applyProtection="1">
      <alignment vertical="center"/>
    </xf>
    <xf numFmtId="0" fontId="49" fillId="8" borderId="0" xfId="12" applyProtection="1">
      <alignment vertical="center"/>
    </xf>
    <xf numFmtId="0" fontId="49" fillId="8" borderId="0" xfId="12" applyProtection="1">
      <alignment vertical="center"/>
      <protection locked="0"/>
    </xf>
    <xf numFmtId="0" fontId="49" fillId="8" borderId="0" xfId="12" applyAlignment="1">
      <alignment horizontal="left" vertical="center"/>
    </xf>
    <xf numFmtId="0" fontId="48" fillId="8" borderId="9" xfId="11" applyAlignment="1">
      <alignment horizontal="left" vertical="center"/>
    </xf>
    <xf numFmtId="0" fontId="0" fillId="0" borderId="0" xfId="0" applyAlignment="1" applyProtection="1">
      <alignment horizontal="left" vertical="center"/>
      <protection locked="0"/>
    </xf>
    <xf numFmtId="0" fontId="0" fillId="0" borderId="0" xfId="0" applyNumberFormat="1" applyFill="1" applyProtection="1">
      <alignment vertical="center"/>
      <protection locked="0"/>
    </xf>
    <xf numFmtId="0" fontId="0" fillId="0" borderId="0" xfId="0" applyFill="1" applyProtection="1">
      <alignment vertical="center"/>
      <protection locked="0"/>
    </xf>
    <xf numFmtId="0" fontId="42" fillId="0" borderId="0" xfId="0" applyFont="1" applyFill="1" applyProtection="1">
      <alignment vertical="center"/>
      <protection locked="0"/>
    </xf>
    <xf numFmtId="0" fontId="0" fillId="0" borderId="0" xfId="0" applyNumberFormat="1" applyAlignment="1" applyProtection="1">
      <alignment horizontal="left" vertical="center"/>
      <protection locked="0"/>
    </xf>
    <xf numFmtId="9" fontId="0" fillId="0" borderId="0" xfId="2" applyFont="1" applyAlignment="1" applyProtection="1">
      <alignment vertical="center"/>
      <protection locked="0"/>
    </xf>
    <xf numFmtId="0" fontId="48" fillId="8" borderId="9" xfId="11" applyAlignment="1" applyProtection="1">
      <alignment horizontal="left" vertical="center"/>
    </xf>
    <xf numFmtId="0" fontId="0" fillId="0" borderId="0" xfId="0" applyAlignment="1" applyProtection="1">
      <alignment horizontal="left" vertical="center"/>
    </xf>
    <xf numFmtId="0" fontId="50" fillId="8" borderId="8" xfId="13" applyAlignment="1" applyProtection="1">
      <alignment horizontal="left" vertical="center"/>
    </xf>
    <xf numFmtId="0" fontId="49" fillId="8" borderId="0" xfId="12" applyAlignment="1" applyProtection="1">
      <alignment horizontal="left" vertical="center"/>
    </xf>
    <xf numFmtId="164" fontId="46" fillId="6" borderId="7" xfId="1" applyNumberFormat="1" applyFont="1" applyFill="1" applyBorder="1" applyAlignment="1" applyProtection="1">
      <alignment vertical="center"/>
      <protection locked="0"/>
    </xf>
    <xf numFmtId="14" fontId="0" fillId="0" borderId="0" xfId="0" applyNumberFormat="1" applyAlignment="1" applyProtection="1">
      <alignment horizontal="left" vertical="center"/>
      <protection locked="0"/>
    </xf>
    <xf numFmtId="14" fontId="48" fillId="8" borderId="9" xfId="11" applyNumberFormat="1" applyAlignment="1">
      <alignment horizontal="left" vertical="center"/>
    </xf>
    <xf numFmtId="14" fontId="49" fillId="8" borderId="0" xfId="12" applyNumberFormat="1" applyAlignment="1">
      <alignment horizontal="left" vertical="center"/>
    </xf>
    <xf numFmtId="14" fontId="49" fillId="8" borderId="0" xfId="12" applyNumberFormat="1" applyProtection="1">
      <alignment vertical="center"/>
      <protection locked="0"/>
    </xf>
    <xf numFmtId="14" fontId="0" fillId="0" borderId="0" xfId="0" applyNumberFormat="1" applyFill="1" applyProtection="1">
      <alignment vertical="center"/>
      <protection locked="0"/>
    </xf>
    <xf numFmtId="9" fontId="0" fillId="0" borderId="0" xfId="2" applyNumberFormat="1" applyFont="1" applyAlignment="1" applyProtection="1">
      <alignment vertical="center"/>
      <protection locked="0"/>
    </xf>
    <xf numFmtId="9" fontId="0" fillId="0" borderId="0" xfId="2" applyNumberFormat="1" applyFont="1" applyFill="1" applyAlignment="1" applyProtection="1">
      <alignment vertical="center"/>
      <protection locked="0"/>
    </xf>
    <xf numFmtId="9" fontId="0" fillId="0" borderId="0" xfId="0" applyNumberFormat="1" applyProtection="1">
      <alignment vertical="center"/>
      <protection locked="0"/>
    </xf>
    <xf numFmtId="165" fontId="0" fillId="0" borderId="0" xfId="2" applyNumberFormat="1" applyFont="1" applyAlignment="1" applyProtection="1">
      <alignment vertical="center"/>
      <protection locked="0"/>
    </xf>
    <xf numFmtId="14" fontId="0" fillId="0" borderId="0" xfId="0" applyNumberFormat="1" applyProtection="1">
      <alignment vertical="center"/>
      <protection locked="0"/>
    </xf>
    <xf numFmtId="44" fontId="0" fillId="0" borderId="0" xfId="0" applyNumberFormat="1" applyFill="1" applyProtection="1">
      <alignment vertical="center"/>
      <protection locked="0"/>
    </xf>
    <xf numFmtId="0" fontId="0" fillId="0" borderId="0" xfId="0" applyNumberFormat="1" applyFont="1" applyFill="1" applyBorder="1" applyAlignment="1" applyProtection="1">
      <alignment vertical="center"/>
    </xf>
    <xf numFmtId="0" fontId="50" fillId="8" borderId="8" xfId="13" applyAlignment="1" applyProtection="1">
      <alignment horizontal="left" vertical="center"/>
      <protection locked="0"/>
    </xf>
    <xf numFmtId="0" fontId="50" fillId="8" borderId="8" xfId="13" applyProtection="1">
      <alignment vertical="center"/>
      <protection locked="0"/>
    </xf>
    <xf numFmtId="0" fontId="0" fillId="0" borderId="0" xfId="0" applyNumberFormat="1" applyFill="1" applyAlignment="1" applyProtection="1">
      <alignment horizontal="left" vertical="center"/>
      <protection locked="0"/>
    </xf>
    <xf numFmtId="0" fontId="42"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9" fontId="0" fillId="0" borderId="0" xfId="2" applyFont="1" applyFill="1" applyAlignment="1" applyProtection="1">
      <alignment vertical="center"/>
      <protection locked="0"/>
    </xf>
    <xf numFmtId="44" fontId="0" fillId="0" borderId="0" xfId="1" applyFont="1" applyFill="1" applyAlignment="1" applyProtection="1">
      <alignment vertical="center"/>
      <protection locked="0"/>
    </xf>
    <xf numFmtId="44" fontId="42" fillId="0" borderId="0" xfId="1" applyFont="1" applyAlignment="1" applyProtection="1">
      <alignment vertical="center"/>
      <protection locked="0"/>
    </xf>
    <xf numFmtId="49" fontId="48" fillId="8" borderId="9" xfId="11" applyNumberFormat="1" applyFill="1" applyAlignment="1" applyProtection="1">
      <alignment horizontal="left" vertical="center"/>
    </xf>
    <xf numFmtId="49" fontId="42" fillId="0" borderId="0" xfId="0" applyNumberFormat="1" applyFont="1" applyAlignment="1" applyProtection="1">
      <alignment horizontal="left" vertical="center"/>
    </xf>
    <xf numFmtId="49" fontId="50" fillId="8" borderId="8" xfId="13" applyNumberFormat="1" applyAlignment="1" applyProtection="1">
      <alignment horizontal="left" vertical="center"/>
    </xf>
    <xf numFmtId="49" fontId="0" fillId="0" borderId="0" xfId="0" applyNumberFormat="1" applyFill="1" applyAlignment="1" applyProtection="1">
      <alignment horizontal="left" vertical="center"/>
      <protection locked="0"/>
    </xf>
    <xf numFmtId="49" fontId="0" fillId="0" borderId="0" xfId="0" applyNumberFormat="1" applyAlignment="1" applyProtection="1">
      <alignment horizontal="left" vertical="center"/>
      <protection locked="0"/>
    </xf>
    <xf numFmtId="49" fontId="49" fillId="8" borderId="0" xfId="12" applyNumberFormat="1" applyAlignment="1" applyProtection="1">
      <alignment horizontal="left" vertical="center"/>
    </xf>
    <xf numFmtId="49" fontId="42" fillId="0" borderId="0" xfId="0" applyNumberFormat="1" applyFont="1" applyAlignment="1" applyProtection="1">
      <alignment horizontal="left" vertical="center"/>
      <protection locked="0"/>
    </xf>
    <xf numFmtId="0" fontId="49" fillId="8" borderId="0" xfId="12" applyAlignment="1" applyProtection="1">
      <alignment vertical="center"/>
    </xf>
    <xf numFmtId="0" fontId="48" fillId="8" borderId="9" xfId="11" applyFill="1" applyAlignment="1" applyProtection="1">
      <alignment horizontal="left" vertical="center"/>
    </xf>
    <xf numFmtId="0" fontId="42" fillId="0" borderId="0" xfId="0" applyFont="1" applyAlignment="1" applyProtection="1">
      <alignment horizontal="left" vertical="center"/>
    </xf>
    <xf numFmtId="0" fontId="0" fillId="0" borderId="0" xfId="0" applyFill="1" applyProtection="1">
      <alignment vertical="center"/>
    </xf>
    <xf numFmtId="0" fontId="49" fillId="0" borderId="0" xfId="12" applyFill="1" applyProtection="1">
      <alignment vertical="center"/>
      <protection locked="0"/>
    </xf>
    <xf numFmtId="0" fontId="49" fillId="0" borderId="0" xfId="12" applyNumberFormat="1" applyFill="1" applyProtection="1">
      <alignment vertical="center"/>
      <protection locked="0"/>
    </xf>
    <xf numFmtId="0" fontId="51" fillId="8" borderId="8" xfId="14" applyAlignment="1" applyProtection="1">
      <alignment horizontal="left" vertical="center"/>
      <protection locked="0"/>
    </xf>
    <xf numFmtId="14" fontId="0" fillId="0" borderId="0" xfId="0" applyNumberFormat="1" applyFill="1" applyAlignment="1" applyProtection="1">
      <alignment horizontal="left" vertical="center"/>
      <protection locked="0"/>
    </xf>
    <xf numFmtId="14" fontId="49" fillId="8" borderId="0" xfId="12" applyNumberFormat="1" applyAlignment="1" applyProtection="1">
      <alignment horizontal="left" vertical="center"/>
    </xf>
    <xf numFmtId="14" fontId="48" fillId="8" borderId="9" xfId="11" applyNumberFormat="1" applyAlignment="1" applyProtection="1">
      <alignment horizontal="left" vertical="center"/>
    </xf>
    <xf numFmtId="14" fontId="42" fillId="0" borderId="0" xfId="0" applyNumberFormat="1" applyFont="1" applyAlignment="1" applyProtection="1">
      <alignment horizontal="left" vertical="center"/>
    </xf>
    <xf numFmtId="14" fontId="50" fillId="8" borderId="8" xfId="13" applyNumberFormat="1" applyAlignment="1" applyProtection="1">
      <alignment horizontal="left" vertical="center"/>
    </xf>
    <xf numFmtId="10" fontId="50" fillId="8" borderId="8" xfId="13" applyNumberFormat="1" applyAlignment="1" applyProtection="1">
      <alignment vertical="center"/>
    </xf>
    <xf numFmtId="49" fontId="50" fillId="8" borderId="8" xfId="13" applyNumberFormat="1" applyProtection="1">
      <alignment vertical="center"/>
    </xf>
    <xf numFmtId="49" fontId="0" fillId="0" borderId="0" xfId="0" applyNumberFormat="1" applyProtection="1">
      <alignment vertical="center"/>
      <protection locked="0"/>
    </xf>
    <xf numFmtId="49" fontId="42" fillId="0" borderId="0" xfId="0" applyNumberFormat="1" applyFont="1" applyProtection="1">
      <alignment vertical="center"/>
      <protection locked="0"/>
    </xf>
    <xf numFmtId="0" fontId="48" fillId="8" borderId="9" xfId="11">
      <alignment vertical="center"/>
    </xf>
    <xf numFmtId="0" fontId="42" fillId="0" borderId="0" xfId="0" applyFont="1" applyFill="1" applyAlignment="1" applyProtection="1">
      <alignment vertical="center"/>
      <protection locked="0"/>
    </xf>
    <xf numFmtId="0" fontId="42" fillId="0" borderId="0" xfId="0" applyFont="1" applyAlignment="1" applyProtection="1">
      <alignment horizontal="left" vertical="center"/>
      <protection locked="0"/>
    </xf>
    <xf numFmtId="49" fontId="0" fillId="0" borderId="0" xfId="0" applyNumberFormat="1" applyFill="1" applyProtection="1">
      <alignment vertical="center"/>
      <protection locked="0"/>
    </xf>
    <xf numFmtId="49" fontId="49" fillId="8" borderId="0" xfId="12" applyNumberFormat="1" applyProtection="1">
      <alignment vertical="center"/>
    </xf>
    <xf numFmtId="49" fontId="50" fillId="8" borderId="8" xfId="13" applyNumberFormat="1" applyProtection="1">
      <alignment vertical="center"/>
      <protection locked="0"/>
    </xf>
    <xf numFmtId="49" fontId="42" fillId="0" borderId="0" xfId="0" applyNumberFormat="1" applyFont="1" applyProtection="1">
      <alignment vertical="center"/>
    </xf>
    <xf numFmtId="0" fontId="49" fillId="8" borderId="0" xfId="12" applyNumberFormat="1" applyAlignment="1" applyProtection="1">
      <alignment horizontal="left" vertical="center"/>
    </xf>
    <xf numFmtId="0" fontId="50" fillId="8" borderId="8" xfId="13" applyNumberFormat="1" applyAlignment="1" applyProtection="1">
      <alignment horizontal="left" vertical="center"/>
    </xf>
    <xf numFmtId="0" fontId="49" fillId="8" borderId="0" xfId="12" applyNumberFormat="1" applyAlignment="1" applyProtection="1">
      <alignment vertical="center"/>
    </xf>
    <xf numFmtId="0" fontId="48" fillId="8" borderId="9" xfId="11" applyNumberFormat="1" applyFill="1" applyAlignment="1" applyProtection="1">
      <alignment vertical="center"/>
    </xf>
    <xf numFmtId="0" fontId="42" fillId="0" borderId="0" xfId="0" applyNumberFormat="1" applyFont="1" applyAlignment="1" applyProtection="1">
      <alignment vertical="center"/>
    </xf>
    <xf numFmtId="0" fontId="0" fillId="0" borderId="0" xfId="0" applyNumberFormat="1" applyFill="1" applyAlignment="1" applyProtection="1">
      <alignment vertical="center"/>
      <protection locked="0"/>
    </xf>
    <xf numFmtId="49" fontId="48" fillId="8" borderId="9" xfId="11" applyNumberFormat="1" applyAlignment="1" applyProtection="1">
      <alignment horizontal="left" vertical="center"/>
    </xf>
    <xf numFmtId="49" fontId="0" fillId="0" borderId="0" xfId="0" applyNumberFormat="1" applyAlignment="1" applyProtection="1">
      <alignment horizontal="left" vertical="center"/>
    </xf>
    <xf numFmtId="49" fontId="46" fillId="6" borderId="7" xfId="10" applyNumberFormat="1" applyAlignment="1" applyProtection="1">
      <alignment horizontal="left" vertical="center"/>
      <protection locked="0"/>
    </xf>
    <xf numFmtId="0" fontId="48" fillId="8" borderId="9" xfId="11" applyNumberFormat="1" applyAlignment="1" applyProtection="1">
      <alignment horizontal="left" vertical="center"/>
    </xf>
    <xf numFmtId="0" fontId="0" fillId="0" borderId="0" xfId="0" applyNumberFormat="1" applyAlignment="1" applyProtection="1">
      <alignment horizontal="left" vertical="center"/>
    </xf>
    <xf numFmtId="0" fontId="46" fillId="6" borderId="7" xfId="10" applyNumberFormat="1" applyAlignment="1" applyProtection="1">
      <alignment horizontal="left" vertical="center"/>
      <protection locked="0"/>
    </xf>
    <xf numFmtId="49" fontId="48" fillId="8" borderId="9" xfId="11" applyNumberFormat="1" applyFill="1" applyProtection="1">
      <alignment vertical="center"/>
    </xf>
    <xf numFmtId="0" fontId="51" fillId="8" borderId="8" xfId="14" applyProtection="1">
      <alignment vertical="center"/>
    </xf>
    <xf numFmtId="0" fontId="50" fillId="8" borderId="8" xfId="13" applyAlignment="1" applyProtection="1">
      <alignment vertical="center"/>
      <protection locked="0"/>
    </xf>
    <xf numFmtId="0" fontId="0" fillId="0" borderId="0" xfId="0" applyAlignment="1">
      <alignment horizontal="left" vertical="center"/>
    </xf>
    <xf numFmtId="0" fontId="50" fillId="8" borderId="8" xfId="13" applyAlignment="1">
      <alignment horizontal="left" vertical="center"/>
    </xf>
    <xf numFmtId="0" fontId="0" fillId="0" borderId="0" xfId="0" applyFill="1" applyAlignment="1">
      <alignment horizontal="left" vertical="center"/>
    </xf>
    <xf numFmtId="0" fontId="42" fillId="0" borderId="0" xfId="0" applyFont="1" applyFill="1" applyAlignment="1">
      <alignment horizontal="left" vertical="center"/>
    </xf>
    <xf numFmtId="0" fontId="42" fillId="0" borderId="0" xfId="0" applyFont="1" applyAlignment="1">
      <alignment horizontal="left" vertical="center"/>
    </xf>
    <xf numFmtId="0" fontId="0" fillId="0" borderId="0" xfId="0" applyNumberFormat="1" applyFill="1" applyAlignment="1">
      <alignment horizontal="left" vertical="center"/>
    </xf>
    <xf numFmtId="0" fontId="0" fillId="0" borderId="0" xfId="0" applyNumberFormat="1" applyAlignment="1">
      <alignment horizontal="left" vertical="center"/>
    </xf>
    <xf numFmtId="0" fontId="51" fillId="8" borderId="8" xfId="14">
      <alignment vertical="center"/>
    </xf>
    <xf numFmtId="0" fontId="51" fillId="8" borderId="8" xfId="14" applyAlignment="1">
      <alignment horizontal="left" vertical="center"/>
    </xf>
    <xf numFmtId="0" fontId="0" fillId="0" borderId="0" xfId="0" applyNumberFormat="1">
      <alignment vertical="center"/>
    </xf>
    <xf numFmtId="0" fontId="49" fillId="8" borderId="0" xfId="12" applyAlignment="1">
      <alignment horizontal="right" vertical="center"/>
    </xf>
    <xf numFmtId="0" fontId="48" fillId="8" borderId="9" xfId="11" applyAlignment="1">
      <alignment horizontal="right" vertical="center"/>
    </xf>
    <xf numFmtId="0" fontId="50" fillId="8" borderId="8" xfId="13" applyAlignment="1">
      <alignment horizontal="right" vertical="center"/>
    </xf>
    <xf numFmtId="0" fontId="42" fillId="0" borderId="0" xfId="0" applyFont="1" applyAlignment="1">
      <alignment horizontal="right" vertical="center"/>
    </xf>
    <xf numFmtId="44" fontId="0" fillId="0" borderId="0" xfId="0" applyNumberFormat="1" applyFill="1" applyAlignment="1">
      <alignment horizontal="right" vertical="center"/>
    </xf>
    <xf numFmtId="44" fontId="0" fillId="0" borderId="0" xfId="0" applyNumberFormat="1" applyAlignment="1">
      <alignment horizontal="right" vertical="center"/>
    </xf>
    <xf numFmtId="0" fontId="0" fillId="0" borderId="0" xfId="0" applyFill="1" applyAlignment="1">
      <alignment horizontal="right" vertical="center"/>
    </xf>
    <xf numFmtId="44" fontId="0" fillId="0" borderId="0" xfId="1" applyFont="1" applyFill="1" applyAlignment="1">
      <alignment horizontal="right" vertical="center"/>
    </xf>
    <xf numFmtId="44" fontId="0" fillId="0" borderId="0" xfId="1" applyNumberFormat="1" applyFont="1" applyFill="1" applyAlignment="1">
      <alignment horizontal="right" vertical="center"/>
    </xf>
    <xf numFmtId="44" fontId="50" fillId="8" borderId="8" xfId="13" applyNumberFormat="1" applyAlignment="1">
      <alignment horizontal="right" vertical="center"/>
    </xf>
    <xf numFmtId="44" fontId="50" fillId="8" borderId="8" xfId="1" applyFont="1" applyFill="1" applyBorder="1" applyAlignment="1">
      <alignment horizontal="right" vertical="center"/>
    </xf>
    <xf numFmtId="44" fontId="0" fillId="0" borderId="0" xfId="1" applyNumberFormat="1" applyFont="1" applyAlignment="1">
      <alignment horizontal="right" vertical="center"/>
    </xf>
    <xf numFmtId="49" fontId="50" fillId="8" borderId="8" xfId="13" applyNumberFormat="1" applyAlignment="1">
      <alignment horizontal="left" vertical="center"/>
    </xf>
    <xf numFmtId="49" fontId="0" fillId="0" borderId="0" xfId="0" applyNumberFormat="1" applyAlignment="1">
      <alignment horizontal="left" vertical="center"/>
    </xf>
    <xf numFmtId="49" fontId="51" fillId="8" borderId="8" xfId="14" applyNumberFormat="1" applyAlignment="1">
      <alignment horizontal="left" vertical="center"/>
    </xf>
    <xf numFmtId="49" fontId="48" fillId="8" borderId="9" xfId="11" applyNumberFormat="1" applyAlignment="1">
      <alignment horizontal="left" vertical="center"/>
    </xf>
    <xf numFmtId="49" fontId="49" fillId="8" borderId="0" xfId="12" applyNumberFormat="1" applyAlignment="1">
      <alignment horizontal="left" vertical="center"/>
    </xf>
    <xf numFmtId="49" fontId="42" fillId="0" borderId="0" xfId="0" applyNumberFormat="1" applyFont="1" applyAlignment="1">
      <alignment horizontal="left" vertical="center"/>
    </xf>
    <xf numFmtId="0" fontId="42" fillId="0" borderId="0" xfId="0" applyFont="1" applyFill="1" applyAlignment="1" applyProtection="1">
      <alignment horizontal="left" vertical="center" wrapText="1"/>
      <protection locked="0"/>
    </xf>
    <xf numFmtId="0" fontId="51" fillId="8" borderId="8" xfId="14" applyAlignment="1" applyProtection="1">
      <alignment horizontal="left" vertical="center"/>
    </xf>
    <xf numFmtId="14" fontId="51" fillId="8" borderId="8" xfId="14" applyNumberFormat="1" applyAlignment="1" applyProtection="1">
      <alignment horizontal="left" vertical="center"/>
    </xf>
    <xf numFmtId="10" fontId="51" fillId="8" borderId="8" xfId="14" applyNumberFormat="1" applyAlignment="1" applyProtection="1">
      <alignment vertical="center"/>
    </xf>
    <xf numFmtId="9" fontId="49" fillId="8" borderId="0" xfId="2" applyFont="1" applyFill="1" applyAlignment="1" applyProtection="1">
      <alignment vertical="center"/>
    </xf>
    <xf numFmtId="10" fontId="0" fillId="0" borderId="0" xfId="2" applyNumberFormat="1" applyFont="1" applyAlignment="1" applyProtection="1">
      <alignment vertical="center"/>
      <protection locked="0"/>
    </xf>
    <xf numFmtId="49" fontId="42" fillId="0" borderId="0" xfId="0" applyNumberFormat="1" applyFont="1" applyFill="1" applyAlignment="1" applyProtection="1">
      <alignment horizontal="left" vertical="center"/>
      <protection locked="0"/>
    </xf>
    <xf numFmtId="0" fontId="0" fillId="0" borderId="0" xfId="0" applyNumberFormat="1" applyProtection="1">
      <alignment vertical="center"/>
    </xf>
    <xf numFmtId="0" fontId="0" fillId="0" borderId="0" xfId="0" applyNumberFormat="1" applyProtection="1">
      <alignment vertical="center"/>
      <protection locked="0"/>
    </xf>
    <xf numFmtId="0" fontId="49" fillId="8" borderId="0" xfId="12" applyNumberFormat="1" applyProtection="1">
      <alignment vertical="center"/>
    </xf>
    <xf numFmtId="0" fontId="48" fillId="8" borderId="9" xfId="11" applyNumberFormat="1" applyFill="1" applyProtection="1">
      <alignment vertical="center"/>
    </xf>
    <xf numFmtId="0" fontId="42" fillId="0" borderId="0" xfId="0" applyNumberFormat="1" applyFont="1" applyProtection="1">
      <alignment vertical="center"/>
    </xf>
    <xf numFmtId="0" fontId="50" fillId="8" borderId="8" xfId="13" applyNumberFormat="1" applyProtection="1">
      <alignment vertical="center"/>
    </xf>
    <xf numFmtId="0" fontId="42" fillId="0" borderId="0" xfId="1" applyNumberFormat="1" applyFont="1" applyAlignment="1" applyProtection="1">
      <alignment vertical="center"/>
      <protection locked="0"/>
    </xf>
    <xf numFmtId="164" fontId="0" fillId="0" borderId="0" xfId="1" applyNumberFormat="1" applyFont="1" applyAlignment="1">
      <alignment vertical="center"/>
    </xf>
    <xf numFmtId="166" fontId="0" fillId="0" borderId="0" xfId="1" applyNumberFormat="1" applyFont="1" applyAlignment="1" applyProtection="1">
      <alignment vertical="center"/>
      <protection locked="0"/>
    </xf>
    <xf numFmtId="166" fontId="0" fillId="0" borderId="0" xfId="0" applyNumberFormat="1" applyFill="1" applyProtection="1">
      <alignment vertical="center"/>
      <protection locked="0"/>
    </xf>
    <xf numFmtId="49" fontId="0" fillId="0" borderId="0" xfId="0" applyNumberFormat="1" applyFill="1" applyAlignment="1">
      <alignment horizontal="left" vertical="center"/>
    </xf>
    <xf numFmtId="49" fontId="42" fillId="0" borderId="0" xfId="0" applyNumberFormat="1" applyFont="1" applyFill="1" applyProtection="1">
      <alignment vertical="center"/>
      <protection locked="0"/>
    </xf>
    <xf numFmtId="49" fontId="42" fillId="0" borderId="0" xfId="0" applyNumberFormat="1" applyFont="1" applyFill="1" applyAlignment="1" applyProtection="1">
      <alignment vertical="center"/>
      <protection locked="0"/>
    </xf>
    <xf numFmtId="0" fontId="42" fillId="0" borderId="0" xfId="0" applyNumberFormat="1" applyFont="1" applyFill="1" applyAlignment="1" applyProtection="1">
      <alignment horizontal="left" vertical="center"/>
      <protection locked="0"/>
    </xf>
    <xf numFmtId="0" fontId="39" fillId="0" borderId="0" xfId="0" applyFont="1" applyProtection="1">
      <alignment vertical="center"/>
    </xf>
    <xf numFmtId="0" fontId="0" fillId="0" borderId="0" xfId="0" applyNumberFormat="1" applyFill="1">
      <alignment vertical="center"/>
    </xf>
    <xf numFmtId="0" fontId="42" fillId="0" borderId="0" xfId="0" applyNumberFormat="1" applyFont="1">
      <alignment vertical="center"/>
    </xf>
    <xf numFmtId="0" fontId="42" fillId="0" borderId="0" xfId="0" applyFont="1" applyFill="1" applyAlignment="1">
      <alignment vertical="center" wrapText="1"/>
    </xf>
    <xf numFmtId="0" fontId="42" fillId="0" borderId="0" xfId="0" applyNumberFormat="1" applyFont="1" applyFill="1" applyAlignment="1">
      <alignment vertical="center"/>
    </xf>
    <xf numFmtId="0" fontId="42" fillId="0" borderId="0" xfId="0" applyFont="1" applyFill="1" applyProtection="1">
      <alignment vertical="center"/>
    </xf>
    <xf numFmtId="0" fontId="0" fillId="0" borderId="0" xfId="0" applyFill="1" applyAlignment="1">
      <alignment vertical="center" wrapText="1"/>
    </xf>
    <xf numFmtId="0" fontId="42" fillId="0" borderId="0" xfId="0" applyFont="1" applyAlignment="1">
      <alignment vertical="center" wrapText="1"/>
    </xf>
    <xf numFmtId="0" fontId="42" fillId="0" borderId="0" xfId="0" applyFont="1" applyAlignment="1">
      <alignment vertical="center"/>
    </xf>
    <xf numFmtId="0" fontId="0" fillId="0" borderId="0" xfId="0" applyNumberFormat="1" applyFill="1" applyAlignment="1">
      <alignment vertical="center"/>
    </xf>
    <xf numFmtId="0" fontId="0" fillId="0" borderId="0" xfId="0" applyAlignment="1">
      <alignment vertical="center"/>
    </xf>
    <xf numFmtId="0" fontId="0" fillId="0" borderId="0" xfId="0" applyFill="1" applyAlignment="1">
      <alignment vertical="center"/>
    </xf>
    <xf numFmtId="0" fontId="49" fillId="8" borderId="0" xfId="12" applyAlignment="1">
      <alignment vertical="center"/>
    </xf>
    <xf numFmtId="0" fontId="39" fillId="0" borderId="0" xfId="0" applyFont="1" applyAlignment="1" applyProtection="1">
      <alignment horizontal="left" vertical="center"/>
    </xf>
    <xf numFmtId="0" fontId="39" fillId="0" borderId="0" xfId="0" applyFont="1" applyProtection="1">
      <alignment vertical="center"/>
      <protection locked="0"/>
    </xf>
    <xf numFmtId="0" fontId="39" fillId="0" borderId="0" xfId="0" applyNumberFormat="1" applyFont="1" applyAlignment="1" applyProtection="1">
      <alignment vertical="center"/>
      <protection locked="0"/>
    </xf>
    <xf numFmtId="0" fontId="39" fillId="0" borderId="0" xfId="0" applyFont="1" applyAlignment="1" applyProtection="1">
      <alignment horizontal="left" vertical="center"/>
      <protection locked="0"/>
    </xf>
    <xf numFmtId="0" fontId="39" fillId="0" borderId="0" xfId="0" applyFont="1" applyFill="1" applyProtection="1">
      <alignment vertical="center"/>
      <protection locked="0"/>
    </xf>
    <xf numFmtId="49" fontId="39" fillId="0" borderId="0" xfId="0" applyNumberFormat="1" applyFont="1" applyProtection="1">
      <alignment vertical="center"/>
      <protection locked="0"/>
    </xf>
    <xf numFmtId="0" fontId="39" fillId="0" borderId="0" xfId="0" applyFont="1">
      <alignment vertical="center"/>
    </xf>
    <xf numFmtId="0" fontId="39" fillId="0" borderId="0" xfId="0" applyNumberFormat="1" applyFont="1">
      <alignment vertical="center"/>
    </xf>
    <xf numFmtId="0" fontId="39" fillId="0" borderId="0" xfId="0" applyFont="1" applyFill="1" applyAlignment="1" applyProtection="1">
      <alignment horizontal="left" vertical="center"/>
      <protection locked="0"/>
    </xf>
    <xf numFmtId="0" fontId="39" fillId="0" borderId="0" xfId="0" applyFont="1" applyFill="1">
      <alignment vertical="center"/>
    </xf>
    <xf numFmtId="49" fontId="39" fillId="0" borderId="0" xfId="0" applyNumberFormat="1" applyFont="1" applyAlignment="1" applyProtection="1">
      <alignment horizontal="left" vertical="center"/>
      <protection locked="0"/>
    </xf>
    <xf numFmtId="0" fontId="39" fillId="0" borderId="0" xfId="0" applyFont="1" applyAlignment="1">
      <alignment horizontal="left" vertical="center"/>
    </xf>
    <xf numFmtId="0" fontId="39" fillId="0" borderId="0" xfId="0" applyFont="1" applyFill="1" applyAlignment="1">
      <alignment horizontal="left" vertical="center"/>
    </xf>
    <xf numFmtId="0" fontId="39" fillId="0" borderId="0" xfId="0" applyFont="1" applyFill="1" applyAlignment="1">
      <alignment horizontal="left" vertical="center" wrapText="1"/>
    </xf>
    <xf numFmtId="49" fontId="39" fillId="0" borderId="0" xfId="0" applyNumberFormat="1" applyFont="1" applyFill="1" applyAlignment="1" applyProtection="1">
      <alignment horizontal="left" vertical="center"/>
      <protection locked="0"/>
    </xf>
    <xf numFmtId="0" fontId="39" fillId="0" borderId="0" xfId="0" applyNumberFormat="1" applyFont="1" applyFill="1" applyAlignment="1" applyProtection="1">
      <alignment horizontal="left" vertical="center"/>
      <protection locked="0"/>
    </xf>
    <xf numFmtId="0" fontId="39" fillId="0" borderId="0" xfId="0" applyNumberFormat="1" applyFont="1" applyFill="1" applyProtection="1">
      <alignment vertical="center"/>
      <protection locked="0"/>
    </xf>
    <xf numFmtId="0" fontId="38" fillId="0" borderId="0" xfId="0" applyFont="1" applyProtection="1">
      <alignment vertical="center"/>
    </xf>
    <xf numFmtId="0" fontId="0" fillId="0" borderId="0" xfId="0" quotePrefix="1">
      <alignment vertical="center"/>
    </xf>
    <xf numFmtId="0" fontId="37" fillId="0" borderId="0" xfId="0" applyFont="1" applyFill="1" applyAlignment="1">
      <alignment horizontal="left" vertical="center"/>
    </xf>
    <xf numFmtId="0" fontId="36" fillId="0" borderId="0" xfId="0" applyFont="1" applyFill="1" applyAlignment="1">
      <alignment horizontal="left" vertical="center"/>
    </xf>
    <xf numFmtId="49" fontId="42" fillId="0" borderId="0" xfId="0" applyNumberFormat="1" applyFont="1" applyFill="1" applyAlignment="1">
      <alignment horizontal="left" vertical="center"/>
    </xf>
    <xf numFmtId="0" fontId="0" fillId="0" borderId="0" xfId="0" applyFill="1" applyBorder="1" applyProtection="1">
      <alignment vertical="center"/>
      <protection locked="0"/>
    </xf>
    <xf numFmtId="0" fontId="0" fillId="0" borderId="0" xfId="0" applyBorder="1" applyProtection="1">
      <alignment vertical="center"/>
      <protection locked="0"/>
    </xf>
    <xf numFmtId="0" fontId="0" fillId="0" borderId="0" xfId="0" applyNumberFormat="1" applyFill="1" applyBorder="1" applyProtection="1">
      <alignment vertical="center"/>
      <protection locked="0"/>
    </xf>
    <xf numFmtId="49" fontId="0" fillId="0" borderId="0" xfId="0" applyNumberFormat="1" applyFill="1" applyBorder="1" applyAlignment="1" applyProtection="1">
      <alignment horizontal="left" vertical="center"/>
      <protection locked="0"/>
    </xf>
    <xf numFmtId="49" fontId="0" fillId="0" borderId="0" xfId="0" applyNumberFormat="1" applyBorder="1" applyProtection="1">
      <alignment vertical="center"/>
      <protection locked="0"/>
    </xf>
    <xf numFmtId="49" fontId="0" fillId="0" borderId="0" xfId="0" applyNumberFormat="1" applyBorder="1" applyAlignment="1" applyProtection="1">
      <alignment horizontal="left" vertical="center"/>
      <protection locked="0"/>
    </xf>
    <xf numFmtId="49" fontId="0" fillId="0" borderId="0" xfId="0" applyNumberFormat="1" applyFill="1" applyBorder="1" applyProtection="1">
      <alignment vertical="center"/>
      <protection locked="0"/>
    </xf>
    <xf numFmtId="0" fontId="0" fillId="0" borderId="0" xfId="0" applyNumberFormat="1" applyBorder="1" applyProtection="1">
      <alignment vertical="center"/>
      <protection locked="0"/>
    </xf>
    <xf numFmtId="0" fontId="0" fillId="0" borderId="0" xfId="0" applyNumberFormat="1" applyBorder="1" applyAlignment="1" applyProtection="1">
      <alignment vertical="center"/>
      <protection locked="0"/>
    </xf>
    <xf numFmtId="0" fontId="0" fillId="0" borderId="0" xfId="0" applyNumberFormat="1" applyFill="1" applyBorder="1" applyAlignment="1" applyProtection="1">
      <alignment vertical="center"/>
      <protection locked="0"/>
    </xf>
    <xf numFmtId="0" fontId="0" fillId="0" borderId="0" xfId="0" applyBorder="1" applyAlignment="1" applyProtection="1">
      <alignment horizontal="left" vertical="center"/>
      <protection locked="0"/>
    </xf>
    <xf numFmtId="0" fontId="0" fillId="0" borderId="0" xfId="0" applyNumberFormat="1" applyFill="1" applyBorder="1" applyAlignment="1" applyProtection="1">
      <alignment horizontal="left" vertical="center"/>
      <protection locked="0"/>
    </xf>
    <xf numFmtId="0" fontId="0" fillId="0" borderId="0" xfId="0" applyNumberFormat="1" applyBorder="1" applyAlignment="1" applyProtection="1">
      <alignment horizontal="left" vertical="center"/>
      <protection locked="0"/>
    </xf>
    <xf numFmtId="0" fontId="35" fillId="0" borderId="0" xfId="0" applyFont="1" applyFill="1" applyProtection="1">
      <alignment vertical="center"/>
      <protection locked="0"/>
    </xf>
    <xf numFmtId="49" fontId="0" fillId="0" borderId="0" xfId="0" quotePrefix="1" applyNumberFormat="1" applyFill="1" applyProtection="1">
      <alignment vertical="center"/>
      <protection locked="0"/>
    </xf>
    <xf numFmtId="14" fontId="39" fillId="0" borderId="0" xfId="0" applyNumberFormat="1" applyFont="1" applyAlignment="1" applyProtection="1">
      <alignment vertical="center"/>
      <protection locked="0"/>
    </xf>
    <xf numFmtId="0" fontId="34" fillId="0" borderId="0" xfId="0" applyFont="1" applyFill="1" applyAlignment="1" applyProtection="1">
      <alignment horizontal="left" vertical="center"/>
      <protection locked="0"/>
    </xf>
    <xf numFmtId="0" fontId="33" fillId="0" borderId="0" xfId="0" applyFont="1" applyProtection="1">
      <alignment vertical="center"/>
      <protection locked="0"/>
    </xf>
    <xf numFmtId="0" fontId="46" fillId="6" borderId="7" xfId="10" applyAlignment="1" applyProtection="1">
      <alignment horizontal="left" vertical="center"/>
      <protection locked="0"/>
    </xf>
    <xf numFmtId="14" fontId="46" fillId="6" borderId="7" xfId="10" applyNumberFormat="1" applyAlignment="1" applyProtection="1">
      <alignment horizontal="left" vertical="center"/>
      <protection locked="0"/>
    </xf>
    <xf numFmtId="49" fontId="46" fillId="6" borderId="10" xfId="10" applyNumberFormat="1" applyBorder="1" applyAlignment="1" applyProtection="1">
      <alignment horizontal="left" vertical="center"/>
      <protection locked="0"/>
    </xf>
    <xf numFmtId="0" fontId="32" fillId="0" borderId="0" xfId="0" applyFont="1" applyFill="1" applyAlignment="1" applyProtection="1">
      <alignment horizontal="left" vertical="center"/>
      <protection locked="0"/>
    </xf>
    <xf numFmtId="0" fontId="31" fillId="0" borderId="0" xfId="0" applyFont="1">
      <alignment vertical="center"/>
    </xf>
    <xf numFmtId="0" fontId="31" fillId="0" borderId="0" xfId="0" applyNumberFormat="1" applyFont="1">
      <alignment vertical="center"/>
    </xf>
    <xf numFmtId="0" fontId="30" fillId="0" borderId="0" xfId="0" applyFont="1" applyFill="1" applyAlignment="1">
      <alignment horizontal="left" vertical="center"/>
    </xf>
    <xf numFmtId="0" fontId="29" fillId="0" borderId="0" xfId="0" applyFont="1" applyFill="1" applyProtection="1">
      <alignment vertical="center"/>
      <protection locked="0"/>
    </xf>
    <xf numFmtId="49" fontId="28" fillId="0" borderId="0" xfId="0" applyNumberFormat="1" applyFont="1" applyFill="1" applyAlignment="1" applyProtection="1">
      <alignment horizontal="left" vertical="center"/>
      <protection locked="0"/>
    </xf>
    <xf numFmtId="0" fontId="28" fillId="0" borderId="0" xfId="0" applyNumberFormat="1" applyFont="1" applyFill="1" applyAlignment="1" applyProtection="1">
      <alignment horizontal="left" vertical="center"/>
      <protection locked="0"/>
    </xf>
    <xf numFmtId="49" fontId="28" fillId="0" borderId="0" xfId="0" applyNumberFormat="1" applyFont="1" applyAlignment="1" applyProtection="1">
      <alignment horizontal="left" vertical="center"/>
      <protection locked="0"/>
    </xf>
    <xf numFmtId="0" fontId="28" fillId="0" borderId="0" xfId="0" applyNumberFormat="1" applyFont="1" applyAlignment="1" applyProtection="1">
      <alignment horizontal="left" vertical="center"/>
      <protection locked="0"/>
    </xf>
    <xf numFmtId="0" fontId="42" fillId="0" borderId="0" xfId="0" applyNumberFormat="1" applyFont="1" applyAlignment="1" applyProtection="1">
      <alignment horizontal="left" vertical="center"/>
      <protection locked="0"/>
    </xf>
    <xf numFmtId="0" fontId="28" fillId="0" borderId="0" xfId="0" applyFont="1" applyFill="1" applyAlignment="1">
      <alignment horizontal="left" vertical="center"/>
    </xf>
    <xf numFmtId="0" fontId="0" fillId="0" borderId="0" xfId="0" applyNumberFormat="1" applyAlignment="1" applyProtection="1">
      <alignment vertical="center"/>
      <protection locked="0"/>
    </xf>
    <xf numFmtId="49" fontId="42" fillId="0" borderId="0" xfId="0" quotePrefix="1" applyNumberFormat="1" applyFont="1" applyAlignment="1" applyProtection="1">
      <alignment horizontal="left" vertical="center"/>
      <protection locked="0"/>
    </xf>
    <xf numFmtId="0" fontId="51" fillId="8" borderId="8" xfId="14" applyProtection="1">
      <alignment vertical="center"/>
      <protection locked="0"/>
    </xf>
    <xf numFmtId="0" fontId="0" fillId="0" borderId="0" xfId="0" quotePrefix="1" applyFill="1" applyProtection="1">
      <alignment vertical="center"/>
      <protection locked="0"/>
    </xf>
    <xf numFmtId="0" fontId="42" fillId="0" borderId="0" xfId="0" quotePrefix="1" applyNumberFormat="1" applyFont="1" applyFill="1" applyAlignment="1" applyProtection="1">
      <alignment vertical="center" wrapText="1"/>
      <protection locked="0"/>
    </xf>
    <xf numFmtId="0" fontId="27" fillId="0" borderId="0" xfId="0" applyFont="1" applyProtection="1">
      <alignment vertical="center"/>
      <protection locked="0"/>
    </xf>
    <xf numFmtId="0" fontId="39" fillId="0" borderId="0" xfId="0" applyNumberFormat="1" applyFont="1" applyFill="1">
      <alignment vertical="center"/>
    </xf>
    <xf numFmtId="0" fontId="42" fillId="0" borderId="0" xfId="0" applyNumberFormat="1" applyFont="1" applyFill="1">
      <alignment vertical="center"/>
    </xf>
    <xf numFmtId="0" fontId="26" fillId="0" borderId="0" xfId="0" applyFont="1" applyFill="1" applyAlignment="1">
      <alignment horizontal="left" vertical="center"/>
    </xf>
    <xf numFmtId="49" fontId="26" fillId="0" borderId="0" xfId="0" applyNumberFormat="1" applyFont="1" applyAlignment="1" applyProtection="1">
      <alignment horizontal="left" vertical="center"/>
      <protection locked="0"/>
    </xf>
    <xf numFmtId="49" fontId="26" fillId="0" borderId="0" xfId="0" applyNumberFormat="1" applyFont="1" applyFill="1" applyAlignment="1" applyProtection="1">
      <alignment horizontal="left" vertical="center"/>
      <protection locked="0"/>
    </xf>
    <xf numFmtId="0" fontId="26" fillId="0" borderId="0" xfId="0" applyNumberFormat="1" applyFont="1" applyAlignment="1" applyProtection="1">
      <alignment horizontal="left" vertical="center"/>
      <protection locked="0"/>
    </xf>
    <xf numFmtId="0" fontId="25" fillId="0" borderId="0" xfId="0" applyFont="1" applyProtection="1">
      <alignment vertical="center"/>
    </xf>
    <xf numFmtId="0" fontId="52" fillId="0" borderId="0" xfId="0" applyFont="1" applyProtection="1">
      <alignment vertical="center"/>
      <protection locked="0"/>
    </xf>
    <xf numFmtId="0" fontId="24" fillId="0" borderId="0" xfId="0" applyNumberFormat="1" applyFont="1" applyFill="1" applyBorder="1" applyAlignment="1" applyProtection="1">
      <alignment vertical="center"/>
    </xf>
    <xf numFmtId="44" fontId="24" fillId="0" borderId="0" xfId="0" applyNumberFormat="1" applyFont="1" applyFill="1" applyBorder="1" applyAlignment="1" applyProtection="1">
      <alignment horizontal="right" vertical="center"/>
    </xf>
    <xf numFmtId="0" fontId="24" fillId="0" borderId="0" xfId="0" applyFont="1" applyProtection="1">
      <alignment vertical="center"/>
      <protection locked="0"/>
    </xf>
    <xf numFmtId="0" fontId="50" fillId="8" borderId="8" xfId="13" quotePrefix="1" applyProtection="1">
      <alignment vertical="center"/>
      <protection locked="0"/>
    </xf>
    <xf numFmtId="0" fontId="50" fillId="8" borderId="8" xfId="13" quotePrefix="1">
      <alignment vertical="center"/>
    </xf>
    <xf numFmtId="0" fontId="23" fillId="0" borderId="0" xfId="0" applyFont="1" applyFill="1" applyProtection="1">
      <alignment vertical="center"/>
      <protection locked="0"/>
    </xf>
    <xf numFmtId="0" fontId="23" fillId="0" borderId="0" xfId="0" applyFont="1" applyFill="1" applyAlignment="1" applyProtection="1">
      <alignment horizontal="left" vertical="center"/>
      <protection locked="0"/>
    </xf>
    <xf numFmtId="0" fontId="22" fillId="0" borderId="0" xfId="0" applyFont="1" applyFill="1" applyAlignment="1" applyProtection="1">
      <alignment horizontal="left" vertical="center"/>
      <protection locked="0"/>
    </xf>
    <xf numFmtId="0" fontId="52" fillId="0" borderId="0" xfId="0" applyFont="1" applyFill="1" applyProtection="1">
      <alignment vertical="center"/>
      <protection locked="0"/>
    </xf>
    <xf numFmtId="0" fontId="22" fillId="0" borderId="0" xfId="0" applyFont="1" applyProtection="1">
      <alignment vertical="center"/>
      <protection locked="0"/>
    </xf>
    <xf numFmtId="14" fontId="0" fillId="0" borderId="0" xfId="1" applyNumberFormat="1" applyFont="1" applyAlignment="1" applyProtection="1">
      <alignment vertical="center"/>
      <protection locked="0"/>
    </xf>
    <xf numFmtId="0" fontId="21" fillId="0" borderId="0" xfId="0" applyFont="1" applyFill="1" applyProtection="1">
      <alignment vertical="center"/>
      <protection locked="0"/>
    </xf>
    <xf numFmtId="0" fontId="21" fillId="0" borderId="0" xfId="0" applyFont="1" applyFill="1" applyAlignment="1" applyProtection="1">
      <alignment horizontal="left" vertical="center"/>
      <protection locked="0"/>
    </xf>
    <xf numFmtId="167" fontId="0" fillId="0" borderId="0" xfId="0" applyNumberFormat="1" applyProtection="1">
      <alignment vertical="center"/>
      <protection locked="0"/>
    </xf>
    <xf numFmtId="0" fontId="20" fillId="0" borderId="0" xfId="0" applyFont="1" applyFill="1" applyProtection="1">
      <alignment vertical="center"/>
      <protection locked="0"/>
    </xf>
    <xf numFmtId="0" fontId="19" fillId="0" borderId="0" xfId="0" applyFont="1" applyFill="1" applyProtection="1">
      <alignment vertical="center"/>
      <protection locked="0"/>
    </xf>
    <xf numFmtId="44" fontId="0" fillId="0" borderId="0" xfId="1" applyNumberFormat="1" applyFont="1" applyFill="1" applyAlignment="1" applyProtection="1">
      <alignment vertical="center"/>
      <protection locked="0"/>
    </xf>
    <xf numFmtId="0" fontId="0" fillId="0" borderId="0" xfId="0" quotePrefix="1" applyFill="1" applyAlignment="1">
      <alignment horizontal="left" vertical="center"/>
    </xf>
    <xf numFmtId="0" fontId="18" fillId="0" borderId="0" xfId="0" applyFont="1" applyFill="1" applyProtection="1">
      <alignment vertical="center"/>
      <protection locked="0"/>
    </xf>
    <xf numFmtId="0" fontId="50" fillId="0" borderId="8" xfId="13" applyNumberFormat="1" applyFill="1" applyProtection="1">
      <alignment vertical="center"/>
      <protection locked="0"/>
    </xf>
    <xf numFmtId="0" fontId="42" fillId="0" borderId="0" xfId="0" applyFont="1" applyAlignment="1" applyProtection="1">
      <alignment vertical="center" wrapText="1"/>
      <protection locked="0"/>
    </xf>
    <xf numFmtId="0" fontId="50" fillId="0" borderId="8" xfId="13" applyFill="1" applyProtection="1">
      <alignment vertical="center"/>
      <protection locked="0"/>
    </xf>
    <xf numFmtId="0" fontId="18" fillId="0" borderId="0" xfId="0" applyFont="1" applyAlignment="1" applyProtection="1">
      <alignment horizontal="left" vertical="center"/>
      <protection locked="0"/>
    </xf>
    <xf numFmtId="0" fontId="18" fillId="0" borderId="0" xfId="0" applyFont="1" applyFill="1" applyAlignment="1" applyProtection="1">
      <alignment horizontal="left" vertical="center"/>
      <protection locked="0"/>
    </xf>
    <xf numFmtId="49" fontId="18" fillId="0" borderId="0" xfId="0" applyNumberFormat="1" applyFont="1" applyFill="1" applyAlignment="1" applyProtection="1">
      <alignment horizontal="left" vertical="center"/>
      <protection locked="0"/>
    </xf>
    <xf numFmtId="0" fontId="18" fillId="0" borderId="0" xfId="0" applyFont="1" applyFill="1" applyAlignment="1">
      <alignment horizontal="left" vertical="center"/>
    </xf>
    <xf numFmtId="0" fontId="18" fillId="0" borderId="0" xfId="0" applyNumberFormat="1" applyFont="1" applyAlignment="1" applyProtection="1">
      <alignment horizontal="left" vertical="center"/>
      <protection locked="0"/>
    </xf>
    <xf numFmtId="0" fontId="42" fillId="0" borderId="0" xfId="0" applyNumberFormat="1" applyFont="1" applyFill="1" applyAlignment="1">
      <alignment horizontal="left" vertical="center"/>
    </xf>
    <xf numFmtId="0" fontId="17" fillId="0" borderId="0" xfId="0" applyFont="1" applyFill="1" applyAlignment="1">
      <alignment horizontal="left" vertical="center"/>
    </xf>
    <xf numFmtId="0" fontId="17" fillId="0" borderId="0" xfId="0" applyFont="1" applyAlignment="1">
      <alignment horizontal="left" vertical="center"/>
    </xf>
    <xf numFmtId="49" fontId="17" fillId="0" borderId="0" xfId="0" applyNumberFormat="1" applyFont="1" applyFill="1" applyAlignment="1" applyProtection="1">
      <alignment horizontal="left" vertical="center"/>
      <protection locked="0"/>
    </xf>
    <xf numFmtId="0" fontId="17" fillId="0" borderId="0" xfId="0" applyFont="1" applyFill="1" applyAlignment="1">
      <alignment horizontal="left" vertical="center" wrapText="1"/>
    </xf>
    <xf numFmtId="0" fontId="17" fillId="0" borderId="0" xfId="0" applyNumberFormat="1" applyFont="1" applyFill="1" applyAlignment="1" applyProtection="1">
      <alignment horizontal="left" vertical="center"/>
      <protection locked="0"/>
    </xf>
    <xf numFmtId="49" fontId="17" fillId="0" borderId="0" xfId="0" applyNumberFormat="1" applyFont="1" applyAlignment="1" applyProtection="1">
      <alignment horizontal="left" vertical="center"/>
      <protection locked="0"/>
    </xf>
    <xf numFmtId="49" fontId="42" fillId="0" borderId="0" xfId="0" applyNumberFormat="1" applyFont="1">
      <alignment vertical="center"/>
    </xf>
    <xf numFmtId="0" fontId="17" fillId="0" borderId="0" xfId="0" applyFont="1" applyProtection="1">
      <alignment vertical="center"/>
      <protection locked="0"/>
    </xf>
    <xf numFmtId="0" fontId="17" fillId="0" borderId="0" xfId="0" applyFont="1" applyAlignment="1" applyProtection="1">
      <alignment horizontal="left" vertical="center"/>
      <protection locked="0"/>
    </xf>
    <xf numFmtId="0" fontId="17" fillId="0" borderId="0" xfId="0" applyNumberFormat="1" applyFont="1" applyAlignment="1" applyProtection="1">
      <alignment horizontal="left" vertical="center"/>
      <protection locked="0"/>
    </xf>
    <xf numFmtId="0" fontId="17" fillId="0" borderId="0" xfId="0" applyFont="1" applyFill="1" applyAlignment="1" applyProtection="1">
      <alignment horizontal="left" vertical="center"/>
      <protection locked="0"/>
    </xf>
    <xf numFmtId="0" fontId="16" fillId="0" borderId="0" xfId="0" applyFont="1" applyFill="1" applyAlignment="1">
      <alignment horizontal="left" vertical="center"/>
    </xf>
    <xf numFmtId="49" fontId="16" fillId="0" borderId="0" xfId="0" applyNumberFormat="1" applyFont="1" applyFill="1" applyAlignment="1" applyProtection="1">
      <alignment horizontal="left" vertical="center"/>
      <protection locked="0"/>
    </xf>
    <xf numFmtId="0" fontId="16" fillId="0" borderId="0" xfId="0" applyFont="1" applyFill="1" applyAlignment="1" applyProtection="1">
      <alignment horizontal="left" vertical="center"/>
      <protection locked="0"/>
    </xf>
    <xf numFmtId="0" fontId="15" fillId="0" borderId="0" xfId="0" applyFont="1">
      <alignment vertical="center"/>
    </xf>
    <xf numFmtId="49" fontId="0" fillId="0" borderId="0" xfId="0" applyNumberFormat="1">
      <alignment vertical="center"/>
    </xf>
    <xf numFmtId="0" fontId="15" fillId="0" borderId="0" xfId="0" applyFont="1" applyProtection="1">
      <alignment vertical="center"/>
      <protection locked="0"/>
    </xf>
    <xf numFmtId="0" fontId="15" fillId="0" borderId="0" xfId="0" applyFont="1" applyFill="1" applyAlignment="1" applyProtection="1">
      <alignment horizontal="left" vertical="center"/>
      <protection locked="0"/>
    </xf>
    <xf numFmtId="49" fontId="15" fillId="0" borderId="0" xfId="0" applyNumberFormat="1" applyFont="1" applyAlignment="1" applyProtection="1">
      <alignment horizontal="left" vertical="center"/>
      <protection locked="0"/>
    </xf>
    <xf numFmtId="0" fontId="15" fillId="0" borderId="0" xfId="0" applyFont="1" applyFill="1" applyProtection="1">
      <alignment vertical="center"/>
      <protection locked="0"/>
    </xf>
    <xf numFmtId="49" fontId="15" fillId="0" borderId="0" xfId="0" applyNumberFormat="1" applyFont="1" applyFill="1" applyAlignment="1" applyProtection="1">
      <alignment horizontal="left" vertical="center"/>
      <protection locked="0"/>
    </xf>
    <xf numFmtId="0" fontId="15" fillId="0" borderId="0" xfId="0" applyFont="1" applyFill="1" applyAlignment="1">
      <alignment horizontal="left" vertical="center"/>
    </xf>
    <xf numFmtId="0" fontId="0" fillId="0" borderId="0" xfId="0" quotePrefix="1" applyNumberFormat="1" applyFill="1" applyProtection="1">
      <alignment vertical="center"/>
      <protection locked="0"/>
    </xf>
    <xf numFmtId="164" fontId="0" fillId="0" borderId="0" xfId="1" applyNumberFormat="1" applyFont="1" applyAlignment="1" applyProtection="1">
      <alignment vertical="center"/>
      <protection locked="0"/>
    </xf>
    <xf numFmtId="164" fontId="0" fillId="0" borderId="0" xfId="1" applyNumberFormat="1" applyFont="1" applyFill="1" applyAlignment="1" applyProtection="1">
      <alignment vertical="center"/>
      <protection locked="0"/>
    </xf>
    <xf numFmtId="0" fontId="14" fillId="0" borderId="0" xfId="0" applyFont="1" applyProtection="1">
      <alignment vertical="center"/>
      <protection locked="0"/>
    </xf>
    <xf numFmtId="0" fontId="0" fillId="0" borderId="0" xfId="1" applyNumberFormat="1" applyFont="1" applyAlignment="1">
      <alignment vertical="center"/>
    </xf>
    <xf numFmtId="168" fontId="0" fillId="0" borderId="0" xfId="1" applyNumberFormat="1" applyFont="1" applyAlignment="1">
      <alignment vertical="center"/>
    </xf>
    <xf numFmtId="164" fontId="42" fillId="0" borderId="0" xfId="1" applyNumberFormat="1" applyFont="1" applyAlignment="1">
      <alignment vertical="center"/>
    </xf>
    <xf numFmtId="10" fontId="0" fillId="0" borderId="0" xfId="2" applyNumberFormat="1" applyFont="1" applyAlignment="1">
      <alignment vertical="center"/>
    </xf>
    <xf numFmtId="44" fontId="0" fillId="0" borderId="0" xfId="1" applyNumberFormat="1" applyFont="1" applyAlignment="1">
      <alignment vertical="center"/>
    </xf>
    <xf numFmtId="10" fontId="0" fillId="0" borderId="0" xfId="2" applyNumberFormat="1" applyFont="1" applyFill="1" applyAlignment="1" applyProtection="1">
      <alignment vertical="center"/>
      <protection locked="0"/>
    </xf>
    <xf numFmtId="1" fontId="0" fillId="0" borderId="0" xfId="0" applyNumberFormat="1" applyFill="1" applyProtection="1">
      <alignment vertical="center"/>
      <protection locked="0"/>
    </xf>
    <xf numFmtId="9" fontId="0" fillId="0" borderId="0" xfId="0" applyNumberFormat="1" applyFill="1" applyProtection="1">
      <alignment vertical="center"/>
      <protection locked="0"/>
    </xf>
    <xf numFmtId="0" fontId="13" fillId="0" borderId="0" xfId="0" applyFont="1" applyAlignment="1" applyProtection="1">
      <alignment horizontal="left" vertical="center"/>
      <protection locked="0"/>
    </xf>
    <xf numFmtId="0" fontId="0" fillId="0" borderId="0" xfId="0" quotePrefix="1" applyAlignment="1">
      <alignment horizontal="left" vertical="center"/>
    </xf>
    <xf numFmtId="49" fontId="13" fillId="0" borderId="0" xfId="0" applyNumberFormat="1" applyFont="1" applyFill="1" applyAlignment="1" applyProtection="1">
      <alignment horizontal="left" vertical="center"/>
      <protection locked="0"/>
    </xf>
    <xf numFmtId="0" fontId="13" fillId="0" borderId="0" xfId="0" applyNumberFormat="1" applyFont="1" applyFill="1" applyAlignment="1" applyProtection="1">
      <alignment horizontal="left" vertical="center"/>
      <protection locked="0"/>
    </xf>
    <xf numFmtId="49" fontId="12" fillId="0" borderId="0" xfId="0" applyNumberFormat="1" applyFont="1" applyAlignment="1" applyProtection="1">
      <alignment horizontal="left" vertical="center"/>
      <protection locked="0"/>
    </xf>
    <xf numFmtId="49" fontId="12" fillId="0" borderId="0" xfId="0" applyNumberFormat="1" applyFont="1" applyFill="1" applyAlignment="1" applyProtection="1">
      <alignment horizontal="left" vertical="center"/>
      <protection locked="0"/>
    </xf>
    <xf numFmtId="0" fontId="11" fillId="0" borderId="0" xfId="0" applyNumberFormat="1" applyFont="1" applyFill="1" applyAlignment="1" applyProtection="1">
      <alignment horizontal="left" vertical="center"/>
      <protection locked="0"/>
    </xf>
    <xf numFmtId="0" fontId="11" fillId="0" borderId="0" xfId="0" applyFont="1" applyFill="1" applyAlignment="1" applyProtection="1">
      <alignment horizontal="left" vertical="center"/>
      <protection locked="0"/>
    </xf>
    <xf numFmtId="0" fontId="10" fillId="0" borderId="0" xfId="0" applyFont="1" applyAlignment="1" applyProtection="1">
      <alignment horizontal="left" vertical="center"/>
      <protection locked="0"/>
    </xf>
    <xf numFmtId="0" fontId="9" fillId="0" borderId="0" xfId="0" applyNumberFormat="1" applyFont="1" applyAlignment="1" applyProtection="1">
      <alignment horizontal="left" vertical="center"/>
      <protection locked="0"/>
    </xf>
    <xf numFmtId="49" fontId="42" fillId="0" borderId="0" xfId="0" quotePrefix="1" applyNumberFormat="1" applyFont="1" applyProtection="1">
      <alignment vertical="center"/>
      <protection locked="0"/>
    </xf>
    <xf numFmtId="0" fontId="8" fillId="0" borderId="0" xfId="0" applyFont="1" applyAlignment="1" applyProtection="1">
      <alignment horizontal="left" vertical="center"/>
      <protection locked="0"/>
    </xf>
    <xf numFmtId="0" fontId="8" fillId="0" borderId="0" xfId="0" applyNumberFormat="1" applyFont="1" applyFill="1" applyAlignment="1" applyProtection="1">
      <alignment horizontal="left" vertical="center"/>
      <protection locked="0"/>
    </xf>
    <xf numFmtId="0" fontId="7" fillId="0" borderId="0" xfId="0" applyFont="1" applyProtection="1">
      <alignment vertical="center"/>
      <protection locked="0"/>
    </xf>
    <xf numFmtId="2" fontId="0" fillId="0" borderId="0" xfId="1" applyNumberFormat="1" applyFont="1" applyFill="1" applyAlignment="1" applyProtection="1">
      <alignment vertical="center"/>
      <protection locked="0"/>
    </xf>
    <xf numFmtId="0" fontId="6" fillId="0" borderId="0" xfId="0" applyFont="1" applyProtection="1">
      <alignment vertical="center"/>
      <protection locked="0"/>
    </xf>
    <xf numFmtId="9" fontId="0" fillId="0" borderId="0" xfId="2" applyFont="1" applyAlignment="1">
      <alignment vertical="center"/>
    </xf>
    <xf numFmtId="9" fontId="0" fillId="0" borderId="0" xfId="2" applyNumberFormat="1" applyFont="1" applyAlignment="1">
      <alignment vertical="center"/>
    </xf>
    <xf numFmtId="0" fontId="5" fillId="0" borderId="0" xfId="0" applyFont="1" applyAlignment="1" applyProtection="1">
      <alignment horizontal="left" vertical="center"/>
      <protection locked="0"/>
    </xf>
    <xf numFmtId="0" fontId="4" fillId="0" borderId="0" xfId="0" applyFont="1" applyFill="1" applyProtection="1">
      <alignment vertical="center"/>
      <protection locked="0"/>
    </xf>
    <xf numFmtId="0" fontId="4" fillId="0" borderId="0" xfId="0" applyFont="1" applyFill="1" applyAlignment="1" applyProtection="1">
      <alignment horizontal="left" vertical="center"/>
      <protection locked="0"/>
    </xf>
    <xf numFmtId="0" fontId="3" fillId="0" borderId="0" xfId="0" applyFont="1" applyProtection="1">
      <alignment vertical="center"/>
      <protection locked="0"/>
    </xf>
    <xf numFmtId="0" fontId="2" fillId="0" borderId="0" xfId="0" applyFont="1" applyProtection="1">
      <alignment vertical="center"/>
      <protection locked="0"/>
    </xf>
    <xf numFmtId="0" fontId="1" fillId="0" borderId="0" xfId="0" applyFont="1" applyFill="1" applyProtection="1">
      <alignment vertical="center"/>
      <protection locked="0"/>
    </xf>
    <xf numFmtId="0" fontId="1" fillId="0" borderId="0" xfId="0" applyFont="1" applyProtection="1">
      <alignment vertical="center"/>
      <protection locked="0"/>
    </xf>
    <xf numFmtId="49" fontId="1" fillId="0" borderId="0" xfId="0" applyNumberFormat="1" applyFont="1" applyFill="1" applyAlignment="1" applyProtection="1">
      <alignment horizontal="left" vertical="center"/>
      <protection locked="0"/>
    </xf>
    <xf numFmtId="49" fontId="1" fillId="0" borderId="0" xfId="0" applyNumberFormat="1" applyFont="1" applyAlignment="1" applyProtection="1">
      <alignment horizontal="left" vertical="center"/>
      <protection locked="0"/>
    </xf>
    <xf numFmtId="9" fontId="0" fillId="0" borderId="0" xfId="1" applyNumberFormat="1" applyFont="1" applyAlignment="1">
      <alignment vertical="center"/>
    </xf>
    <xf numFmtId="0" fontId="0" fillId="0" borderId="0" xfId="2" applyNumberFormat="1" applyFont="1" applyAlignment="1">
      <alignment vertical="center"/>
    </xf>
  </cellXfs>
  <cellStyles count="15">
    <cellStyle name="20% - Accent6" xfId="8" builtinId="50" customBuiltin="1"/>
    <cellStyle name="Calculation" xfId="7" builtinId="22" customBuiltin="1"/>
    <cellStyle name="Check Cell" xfId="3" builtinId="23" customBuiltin="1"/>
    <cellStyle name="Currency" xfId="1" builtinId="4"/>
    <cellStyle name="Heading 1" xfId="4" builtinId="16" customBuiltin="1"/>
    <cellStyle name="Input" xfId="5" builtinId="20" customBuiltin="1"/>
    <cellStyle name="Normal" xfId="0" builtinId="0" customBuiltin="1"/>
    <cellStyle name="Output" xfId="6" builtinId="21" customBuiltin="1"/>
    <cellStyle name="Percent" xfId="2" builtinId="5"/>
    <cellStyle name="uBind Heading 1" xfId="11" xr:uid="{00000000-0005-0000-0000-000009000000}"/>
    <cellStyle name="uBind Heading 2" xfId="13" xr:uid="{00000000-0005-0000-0000-00000A000000}"/>
    <cellStyle name="uBind Heading 3" xfId="14" xr:uid="{00000000-0005-0000-0000-00000B000000}"/>
    <cellStyle name="uBind Input" xfId="10" xr:uid="{00000000-0005-0000-0000-00000C000000}"/>
    <cellStyle name="uBind Normal" xfId="12" xr:uid="{00000000-0005-0000-0000-00000D000000}"/>
    <cellStyle name="uBind Table Head" xfId="9" xr:uid="{00000000-0005-0000-0000-00000E000000}"/>
  </cellStyles>
  <dxfs count="642">
    <dxf>
      <font>
        <b/>
        <i val="0"/>
        <color theme="0" tint="0.79998168889431442"/>
      </font>
      <fill>
        <patternFill>
          <bgColor theme="1" tint="0.24994659260841701"/>
        </patternFill>
      </fill>
    </dxf>
    <dxf>
      <font>
        <b/>
        <i val="0"/>
        <color theme="0" tint="0.79998168889431442"/>
      </font>
      <fill>
        <patternFill>
          <bgColor theme="1" tint="0.24994659260841701"/>
        </patternFill>
      </fill>
    </dxf>
    <dxf>
      <font>
        <b/>
        <i val="0"/>
        <color theme="0" tint="0.79998168889431442"/>
      </font>
      <fill>
        <patternFill>
          <bgColor rgb="FF505050"/>
        </patternFill>
      </fill>
    </dxf>
    <dxf>
      <numFmt numFmtId="0" formatCode="General"/>
      <protection locked="0" hidden="0"/>
    </dxf>
    <dxf>
      <numFmt numFmtId="0" formatCode="General"/>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4" formatCode="0.00%"/>
    </dxf>
    <dxf>
      <numFmt numFmtId="0" formatCode="General"/>
    </dxf>
    <dxf>
      <numFmt numFmtId="164" formatCode="_-&quot;$&quot;* #,##0_-;\-&quot;$&quot;* #,##0_-;_-&quot;$&quot;* &quot;-&quot;??_-;_-@_-"/>
    </dxf>
    <dxf>
      <numFmt numFmtId="34" formatCode="_-&quot;$&quot;* #,##0.00_-;\-&quot;$&quot;* #,##0.00_-;_-&quot;$&quot;* &quot;-&quot;??_-;_-@_-"/>
    </dxf>
    <dxf>
      <numFmt numFmtId="164" formatCode="_-&quot;$&quot;* #,##0_-;\-&quot;$&quot;* #,##0_-;_-&quot;$&quot;* &quot;-&quot;??_-;_-@_-"/>
    </dxf>
    <dxf>
      <numFmt numFmtId="164" formatCode="_-&quot;$&quot;* #,##0_-;\-&quot;$&quot;* #,##0_-;_-&quot;$&quot;* &quot;-&quot;??_-;_-@_-"/>
    </dxf>
    <dxf>
      <numFmt numFmtId="14" formatCode="0.00%"/>
    </dxf>
    <dxf>
      <numFmt numFmtId="164" formatCode="_-&quot;$&quot;* #,##0_-;\-&quot;$&quot;* #,##0_-;_-&quot;$&quot;* &quot;-&quot;??_-;_-@_-"/>
    </dxf>
    <dxf>
      <numFmt numFmtId="164" formatCode="_-&quot;$&quot;* #,##0_-;\-&quot;$&quot;* #,##0_-;_-&quot;$&quot;* &quot;-&quot;??_-;_-@_-"/>
    </dxf>
    <dxf>
      <numFmt numFmtId="168" formatCode="0.0000"/>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8" formatCode="0.0000"/>
    </dxf>
    <dxf>
      <numFmt numFmtId="164" formatCode="_-&quot;$&quot;* #,##0_-;\-&quot;$&quot;* #,##0_-;_-&quot;$&quot;* &quot;-&quot;??_-;_-@_-"/>
    </dxf>
    <dxf>
      <numFmt numFmtId="164" formatCode="_-&quot;$&quot;* #,##0_-;\-&quot;$&quot;* #,##0_-;_-&quot;$&quot;* &quot;-&quot;??_-;_-@_-"/>
    </dxf>
    <dxf>
      <numFmt numFmtId="34" formatCode="_-&quot;$&quot;* #,##0.00_-;\-&quot;$&quot;* #,##0.00_-;_-&quot;$&quot;* &quot;-&quot;??_-;_-@_-"/>
      <alignment horizontal="general" vertical="center" textRotation="0" wrapText="0" indent="0" justifyLastLine="0" shrinkToFit="0" readingOrder="0"/>
    </dxf>
    <dxf>
      <numFmt numFmtId="34" formatCode="_-&quot;$&quot;* #,##0.00_-;\-&quot;$&quot;* #,##0.0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3" formatCode="0%"/>
    </dxf>
    <dxf>
      <numFmt numFmtId="0" formatCode="General"/>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4" formatCode="0.00%"/>
    </dxf>
    <dxf>
      <numFmt numFmtId="0" formatCode="General"/>
    </dxf>
    <dxf>
      <numFmt numFmtId="164" formatCode="_-&quot;$&quot;* #,##0_-;\-&quot;$&quot;* #,##0_-;_-&quot;$&quot;* &quot;-&quot;??_-;_-@_-"/>
    </dxf>
    <dxf>
      <numFmt numFmtId="34" formatCode="_-&quot;$&quot;* #,##0.00_-;\-&quot;$&quot;* #,##0.00_-;_-&quot;$&quot;* &quot;-&quot;??_-;_-@_-"/>
    </dxf>
    <dxf>
      <numFmt numFmtId="164" formatCode="_-&quot;$&quot;* #,##0_-;\-&quot;$&quot;* #,##0_-;_-&quot;$&quot;* &quot;-&quot;??_-;_-@_-"/>
    </dxf>
    <dxf>
      <numFmt numFmtId="164" formatCode="_-&quot;$&quot;* #,##0_-;\-&quot;$&quot;* #,##0_-;_-&quot;$&quot;* &quot;-&quot;??_-;_-@_-"/>
    </dxf>
    <dxf>
      <numFmt numFmtId="14" formatCode="0.00%"/>
    </dxf>
    <dxf>
      <numFmt numFmtId="164" formatCode="_-&quot;$&quot;* #,##0_-;\-&quot;$&quot;* #,##0_-;_-&quot;$&quot;* &quot;-&quot;??_-;_-@_-"/>
    </dxf>
    <dxf>
      <numFmt numFmtId="164" formatCode="_-&quot;$&quot;* #,##0_-;\-&quot;$&quot;* #,##0_-;_-&quot;$&quot;* &quot;-&quot;??_-;_-@_-"/>
    </dxf>
    <dxf>
      <numFmt numFmtId="168" formatCode="0.0000"/>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8" formatCode="0.0000"/>
    </dxf>
    <dxf>
      <numFmt numFmtId="164" formatCode="_-&quot;$&quot;* #,##0_-;\-&quot;$&quot;* #,##0_-;_-&quot;$&quot;* &quot;-&quot;??_-;_-@_-"/>
    </dxf>
    <dxf>
      <numFmt numFmtId="164" formatCode="_-&quot;$&quot;* #,##0_-;\-&quot;$&quot;* #,##0_-;_-&quot;$&quot;* &quot;-&quot;??_-;_-@_-"/>
    </dxf>
    <dxf>
      <numFmt numFmtId="34" formatCode="_-&quot;$&quot;* #,##0.00_-;\-&quot;$&quot;* #,##0.0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numFmt numFmtId="19" formatCode="d/mm/yyyy"/>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dxf>
    <dxf>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quot;$&quot;* #,##0.00_-;_-&quot;$&quot;* &quot;-&quot;??_-;_-@_-"/>
      <alignment horizontal="right" vertical="center" textRotation="0" wrapText="0" indent="0" justifyLastLine="0" shrinkToFit="0" readingOrder="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1" hidden="0"/>
    </dxf>
    <dxf>
      <protection locked="1" hidden="0"/>
    </dxf>
    <dxf>
      <protection locked="1" hidden="0"/>
    </dxf>
    <dxf>
      <protection locked="1" hidden="0"/>
    </dxf>
    <dxf>
      <protection locked="1" hidden="0"/>
    </dxf>
    <dxf>
      <protection locked="1" hidden="0"/>
    </dxf>
    <dxf>
      <protection locked="1"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protection locked="0" hidden="0"/>
    </dxf>
    <dxf>
      <protection locked="0" hidden="0"/>
    </dxf>
    <dxf>
      <numFmt numFmtId="19" formatCode="d/mm/yyyy"/>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19" formatCode="d/mm/yyyy"/>
      <alignment horizontal="left" vertical="center" textRotation="0" wrapText="0" indent="0" justifyLastLine="0" shrinkToFit="0" readingOrder="0"/>
      <protection locked="0" hidden="0"/>
    </dxf>
    <dxf>
      <alignment horizontal="left" vertical="center" textRotation="0" wrapText="0" indent="0" justifyLastLine="0" shrinkToFit="0" readingOrder="0"/>
      <protection locked="0"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numFmt numFmtId="30" formatCode="@"/>
      <protection locked="0" hidden="0"/>
    </dxf>
    <dxf>
      <protection locked="0" hidden="0"/>
    </dxf>
    <dxf>
      <protection locked="1"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protection locked="0" hidden="0"/>
    </dxf>
    <dxf>
      <alignment horizontal="left" vertical="center" textRotation="0" wrapText="0" indent="0" justifyLastLine="0" shrinkToFit="0" readingOrder="0"/>
      <protection locked="0" hidden="0"/>
    </dxf>
    <dxf>
      <protection locked="0" hidden="0"/>
    </dxf>
    <dxf>
      <numFmt numFmtId="0" formatCode="General"/>
      <protection locked="0" hidden="0"/>
    </dxf>
    <dxf>
      <numFmt numFmtId="0" formatCode="General"/>
      <fill>
        <patternFill patternType="none">
          <fgColor indexed="64"/>
          <bgColor indexed="65"/>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protection locked="0" hidden="0"/>
    </dxf>
    <dxf>
      <numFmt numFmtId="30" formatCode="@"/>
      <protection locked="0" hidden="0"/>
    </dxf>
    <dxf>
      <protection locked="0"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protection locked="0" hidden="0"/>
    </dxf>
    <dxf>
      <numFmt numFmtId="30" formatCode="@"/>
      <protection locked="0" hidden="0"/>
    </dxf>
    <dxf>
      <numFmt numFmtId="30" formatCode="@"/>
      <alignment horizontal="left" vertical="center" textRotation="0" wrapText="0" indent="0" justifyLastLine="0" shrinkToFit="0" readingOrder="0"/>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solid">
          <fgColor theme="9" tint="-0.249977111117893"/>
          <bgColor theme="9" tint="-0.249977111117893"/>
        </patternFill>
      </fill>
    </dxf>
    <dxf>
      <fill>
        <patternFill patternType="solid">
          <fgColor theme="9" tint="-0.249977111117893"/>
          <bgColor theme="9" tint="-0.249977111117893"/>
        </patternFill>
      </fill>
    </dxf>
    <dxf>
      <font>
        <b/>
        <color theme="0"/>
      </font>
      <fill>
        <patternFill patternType="solid">
          <fgColor theme="9" tint="-0.249977111117893"/>
          <bgColor theme="9" tint="-0.249977111117893"/>
        </patternFill>
      </fill>
      <border>
        <left style="medium">
          <color theme="0"/>
        </left>
      </border>
    </dxf>
    <dxf>
      <font>
        <b/>
        <color theme="0"/>
      </font>
      <fill>
        <patternFill patternType="solid">
          <fgColor theme="9" tint="-0.249977111117893"/>
          <bgColor theme="9" tint="-0.249977111117893"/>
        </patternFill>
      </fill>
      <border>
        <right style="medium">
          <color theme="0"/>
        </right>
      </border>
    </dxf>
    <dxf>
      <font>
        <b/>
        <i val="0"/>
        <color theme="0" tint="0.59996337778862885"/>
      </font>
      <fill>
        <patternFill patternType="solid">
          <fgColor theme="9" tint="-0.499984740745262"/>
          <bgColor rgb="FF434343"/>
        </patternFill>
      </fill>
      <border>
        <top style="medium">
          <color theme="0"/>
        </top>
        <vertical/>
      </border>
    </dxf>
    <dxf>
      <font>
        <b/>
        <i val="0"/>
        <color theme="0" tint="0.59996337778862885"/>
      </font>
      <fill>
        <patternFill patternType="solid">
          <fgColor theme="1"/>
          <bgColor rgb="FF434343"/>
        </patternFill>
      </fill>
      <border>
        <bottom style="medium">
          <color theme="0" tint="-0.24994659260841701"/>
        </bottom>
        <vertical/>
      </border>
    </dxf>
    <dxf>
      <font>
        <color theme="0"/>
      </font>
      <fill>
        <patternFill patternType="solid">
          <fgColor theme="9"/>
          <bgColor theme="9"/>
        </patternFill>
      </fill>
      <border>
        <left style="thin">
          <color rgb="FF303030"/>
        </left>
        <right style="thin">
          <color rgb="FF303030"/>
        </right>
        <top style="thin">
          <color rgb="FF303030"/>
        </top>
        <bottom style="thin">
          <color rgb="FF303030"/>
        </bottom>
        <vertical style="thin">
          <color rgb="FF303030"/>
        </vertical>
        <horizontal style="thin">
          <color rgb="FF303030"/>
        </horizontal>
      </border>
    </dxf>
    <dxf>
      <fill>
        <patternFill patternType="solid">
          <fgColor theme="9" tint="0.59999389629810485"/>
          <bgColor theme="9" tint="0.59999389629810485"/>
        </patternFill>
      </fill>
    </dxf>
    <dxf>
      <fill>
        <patternFill patternType="solid">
          <fgColor theme="9" tint="0.59999389629810485"/>
          <bgColor theme="9" tint="0.59999389629810485"/>
        </patternFill>
      </fill>
    </dxf>
    <dxf>
      <font>
        <b/>
        <color theme="1"/>
      </font>
    </dxf>
    <dxf>
      <font>
        <b/>
        <color theme="1"/>
      </font>
    </dxf>
    <dxf>
      <font>
        <b/>
        <color theme="1"/>
      </font>
      <border>
        <top style="medium">
          <color theme="9"/>
        </top>
      </border>
    </dxf>
    <dxf>
      <font>
        <b/>
        <color theme="1"/>
      </font>
    </dxf>
    <dxf>
      <font>
        <color theme="1"/>
      </font>
      <fill>
        <patternFill patternType="solid">
          <fgColor theme="9" tint="0.79998168889431442"/>
          <bgColor theme="9" tint="0.79998168889431442"/>
        </patternFill>
      </fill>
      <border>
        <left style="thin">
          <color theme="9" tint="0.39997558519241921"/>
        </left>
        <right style="thin">
          <color theme="9" tint="0.39997558519241921"/>
        </right>
        <top style="thin">
          <color theme="9" tint="0.39997558519241921"/>
        </top>
        <bottom style="thin">
          <color theme="9" tint="0.39997558519241921"/>
        </bottom>
        <vertical style="thin">
          <color theme="9" tint="0.39997558519241921"/>
        </vertical>
        <horizontal style="thin">
          <color theme="9" tint="0.39997558519241921"/>
        </horizontal>
      </border>
    </dxf>
  </dxfs>
  <tableStyles count="2" defaultTableStyle="TableStyleMedium2" defaultPivotStyle="PivotStyleLight16">
    <tableStyle name="TableStyleMedium28 2" pivot="0" count="7" xr9:uid="{00000000-0011-0000-FFFF-FFFF00000000}">
      <tableStyleElement type="wholeTable" dxfId="641"/>
      <tableStyleElement type="headerRow" dxfId="640"/>
      <tableStyleElement type="totalRow" dxfId="639"/>
      <tableStyleElement type="firstColumn" dxfId="638"/>
      <tableStyleElement type="lastColumn" dxfId="637"/>
      <tableStyleElement type="firstRowStripe" dxfId="636"/>
      <tableStyleElement type="firstColumnStripe" dxfId="635"/>
    </tableStyle>
    <tableStyle name="uBind Table" pivot="0" count="7" xr9:uid="{00000000-0011-0000-FFFF-FFFF01000000}">
      <tableStyleElement type="wholeTable" dxfId="634"/>
      <tableStyleElement type="headerRow" dxfId="633"/>
      <tableStyleElement type="totalRow" dxfId="632"/>
      <tableStyleElement type="firstColumn" dxfId="631"/>
      <tableStyleElement type="lastColumn" dxfId="630"/>
      <tableStyleElement type="firstRowStripe" dxfId="629"/>
      <tableStyleElement type="firstColumnStripe" dxfId="628"/>
    </tableStyle>
  </tableStyles>
  <colors>
    <mruColors>
      <color rgb="FF1F5F34"/>
      <color rgb="FF505050"/>
      <color rgb="FF287A43"/>
      <color rgb="FF267440"/>
      <color rgb="FF285637"/>
      <color rgb="FF2E8A4D"/>
      <color rgb="FF349C57"/>
      <color rgb="FF434343"/>
      <color rgb="FF613066"/>
      <color rgb="FFA13B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45</xdr:col>
      <xdr:colOff>57150</xdr:colOff>
      <xdr:row>1</xdr:row>
      <xdr:rowOff>19050</xdr:rowOff>
    </xdr:from>
    <xdr:to>
      <xdr:col>45</xdr:col>
      <xdr:colOff>1152525</xdr:colOff>
      <xdr:row>1</xdr:row>
      <xdr:rowOff>406282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18725" y="285750"/>
          <a:ext cx="1095375" cy="387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47</xdr:col>
      <xdr:colOff>57150</xdr:colOff>
      <xdr:row>0</xdr:row>
      <xdr:rowOff>257175</xdr:rowOff>
    </xdr:from>
    <xdr:to>
      <xdr:col>47</xdr:col>
      <xdr:colOff>1152525</xdr:colOff>
      <xdr:row>1</xdr:row>
      <xdr:rowOff>377707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395150" y="257175"/>
          <a:ext cx="1095375" cy="3872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_Question_Sets" displayName="Table_Question_Sets" ref="B4:BV240" totalsRowShown="0" headerRowDxfId="627" dataDxfId="626" headerRowCellStyle="uBind Normal" dataCellStyle="uBind Normal">
  <autoFilter ref="B4:BV240"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autoFilter>
  <tableColumns count="73">
    <tableColumn id="2" xr3:uid="{00000000-0010-0000-0000-000002000000}" name="Property" dataDxfId="625" dataCellStyle="Normal"/>
    <tableColumn id="19" xr3:uid="{00000000-0010-0000-0000-000013000000}" name="Header" dataDxfId="624"/>
    <tableColumn id="4" xr3:uid="{00000000-0010-0000-0000-000004000000}" name="Type" dataDxfId="623" dataCellStyle="Normal">
      <calculatedColumnFormula>IF(Table_Question_Sets[[#This Row],[Header]]="Yes","",
IF(INDIRECT(SUBSTITUTE(ADDRESS(1,COLUMN(),4),"1","")&amp;ROW()-1)="",
INDIRECT(SUBSTITUTE(ADDRESS(1,COLUMN(Table_Question_Sets[[#This Row],[Property]]),4),"1","")&amp;ROW()-1),
INDIRECT(SUBSTITUTE(ADDRESS(1,COLUMN(),4),"1","")&amp;ROW()-1)))</calculatedColumnFormula>
    </tableColumn>
    <tableColumn id="1" xr3:uid="{00000000-0010-0000-0000-000001000000}" name="Key" dataDxfId="622" dataCellStyle="Normal">
      <calculatedColumnFormula>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calculatedColumnFormula>
    </tableColumn>
    <tableColumn id="43" xr3:uid="{00000000-0010-0000-0000-00002B000000}" name="Field Code" dataDxfId="621">
      <calculatedColumnFormula>IF(Table_Question_Sets[[#This Row],[Header]]="Yes","",IF(Table_Question_Sets[[#This Row],[Property]]&lt;&gt;"",SUBSTITUTE(Table_Question_Sets[[#This Row],[Property]]," ",""),""))</calculatedColumnFormula>
    </tableColumn>
    <tableColumn id="3" xr3:uid="{00000000-0010-0000-0000-000003000000}" name="Value" dataDxfId="620" dataCellStyle="uBind Input"/>
    <tableColumn id="6" xr3:uid="{00000000-0010-0000-0000-000006000000}" name="Data Type" dataDxfId="619" dataCellStyle="Normal"/>
    <tableColumn id="7" xr3:uid="{00000000-0010-0000-0000-000007000000}" name="Field Type" dataDxfId="618" dataCellStyle="Normal"/>
    <tableColumn id="48" xr3:uid="{00000000-0010-0000-0000-000030000000}" name="Option Set" dataDxfId="617"/>
    <tableColumn id="12" xr3:uid="{00000000-0010-0000-0000-00000C000000}" name="Required" dataDxfId="616" dataCellStyle="Normal"/>
    <tableColumn id="44" xr3:uid="{00000000-0010-0000-0000-00002C000000}" name="Min Qty" dataDxfId="615"/>
    <tableColumn id="45" xr3:uid="{00000000-0010-0000-0000-00002D000000}" name="Max Qty" dataDxfId="614"/>
    <tableColumn id="10" xr3:uid="{00000000-0010-0000-0000-00000A000000}" name="Row" dataDxfId="613"/>
    <tableColumn id="24" xr3:uid="{00000000-0010-0000-0000-000018000000}" name="X" dataDxfId="612"/>
    <tableColumn id="25" xr3:uid="{00000000-0010-0000-0000-000019000000}" name="S" dataDxfId="611"/>
    <tableColumn id="26" xr3:uid="{00000000-0010-0000-0000-00001A000000}" name="M" dataDxfId="610"/>
    <tableColumn id="27" xr3:uid="{00000000-0010-0000-0000-00001B000000}" name="L" dataDxfId="609"/>
    <tableColumn id="65" xr3:uid="{00000000-0010-0000-0000-000041000000}" name="Width"/>
    <tableColumn id="5" xr3:uid="{00000000-0010-0000-0000-000005000000}" name="Label" dataDxfId="608" dataCellStyle="Normal"/>
    <tableColumn id="49" xr3:uid="{00000000-0010-0000-0000-000031000000}" name="Question" dataDxfId="607"/>
    <tableColumn id="14" xr3:uid="{00000000-0010-0000-0000-00000E000000}" name="Hide Condition" dataDxfId="606" dataCellStyle="Normal"/>
    <tableColumn id="11" xr3:uid="{00000000-0010-0000-0000-00000B000000}" name="Validation Rules" dataDxfId="605" dataCellStyle="Normal"/>
    <tableColumn id="30" xr3:uid="{00000000-0010-0000-0000-00001E000000}" name="Heading 2" dataDxfId="604"/>
    <tableColumn id="32" xr3:uid="{00000000-0010-0000-0000-000020000000}" name="Heading 3" dataDxfId="603"/>
    <tableColumn id="37" xr3:uid="{00000000-0010-0000-0000-000025000000}" name="Heading 4" dataDxfId="602"/>
    <tableColumn id="33" xr3:uid="{00000000-0010-0000-0000-000021000000}" name="Paragraph" dataDxfId="601"/>
    <tableColumn id="69" xr3:uid="{00000000-0010-0000-0000-000045000000}" name="HTML" dataDxfId="600"/>
    <tableColumn id="58" xr3:uid="{00000000-0010-0000-0000-00003A000000}" name="Terms" dataDxfId="599"/>
    <tableColumn id="8" xr3:uid="{00000000-0010-0000-0000-000008000000}" name="Placeholder" dataDxfId="598" dataCellStyle="Normal"/>
    <tableColumn id="17" xr3:uid="{00000000-0010-0000-0000-000011000000}" name="Help Message" dataDxfId="597" dataCellStyle="Normal"/>
    <tableColumn id="46" xr3:uid="{00000000-0010-0000-0000-00002E000000}" name="Tooltip" dataDxfId="596"/>
    <tableColumn id="68" xr3:uid="{00000000-0010-0000-0000-000044000000}" name="Icon" dataDxfId="595"/>
    <tableColumn id="9" xr3:uid="{00000000-0010-0000-0000-000009000000}" name="Default Value" dataDxfId="594" dataCellStyle="Normal"/>
    <tableColumn id="64" xr3:uid="{00000000-0010-0000-0000-000040000000}" name="Calculated Value"/>
    <tableColumn id="72" xr3:uid="{00000000-0010-0000-0000-000048000000}" name="Calculated Trigger"/>
    <tableColumn id="73" xr3:uid="{00000000-0010-0000-0000-000049000000}" name="Calculated Condition"/>
    <tableColumn id="35" xr3:uid="{00000000-0010-0000-0000-000023000000}" name="Assumed Value" dataDxfId="593"/>
    <tableColumn id="36" xr3:uid="{00000000-0010-0000-0000-000024000000}" name="Used Value" dataDxfId="592">
      <calculatedColumnFormula>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calculatedColumnFormula>
    </tableColumn>
    <tableColumn id="23" xr3:uid="{00000000-0010-0000-0000-000017000000}" name="Custom Invalid"/>
    <tableColumn id="47" xr3:uid="{00000000-0010-0000-0000-00002F000000}" name="Invalid" dataDxfId="591">
      <calculatedColumnFormula>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calculatedColumnFormula>
    </tableColumn>
    <tableColumn id="63" xr3:uid="{00000000-0010-0000-0000-00003F000000}" name="Invalid Rollup" dataDxfId="590">
      <calculatedColumnFormula>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calculatedColumnFormula>
    </tableColumn>
    <tableColumn id="13" xr3:uid="{00000000-0010-0000-0000-00000D000000}" name="Disabled Condition" dataDxfId="589" dataCellStyle="Normal"/>
    <tableColumn id="42" xr3:uid="{00000000-0010-0000-0000-00002A000000}" name="Summary Label" dataDxfId="588"/>
    <tableColumn id="51" xr3:uid="{00000000-0010-0000-0000-000033000000}" name="Affects Premium" dataDxfId="587"/>
    <tableColumn id="52" xr3:uid="{00000000-0010-0000-0000-000034000000}" name="Affects Triggers" dataDxfId="586"/>
    <tableColumn id="16" xr3:uid="{00000000-0010-0000-0000-000010000000}" name="Workflow Role" dataDxfId="585"/>
    <tableColumn id="70" xr3:uid="{00000000-0010-0000-0000-000046000000}" name="Private" dataDxfId="584"/>
    <tableColumn id="66" xr3:uid="{00000000-0010-0000-0000-000042000000}" name="Container Class" dataDxfId="583"/>
    <tableColumn id="67" xr3:uid="{00000000-0010-0000-0000-000043000000}" name="Container Style" dataDxfId="582"/>
    <tableColumn id="21" xr3:uid="{00000000-0010-0000-0000-000015000000}" name="Text" dataDxfId="581" dataCellStyle="Normal">
      <calculatedColumnFormula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calculatedColumnFormula>
    </tableColumn>
    <tableColumn id="22" xr3:uid="{00000000-0010-0000-0000-000016000000}" name="String" dataDxfId="580" dataCellStyle="Normal">
      <calculatedColumnFormula>IF(OR(Table_Question_Sets[[#This Row],[Header]]="Yes",Table_Question_Sets[[#This Row],[Text]]=""),"",IF(OR(Table_Question_Sets[[#This Row],[Text]]="true",Table_Question_Sets[[#This Row],[Text]]="false",ISNUMBER(Table_Question_Sets[[#This Row],[Text]])),Table_Question_Sets[[#This Row],[Text]],""""&amp;Table_Question_Sets[[#This Row],[Text]]&amp;""""))</calculatedColumnFormula>
    </tableColumn>
    <tableColumn id="41" xr3:uid="{00000000-0010-0000-0000-000029000000}" name="Summary Key Mapping" dataDxfId="579">
      <calculatedColumnFormula>IF(AND(Table_Question_Sets[[#This Row],[Header]]&lt;&gt;"Yes",Table_Question_Sets[[#This Row],[Property]]&lt;&gt;"",Table_Question_Sets[[#This Row],[Summary Label]]&lt;&gt;""),""""&amp;Table_Question_Sets[[#This Row],[Key]]&amp;""": """&amp;Table_Question_Sets[[#This Row],[Summary Label]]&amp;"""","")</calculatedColumnFormula>
    </tableColumn>
    <tableColumn id="29" xr3:uid="{00000000-0010-0000-0000-00001D000000}" name="Config Count Fwd" dataDxfId="578">
      <calculatedColumnFormula>IF(Table_Question_Sets[[#This Row],[Header]]="Yes","",_xlfn.NUMBERVALUE(INDIRECT(SUBSTITUTE(ADDRESS(1,COLUMN(),4),"1","")&amp;ROW()-1))+IF(Table_Question_Sets[[#This Row],[Property]]&lt;&gt;"",1,0))</calculatedColumnFormula>
    </tableColumn>
    <tableColumn id="28" xr3:uid="{00000000-0010-0000-0000-00001C000000}" name="Config Count Back" dataDxfId="577">
      <calculatedColumnFormula>IF(Table_Question_Sets[[#This Row],[Header]]="Yes","",_xlfn.NUMBERVALUE(INDIRECT(SUBSTITUTE(ADDRESS(1,COLUMN(),4),"1","")&amp;ROW()+1))+IF(Table_Question_Sets[[#This Row],[Property]]&lt;&gt;"",1,0))</calculatedColumnFormula>
    </tableColumn>
    <tableColumn id="20" xr3:uid="{00000000-0010-0000-0000-000014000000}" name="Config Options" dataDxfId="576">
      <calculatedColumnFormula array="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calculatedColumnFormula>
    </tableColumn>
    <tableColumn id="50" xr3:uid="{00000000-0010-0000-0000-000032000000}" name="Config Validators" dataDxfId="575">
      <calculatedColumnFormula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calculatedColumnFormula>
    </tableColumn>
    <tableColumn id="54" xr3:uid="{00000000-0010-0000-0000-000036000000}" name="Config TO Repeating" dataDxfId="574">
      <calculatedColumnFormula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calculatedColumnFormula>
    </tableColumn>
    <tableColumn id="55" xr3:uid="{00000000-0010-0000-0000-000037000000}" name="Config TO" dataDxfId="573">
      <calculatedColumnFormula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calculatedColumnFormula>
    </tableColumn>
    <tableColumn id="34" xr3:uid="{00000000-0010-0000-0000-000022000000}" name="Config Field" dataDxfId="572">
      <calculatedColumnFormula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calculatedColumnFormula>
    </tableColumn>
    <tableColumn id="15" xr3:uid="{00000000-0010-0000-0000-00000F000000}" name="Config Content" dataDxfId="571" dataCellStyle="Normal">
      <calculatedColumnFormula xml:space="preserve">
IF(Table_Question_Sets[[#This Row],[Row]]="Yes","]},{""className"": ""row"",""fieldGroup"": [","")&amp;
Table_Question_Sets[[#This Row],[Config Field]]</calculatedColumnFormula>
    </tableColumn>
    <tableColumn id="56" xr3:uid="{00000000-0010-0000-0000-000038000000}" name="Config Rollup" dataDxfId="570">
      <calculatedColumnFormula>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calculatedColumnFormula>
    </tableColumn>
    <tableColumn id="57" xr3:uid="{00000000-0010-0000-0000-000039000000}" name="Config Use Row" dataDxfId="569">
      <calculatedColumnFormula>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calculatedColumnFormula>
    </tableColumn>
    <tableColumn id="53" xr3:uid="{00000000-0010-0000-0000-000035000000}" name="Config Keys Nested" dataDxfId="568">
      <calculatedColumnFormula>IF(AND(Table_Question_Sets[[#This Row],[Header]]="",Table_Question_Sets[[#This Row],[Property]]&lt;&gt;"",Table_Question_Sets[[#This Row],[Field Type]]&lt;&gt;""),
""""&amp;Table_Question_Sets[[#This Row],[Key]]&amp;"""","")</calculatedColumnFormula>
    </tableColumn>
    <tableColumn id="59" xr3:uid="{00000000-0010-0000-0000-00003B000000}" name="Config Keys Nested Rollup" dataDxfId="567">
      <calculatedColumnFormula>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calculatedColumnFormula>
    </tableColumn>
    <tableColumn id="18" xr3:uid="{00000000-0010-0000-0000-000012000000}" name="Config Workflow Roles" dataDxfId="566">
      <calculatedColumnFormula>IF(AND(Table_Question_Sets[[#This Row],[Header]]&lt;&gt;"Yes",Table_Question_Sets[[#This Row],[Property]]&lt;&gt;"",Table_Question_Sets[[#This Row],[Workflow Role]]&lt;&gt;""),
""""&amp;Table_Question_Sets[[#This Row],[Workflow Role]]&amp;""":"""&amp;Table_Question_Sets[[#This Row],[Key]]&amp;"""","")</calculatedColumnFormula>
    </tableColumn>
    <tableColumn id="71" xr3:uid="{00000000-0010-0000-0000-000047000000}" name="Config Private Fields" dataDxfId="565">
      <calculatedColumnFormula>IF(AND(Table_Question_Sets[[#This Row],[Header]]&lt;&gt;"Yes",Table_Question_Sets[[#This Row],[Property]]&lt;&gt;"",Table_Question_Sets[[#This Row],[Private]]="Yes"),
""""&amp;Table_Question_Sets[[#This Row],[Key]]&amp;"""","")</calculatedColumnFormula>
    </tableColumn>
    <tableColumn id="40" xr3:uid="{00000000-0010-0000-0000-000028000000}" name="Calculation Count Back" dataDxfId="564">
      <calculatedColumnFormula>IF(Table_Question_Sets[[#This Row],[Header]]="Yes","",_xlfn.NUMBERVALUE(INDIRECT(SUBSTITUTE(ADDRESS(1,COLUMN(),4),"1","")&amp;ROW()+1))+IF(OR(Table_Question_Sets[[#This Row],[Value]]&lt;&gt;"",AND(Table_Question_Sets[[#This Row],[Data Type]]="Repeating",Table_Question_Sets[[#This Row],[Calculation Repeating]]&lt;&gt;"")),1,0))</calculatedColumnFormula>
    </tableColumn>
    <tableColumn id="39" xr3:uid="{00000000-0010-0000-0000-000027000000}" name="Calculation Repeating" dataDxfId="563">
      <calculatedColumnFormula xml:space="preserve">
IF(Table_Question_Sets[[#This Row],[Data Type]]="Repeating",
OFFSET(Table_Repeating_Question_Sets[[#Headers],[Property]],MATCH(Table_Question_Sets[[#This Row],[Property]],Table_Repeating_Question_Sets[Property],0),MATCH("Calculation",Table_Repeating_Question_Sets[#Headers],0)-1,1,1),
"")</calculatedColumnFormula>
    </tableColumn>
    <tableColumn id="38" xr3:uid="{00000000-0010-0000-0000-000026000000}" name="Calculation" dataDxfId="562">
      <calculatedColumnFormula>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calculatedColumnFormula>
    </tableColumn>
    <tableColumn id="61" xr3:uid="{00000000-0010-0000-0000-00003D000000}" name="Calculation Rollup" dataDxfId="561">
      <calculatedColumnFormula>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calculatedColumnFormula>
    </tableColumn>
    <tableColumn id="31" xr3:uid="{00000000-0010-0000-0000-00001F000000}" name="Output Config" dataDxfId="560">
      <calculatedColumnFormula>IF(ISNUMBER(Table_Question_Sets[[#This Row],[Config Use Row]]),INDEX(Table_Question_Sets[Config Rollup],Table_Question_Sets[[#This Row],[Config Use Row]]),"")</calculatedColumnFormula>
    </tableColumn>
    <tableColumn id="60" xr3:uid="{00000000-0010-0000-0000-00003C000000}" name="Output Config Keys Nested" dataDxfId="559">
      <calculatedColumnFormula>IF(ISNUMBER(Table_Question_Sets[[#This Row],[Config Use Row]]),INDEX(Table_Question_Sets[Config Keys Nested Rollup],Table_Question_Sets[[#This Row],[Config Use Row]]),"")</calculatedColumnFormula>
    </tableColumn>
    <tableColumn id="62" xr3:uid="{00000000-0010-0000-0000-00003E000000}" name="Output Calculation" dataDxfId="558">
      <calculatedColumnFormula>IF(ISNUMBER(Table_Question_Sets[[#This Row],[Config Use Row]]),INDEX(Table_Question_Sets[Calculation Rollup],Table_Question_Sets[[#This Row],[Config Use Row]]),"")</calculatedColumnFormula>
    </tableColumn>
  </tableColumns>
  <tableStyleInfo name="uBind 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1000000}" name="Table_Repeating_Question_Sets" displayName="Table_Repeating_Question_Sets" ref="B4:CQ44" totalsRowShown="0" headerRowDxfId="557" dataDxfId="556" headerRowCellStyle="Normal" dataCellStyle="Normal">
  <autoFilter ref="B4:CQ44" xr:uid="{00000000-0009-0000-0100-00001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autoFilter>
  <tableColumns count="94">
    <tableColumn id="2" xr3:uid="{00000000-0010-0000-0100-000002000000}" name="Property" dataDxfId="555" dataCellStyle="Normal"/>
    <tableColumn id="19" xr3:uid="{00000000-0010-0000-0100-000013000000}" name="Header" dataDxfId="554" dataCellStyle="Normal"/>
    <tableColumn id="4" xr3:uid="{00000000-0010-0000-0100-000004000000}" name="Type" dataDxfId="553" dataCellStyle="Normal">
      <calculatedColumnFormula>IF(Table_Repeating_Question_Sets[[#This Row],[Header]]="Yes","",
IF(INDIRECT(SUBSTITUTE(ADDRESS(1,COLUMN(),4),"1","")&amp;ROW()-1)="",
INDIRECT(SUBSTITUTE(ADDRESS(1,COLUMN(Table_Repeating_Question_Sets[[#This Row],[Property]]),4),"1","")&amp;ROW()-1),
INDIRECT(SUBSTITUTE(ADDRESS(1,COLUMN(),4),"1","")&amp;ROW()-1)))</calculatedColumnFormula>
    </tableColumn>
    <tableColumn id="1" xr3:uid="{00000000-0010-0000-0100-000001000000}" name="Key" dataDxfId="552" dataCellStyle="Normal">
      <calculatedColumnFormula>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calculatedColumnFormula>
    </tableColumn>
    <tableColumn id="62" xr3:uid="{00000000-0010-0000-0100-00003E000000}" name="Field Key Prefix" dataDxfId="551">
      <calculatedColumnFormula>IF(Table_Repeating_Question_Sets[[#This Row],[Header]]="Yes","",IF(INDIRECT(SUBSTITUTE(ADDRESS(1,COLUMN(),4),"1","")&amp;ROW()-1)="",
INDIRECT(SUBSTITUTE(ADDRESS(1,COLUMN(Table_Repeating_Question_Sets[[#This Row],[Property]]),4),"1","")&amp;ROW()-1),INDIRECT(SUBSTITUTE(ADDRESS(1,COLUMN(),4),"1","")&amp;ROW()-1)))</calculatedColumnFormula>
    </tableColumn>
    <tableColumn id="61" xr3:uid="{00000000-0010-0000-0100-00003D000000}" name="Field Key" dataDxfId="550">
      <calculatedColumnFormula>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calculatedColumnFormula>
    </tableColumn>
    <tableColumn id="31" xr3:uid="{00000000-0010-0000-0100-00001F000000}" name="Field Code" dataDxfId="549">
      <calculatedColumnFormula>IF(Table_Repeating_Question_Sets[[#This Row],[Header]]="Yes","",IF(Table_Repeating_Question_Sets[[#This Row],[Property]]&lt;&gt;"",SUBSTITUTE(Table_Repeating_Question_Sets[[#This Row],[Property]]," ",""),""))</calculatedColumnFormula>
    </tableColumn>
    <tableColumn id="3" xr3:uid="{00000000-0010-0000-0100-000003000000}" name="Value 1" dataDxfId="548" dataCellStyle="uBind Input"/>
    <tableColumn id="20" xr3:uid="{00000000-0010-0000-0100-000014000000}" name="Value 2" dataDxfId="547" dataCellStyle="uBind Input"/>
    <tableColumn id="23" xr3:uid="{00000000-0010-0000-0100-000017000000}" name="Value 3" dataDxfId="546" dataCellStyle="uBind Input"/>
    <tableColumn id="24" xr3:uid="{00000000-0010-0000-0100-000018000000}" name="Value 4" dataDxfId="545" dataCellStyle="uBind Input"/>
    <tableColumn id="25" xr3:uid="{00000000-0010-0000-0100-000019000000}" name="Value 5" dataDxfId="544" dataCellStyle="uBind Input"/>
    <tableColumn id="26" xr3:uid="{00000000-0010-0000-0100-00001A000000}" name="Value 6" dataDxfId="543" dataCellStyle="uBind Input"/>
    <tableColumn id="27" xr3:uid="{00000000-0010-0000-0100-00001B000000}" name="Value 7" dataDxfId="542" dataCellStyle="uBind Input"/>
    <tableColumn id="28" xr3:uid="{00000000-0010-0000-0100-00001C000000}" name="Value 8" dataDxfId="541" dataCellStyle="uBind Input"/>
    <tableColumn id="29" xr3:uid="{00000000-0010-0000-0100-00001D000000}" name="Value 9" dataDxfId="540" dataCellStyle="uBind Input"/>
    <tableColumn id="30" xr3:uid="{00000000-0010-0000-0100-00001E000000}" name="Value 10" dataDxfId="539" dataCellStyle="uBind Input"/>
    <tableColumn id="32" xr3:uid="{00000000-0010-0000-0100-000020000000}" name="Total" dataDxfId="538" dataCellStyle="uBind Input">
      <calculatedColumnFormula>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calculatedColumnFormula>
    </tableColumn>
    <tableColumn id="55" xr3:uid="{00000000-0010-0000-0100-000037000000}" name="Count" dataDxfId="537" dataCellStyle="uBind Input">
      <calculatedColumnFormula>IF(Table_Repeating_Question_Sets[[#This Row],[Header]]&lt;&gt;"Yes",COUNTA(Table_Repeating_Question_Sets[[#This Row],[Value 1]:[Value 10]]),"")</calculatedColumnFormula>
    </tableColumn>
    <tableColumn id="6" xr3:uid="{00000000-0010-0000-0100-000006000000}" name="Data Type" dataDxfId="536" dataCellStyle="Normal"/>
    <tableColumn id="7" xr3:uid="{00000000-0010-0000-0100-000007000000}" name="Field Type" dataDxfId="535" dataCellStyle="Normal"/>
    <tableColumn id="51" xr3:uid="{00000000-0010-0000-0100-000033000000}" name="Option Set" dataDxfId="534"/>
    <tableColumn id="12" xr3:uid="{00000000-0010-0000-0100-00000C000000}" name="Required" dataDxfId="533" dataCellStyle="Normal"/>
    <tableColumn id="10" xr3:uid="{00000000-0010-0000-0100-00000A000000}" name="Row" dataDxfId="532"/>
    <tableColumn id="16" xr3:uid="{00000000-0010-0000-0100-000010000000}" name="X" dataDxfId="531"/>
    <tableColumn id="18" xr3:uid="{00000000-0010-0000-0100-000012000000}" name="S" dataDxfId="530"/>
    <tableColumn id="82" xr3:uid="{00000000-0010-0000-0100-000052000000}" name="M" dataDxfId="529"/>
    <tableColumn id="83" xr3:uid="{00000000-0010-0000-0100-000053000000}" name="L" dataDxfId="528"/>
    <tableColumn id="91" xr3:uid="{00000000-0010-0000-0100-00005B000000}" name="Width" dataDxfId="527"/>
    <tableColumn id="5" xr3:uid="{00000000-0010-0000-0100-000005000000}" name="Label" dataDxfId="526" dataCellStyle="Normal"/>
    <tableColumn id="56" xr3:uid="{00000000-0010-0000-0100-000038000000}" name="Question" dataDxfId="525"/>
    <tableColumn id="14" xr3:uid="{00000000-0010-0000-0100-00000E000000}" name="Hide Condition" dataDxfId="524" dataCellStyle="Normal"/>
    <tableColumn id="11" xr3:uid="{00000000-0010-0000-0100-00000B000000}" name="Validation Rules" dataDxfId="523" dataCellStyle="Normal"/>
    <tableColumn id="86" xr3:uid="{00000000-0010-0000-0100-000056000000}" name="Heading 2" dataDxfId="522"/>
    <tableColumn id="87" xr3:uid="{00000000-0010-0000-0100-000057000000}" name="Heading 3" dataDxfId="521"/>
    <tableColumn id="75" xr3:uid="{00000000-0010-0000-0100-00004B000000}" name="Heading 4" dataDxfId="520"/>
    <tableColumn id="88" xr3:uid="{00000000-0010-0000-0100-000058000000}" name="Paragraph" dataDxfId="519"/>
    <tableColumn id="80" xr3:uid="{00000000-0010-0000-0100-000050000000}" name="Terms" dataDxfId="518"/>
    <tableColumn id="8" xr3:uid="{00000000-0010-0000-0100-000008000000}" name="Placeholder" dataDxfId="517" dataCellStyle="Normal"/>
    <tableColumn id="17" xr3:uid="{00000000-0010-0000-0100-000011000000}" name="Help Message" dataDxfId="516" dataCellStyle="Normal"/>
    <tableColumn id="57" xr3:uid="{00000000-0010-0000-0100-000039000000}" name="Tooltip" dataDxfId="515"/>
    <tableColumn id="94" xr3:uid="{00000000-0010-0000-0100-00005E000000}" name="Icon" dataDxfId="514"/>
    <tableColumn id="9" xr3:uid="{00000000-0010-0000-0100-000009000000}" name="Default Value" dataDxfId="513" dataCellStyle="Normal"/>
    <tableColumn id="90" xr3:uid="{00000000-0010-0000-0100-00005A000000}" name="Calculated Value" dataDxfId="512"/>
    <tableColumn id="13" xr3:uid="{00000000-0010-0000-0100-00000D000000}" name="Disabled Condition" dataDxfId="511" dataCellStyle="Normal"/>
    <tableColumn id="66" xr3:uid="{00000000-0010-0000-0100-000042000000}" name="Affects Premium" dataDxfId="510"/>
    <tableColumn id="65" xr3:uid="{00000000-0010-0000-0100-000041000000}" name="Affects Triggers" dataDxfId="509"/>
    <tableColumn id="92" xr3:uid="{00000000-0010-0000-0100-00005C000000}" name="Container Class" dataDxfId="508"/>
    <tableColumn id="93" xr3:uid="{00000000-0010-0000-0100-00005D000000}" name="Container Style" dataDxfId="507"/>
    <tableColumn id="37" xr3:uid="{00000000-0010-0000-0100-000025000000}" name="Count 1" dataDxfId="506" dataCellStyle="Normal">
      <calculatedColumnFormula>IF(Table_Repeating_Question_Sets[[#This Row],[Header]]="Yes","",_xlfn.NUMBERVALUE(INDIRECT(SUBSTITUTE(ADDRESS(1,COLUMN(Table_Repeating_Question_Sets[[#This Row],[Count 1]]),4),"1","")&amp;ROW(Table_Repeating_Question_Sets[[#This Row],[Count 1]])+1))+IF(Table_Repeating_Question_Sets[[#This Row],[Value 1]]&lt;&gt;"",1,0))</calculatedColumnFormula>
    </tableColumn>
    <tableColumn id="22" xr3:uid="{00000000-0010-0000-0100-000016000000}" name="Invalid 1" dataDxfId="505">
      <calculatedColumnFormula>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calculatedColumnFormula>
    </tableColumn>
    <tableColumn id="40" xr3:uid="{00000000-0010-0000-0100-000028000000}" name="Calculation 1" dataDxfId="504" dataCellStyle="Normal">
      <calculatedColumnFormula>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calculatedColumnFormula>
    </tableColumn>
    <tableColumn id="43" xr3:uid="{00000000-0010-0000-0100-00002B000000}" name="Count 2" dataDxfId="503" dataCellStyle="Normal">
      <calculatedColumnFormula>IF(Table_Repeating_Question_Sets[[#This Row],[Header]]="Yes","",_xlfn.NUMBERVALUE(INDIRECT(SUBSTITUTE(ADDRESS(1,COLUMN(Table_Repeating_Question_Sets[[#This Row],[Count 2]]),4),"1","")&amp;ROW(Table_Repeating_Question_Sets[[#This Row],[Count 2]])+1))+IF(Table_Repeating_Question_Sets[[#This Row],[Value 2]]&lt;&gt;"",1,0))</calculatedColumnFormula>
    </tableColumn>
    <tableColumn id="33" xr3:uid="{00000000-0010-0000-0100-000021000000}" name="Invalid 2" dataDxfId="502">
      <calculatedColumnFormula>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calculatedColumnFormula>
    </tableColumn>
    <tableColumn id="36" xr3:uid="{00000000-0010-0000-0100-000024000000}" name="Calculation 2" dataDxfId="501" dataCellStyle="Normal">
      <calculatedColumnFormula>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calculatedColumnFormula>
    </tableColumn>
    <tableColumn id="41" xr3:uid="{00000000-0010-0000-0100-000029000000}" name="Count 3" dataDxfId="500" dataCellStyle="Normal">
      <calculatedColumnFormula>IF(Table_Repeating_Question_Sets[[#This Row],[Header]]="Yes","",_xlfn.NUMBERVALUE(INDIRECT(SUBSTITUTE(ADDRESS(1,COLUMN(Table_Repeating_Question_Sets[[#This Row],[Count 3]]),4),"1","")&amp;ROW(Table_Repeating_Question_Sets[[#This Row],[Count 3]])+1))+IF(Table_Repeating_Question_Sets[[#This Row],[Value 3]]&lt;&gt;"",1,0))</calculatedColumnFormula>
    </tableColumn>
    <tableColumn id="34" xr3:uid="{00000000-0010-0000-0100-000022000000}" name="Invalid 3" dataDxfId="499">
      <calculatedColumnFormula>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calculatedColumnFormula>
    </tableColumn>
    <tableColumn id="42" xr3:uid="{00000000-0010-0000-0100-00002A000000}" name="Calculation 3" dataDxfId="498" dataCellStyle="Normal">
      <calculatedColumnFormula>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calculatedColumnFormula>
    </tableColumn>
    <tableColumn id="48" xr3:uid="{00000000-0010-0000-0100-000030000000}" name="Count 4" dataDxfId="497" dataCellStyle="Normal">
      <calculatedColumnFormula>IF(Table_Repeating_Question_Sets[[#This Row],[Header]]="Yes","",_xlfn.NUMBERVALUE(INDIRECT(SUBSTITUTE(ADDRESS(1,COLUMN(Table_Repeating_Question_Sets[[#This Row],[Count 4]]),4),"1","")&amp;ROW(Table_Repeating_Question_Sets[[#This Row],[Count 4]])+1))+IF(Table_Repeating_Question_Sets[[#This Row],[Value 4]]&lt;&gt;"",1,0))</calculatedColumnFormula>
    </tableColumn>
    <tableColumn id="35" xr3:uid="{00000000-0010-0000-0100-000023000000}" name="Invalid 4" dataDxfId="496">
      <calculatedColumnFormula>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calculatedColumnFormula>
    </tableColumn>
    <tableColumn id="49" xr3:uid="{00000000-0010-0000-0100-000031000000}" name="Calculation 4" dataDxfId="495" dataCellStyle="Normal">
      <calculatedColumnFormula>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calculatedColumnFormula>
    </tableColumn>
    <tableColumn id="53" xr3:uid="{00000000-0010-0000-0100-000035000000}" name="Count 5" dataDxfId="494" dataCellStyle="Normal">
      <calculatedColumnFormula>IF(Table_Repeating_Question_Sets[[#This Row],[Header]]="Yes","",_xlfn.NUMBERVALUE(INDIRECT(SUBSTITUTE(ADDRESS(1,COLUMN(Table_Repeating_Question_Sets[[#This Row],[Count 5]]),4),"1","")&amp;ROW(Table_Repeating_Question_Sets[[#This Row],[Count 5]])+1))+IF(Table_Repeating_Question_Sets[[#This Row],[Value 5]]&lt;&gt;"",1,0))</calculatedColumnFormula>
    </tableColumn>
    <tableColumn id="38" xr3:uid="{00000000-0010-0000-0100-000026000000}" name="Invalid 5" dataDxfId="493">
      <calculatedColumnFormula>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calculatedColumnFormula>
    </tableColumn>
    <tableColumn id="54" xr3:uid="{00000000-0010-0000-0100-000036000000}" name="Calculation 5" dataDxfId="492" dataCellStyle="Normal">
      <calculatedColumnFormula>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calculatedColumnFormula>
    </tableColumn>
    <tableColumn id="58" xr3:uid="{00000000-0010-0000-0100-00003A000000}" name="Count 6" dataDxfId="491" dataCellStyle="Normal">
      <calculatedColumnFormula>IF(Table_Repeating_Question_Sets[[#This Row],[Header]]="Yes","",_xlfn.NUMBERVALUE(INDIRECT(SUBSTITUTE(ADDRESS(1,COLUMN(Table_Repeating_Question_Sets[[#This Row],[Count 6]]),4),"1","")&amp;ROW(Table_Repeating_Question_Sets[[#This Row],[Count 6]])+1))+IF(Table_Repeating_Question_Sets[[#This Row],[Value 6]]&lt;&gt;"",1,0))</calculatedColumnFormula>
    </tableColumn>
    <tableColumn id="39" xr3:uid="{00000000-0010-0000-0100-000027000000}" name="Invalid 6" dataDxfId="490">
      <calculatedColumnFormula>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calculatedColumnFormula>
    </tableColumn>
    <tableColumn id="59" xr3:uid="{00000000-0010-0000-0100-00003B000000}" name="Calculation 6" dataDxfId="489" dataCellStyle="Normal">
      <calculatedColumnFormula>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calculatedColumnFormula>
    </tableColumn>
    <tableColumn id="63" xr3:uid="{00000000-0010-0000-0100-00003F000000}" name="Count 7" dataDxfId="488" dataCellStyle="Normal">
      <calculatedColumnFormula>IF(Table_Repeating_Question_Sets[[#This Row],[Header]]="Yes","",_xlfn.NUMBERVALUE(INDIRECT(SUBSTITUTE(ADDRESS(1,COLUMN(Table_Repeating_Question_Sets[[#This Row],[Count 7]]),4),"1","")&amp;ROW(Table_Repeating_Question_Sets[[#This Row],[Count 7]])+1))+IF(Table_Repeating_Question_Sets[[#This Row],[Value 7]]&lt;&gt;"",1,0))</calculatedColumnFormula>
    </tableColumn>
    <tableColumn id="45" xr3:uid="{00000000-0010-0000-0100-00002D000000}" name="Invalid 7" dataDxfId="487">
      <calculatedColumnFormula>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calculatedColumnFormula>
    </tableColumn>
    <tableColumn id="64" xr3:uid="{00000000-0010-0000-0100-000040000000}" name="Calculation 7" dataDxfId="486" dataCellStyle="Normal">
      <calculatedColumnFormula>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calculatedColumnFormula>
    </tableColumn>
    <tableColumn id="68" xr3:uid="{00000000-0010-0000-0100-000044000000}" name="Count 8" dataDxfId="485" dataCellStyle="Normal">
      <calculatedColumnFormula>IF(Table_Repeating_Question_Sets[[#This Row],[Header]]="Yes","",_xlfn.NUMBERVALUE(INDIRECT(SUBSTITUTE(ADDRESS(1,COLUMN(Table_Repeating_Question_Sets[[#This Row],[Count 8]]),4),"1","")&amp;ROW(Table_Repeating_Question_Sets[[#This Row],[Count 8]])+1))+IF(Table_Repeating_Question_Sets[[#This Row],[Value 8]]&lt;&gt;"",1,0))</calculatedColumnFormula>
    </tableColumn>
    <tableColumn id="46" xr3:uid="{00000000-0010-0000-0100-00002E000000}" name="Invalid 8" dataDxfId="484">
      <calculatedColumnFormula>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calculatedColumnFormula>
    </tableColumn>
    <tableColumn id="69" xr3:uid="{00000000-0010-0000-0100-000045000000}" name="Calculation 8" dataDxfId="483" dataCellStyle="Normal">
      <calculatedColumnFormula>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calculatedColumnFormula>
    </tableColumn>
    <tableColumn id="73" xr3:uid="{00000000-0010-0000-0100-000049000000}" name="Count 9" dataDxfId="482" dataCellStyle="Normal">
      <calculatedColumnFormula>IF(Table_Repeating_Question_Sets[[#This Row],[Header]]="Yes","",_xlfn.NUMBERVALUE(INDIRECT(SUBSTITUTE(ADDRESS(1,COLUMN(Table_Repeating_Question_Sets[[#This Row],[Count 9]]),4),"1","")&amp;ROW(Table_Repeating_Question_Sets[[#This Row],[Count 9]])+1))+IF(Table_Repeating_Question_Sets[[#This Row],[Value 9]]&lt;&gt;"",1,0))</calculatedColumnFormula>
    </tableColumn>
    <tableColumn id="47" xr3:uid="{00000000-0010-0000-0100-00002F000000}" name="Invalid 9" dataDxfId="481">
      <calculatedColumnFormula>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calculatedColumnFormula>
    </tableColumn>
    <tableColumn id="74" xr3:uid="{00000000-0010-0000-0100-00004A000000}" name="Calculation 9" dataDxfId="480" dataCellStyle="Normal">
      <calculatedColumnFormula>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calculatedColumnFormula>
    </tableColumn>
    <tableColumn id="78" xr3:uid="{00000000-0010-0000-0100-00004E000000}" name="Count 10" dataDxfId="479" dataCellStyle="Normal">
      <calculatedColumnFormula>IF(Table_Repeating_Question_Sets[[#This Row],[Header]]="Yes","",_xlfn.NUMBERVALUE(INDIRECT(SUBSTITUTE(ADDRESS(1,COLUMN(Table_Repeating_Question_Sets[[#This Row],[Count 10]]),4),"1","")&amp;ROW(Table_Repeating_Question_Sets[[#This Row],[Count 10]])+1))+IF(Table_Repeating_Question_Sets[[#This Row],[Value 10]]&lt;&gt;"",1,0))</calculatedColumnFormula>
    </tableColumn>
    <tableColumn id="50" xr3:uid="{00000000-0010-0000-0100-000032000000}" name="Invalid 10" dataDxfId="478">
      <calculatedColumnFormula>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calculatedColumnFormula>
    </tableColumn>
    <tableColumn id="79" xr3:uid="{00000000-0010-0000-0100-00004F000000}" name="Calculation 10" dataDxfId="477" dataCellStyle="Normal">
      <calculatedColumnFormula>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calculatedColumnFormula>
    </tableColumn>
    <tableColumn id="52" xr3:uid="{00000000-0010-0000-0100-000034000000}" name="Invalid" dataDxfId="476">
      <calculatedColumnFormula>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calculatedColumnFormula>
    </tableColumn>
    <tableColumn id="44" xr3:uid="{00000000-0010-0000-0100-00002C000000}" name="Calculation" dataDxfId="475" dataCellStyle="Normal">
      <calculatedColumnFormula>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calculatedColumnFormula>
    </tableColumn>
    <tableColumn id="85" xr3:uid="{00000000-0010-0000-0100-000055000000}" name="Config Count Fwd" dataDxfId="474">
      <calculatedColumnFormula>IF(Table_Repeating_Question_Sets[[#This Row],[Header]]="Yes","",_xlfn.NUMBERVALUE(INDIRECT(SUBSTITUTE(ADDRESS(1,COLUMN(Table_Repeating_Question_Sets[[#This Row],[Config Count Fwd]]),4),"1","")&amp;ROW(Table_Repeating_Question_Sets[[#This Row],[Config Count Fwd]])-1))+IF(Table_Repeating_Question_Sets[[#This Row],[Property]]&lt;&gt;"",1,0))</calculatedColumnFormula>
    </tableColumn>
    <tableColumn id="84" xr3:uid="{00000000-0010-0000-0100-000054000000}" name="Config Count Back" dataDxfId="473">
      <calculatedColumnFormula>IF(Table_Repeating_Question_Sets[[#This Row],[Header]]="Yes","",_xlfn.NUMBERVALUE(INDIRECT(SUBSTITUTE(ADDRESS(1,COLUMN(Table_Repeating_Question_Sets[[#This Row],[Config Count Back]]),4),"1","")&amp;ROW(Table_Repeating_Question_Sets[[#This Row],[Config Count Back]])+1))+IF(Table_Repeating_Question_Sets[[#This Row],[Property]]&lt;&gt;"",1,0))</calculatedColumnFormula>
    </tableColumn>
    <tableColumn id="81" xr3:uid="{00000000-0010-0000-0100-000051000000}" name="Config Options" dataDxfId="472" dataCellStyle="Normal">
      <calculatedColumnFormula array="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calculatedColumnFormula>
    </tableColumn>
    <tableColumn id="60" xr3:uid="{00000000-0010-0000-0100-00003C000000}" name="Config Validators" dataDxfId="471">
      <calculatedColumnFormula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calculatedColumnFormula>
    </tableColumn>
    <tableColumn id="70" xr3:uid="{00000000-0010-0000-0100-000046000000}" name="Config TO" dataDxfId="470">
      <calculatedColumnFormula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calculatedColumnFormula>
    </tableColumn>
    <tableColumn id="89" xr3:uid="{00000000-0010-0000-0100-000059000000}" name="Config Field" dataDxfId="469">
      <calculatedColumnFormula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calculatedColumnFormula>
    </tableColumn>
    <tableColumn id="15" xr3:uid="{00000000-0010-0000-0100-00000F000000}" name="Config Content" dataDxfId="468" dataCellStyle="Normal">
      <calculatedColumnFormula xml:space="preserve">
IF(Table_Repeating_Question_Sets[[#This Row],[Row]]="Yes","]},{""className"": ""row"",""fieldGroup"": [","")&amp;
Table_Repeating_Question_Sets[[#This Row],[Config Field]]</calculatedColumnFormula>
    </tableColumn>
    <tableColumn id="71" xr3:uid="{00000000-0010-0000-0100-000047000000}" name="Config Rollup" dataDxfId="467">
      <calculatedColumnFormula>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calculatedColumnFormula>
    </tableColumn>
    <tableColumn id="72" xr3:uid="{00000000-0010-0000-0100-000048000000}" name="Config Use Row" dataDxfId="466">
      <calculatedColumnFormula>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calculatedColumnFormula>
    </tableColumn>
    <tableColumn id="67" xr3:uid="{00000000-0010-0000-0100-000043000000}" name="Config Keys Nested" dataDxfId="465" dataCellStyle="Normal">
      <calculatedColumnFormula>IF(AND(Table_Repeating_Question_Sets[[#This Row],[Header]]="",Table_Repeating_Question_Sets[[#This Row],[Property]]&lt;&gt;"",Table_Repeating_Question_Sets[[#This Row],[Field Type]]&lt;&gt;""),
""""&amp;Table_Repeating_Question_Sets[[#This Row],[Key]]&amp;"""","")</calculatedColumnFormula>
    </tableColumn>
    <tableColumn id="76" xr3:uid="{00000000-0010-0000-0100-00004C000000}" name="Config Keys Nested Rollup" dataDxfId="464" dataCellStyle="Normal">
      <calculatedColumnFormula>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calculatedColumnFormula>
    </tableColumn>
    <tableColumn id="21" xr3:uid="{00000000-0010-0000-0100-000015000000}" name="Output Config" dataDxfId="463" dataCellStyle="Normal">
      <calculatedColumnFormula>IF(ISNUMBER(Table_Repeating_Question_Sets[[#This Row],[Config Use Row]]),INDEX(Table_Repeating_Question_Sets[Config Rollup],Table_Repeating_Question_Sets[[#This Row],[Config Use Row]]),"")</calculatedColumnFormula>
    </tableColumn>
    <tableColumn id="77" xr3:uid="{00000000-0010-0000-0100-00004D000000}" name="Output Config Keys Nested" dataDxfId="462" dataCellStyle="Normal">
      <calculatedColumnFormula>IF(ISNUMBER(Table_Repeating_Question_Sets[[#This Row],[Config Use Row]]),INDEX(Table_Repeating_Question_Sets[Config Keys Nested Rollup],Table_Repeating_Question_Sets[[#This Row],[Config Use Row]]),"")</calculatedColumnFormula>
    </tableColumn>
  </tableColumns>
  <tableStyleInfo name="uBind 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2000000}" name="Table_Question_Options" displayName="Table_Question_Options" ref="B5:J105" totalsRowShown="0" headerRowDxfId="461" dataDxfId="460" headerRowCellStyle="Normal" dataCellStyle="Normal">
  <autoFilter ref="B5:J105" xr:uid="{00000000-0009-0000-0100-00001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00000000-0010-0000-0200-000001000000}" name="Value" dataDxfId="459" dataCellStyle="Normal"/>
    <tableColumn id="5" xr3:uid="{00000000-0010-0000-0200-000005000000}" name="Header" dataDxfId="458"/>
    <tableColumn id="2" xr3:uid="{00000000-0010-0000-0200-000002000000}" name="Display" dataDxfId="457" dataCellStyle="Normal"/>
    <tableColumn id="3" xr3:uid="{00000000-0010-0000-0200-000003000000}" name="Icon" dataDxfId="456" dataCellStyle="Normal"/>
    <tableColumn id="4" xr3:uid="{00000000-0010-0000-0200-000004000000}" name="Hide Condition" dataDxfId="455" dataCellStyle="Normal"/>
    <tableColumn id="9" xr3:uid="{00000000-0010-0000-0200-000009000000}" name="Disabled Condition" dataDxfId="454"/>
    <tableColumn id="8" xr3:uid="{00000000-0010-0000-0200-000008000000}" name="Config Buttons" dataDxfId="453">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calculatedColumnFormula>
    </tableColumn>
    <tableColumn id="7" xr3:uid="{00000000-0010-0000-0200-000007000000}" name="Config Radio" dataDxfId="452" dataCellStyle="uBind Normal">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calculatedColumnFormula>
    </tableColumn>
    <tableColumn id="6" xr3:uid="{00000000-0010-0000-0200-000006000000}" name="Config Select" dataDxfId="451" dataCellStyle="Normal">
      <calculatedColumnFormula>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calculatedColumnFormula>
    </tableColumn>
  </tableColumns>
  <tableStyleInfo name="uBind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_Triggers" displayName="Table_Triggers" ref="B4:S22" totalsRowShown="0" headerRowDxfId="450" dataDxfId="449" headerRowCellStyle="Normal" dataCellStyle="Normal">
  <autoFilter ref="B4:S22"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00000000-0010-0000-0300-000001000000}" name="Property" dataDxfId="448" dataCellStyle="Normal"/>
    <tableColumn id="9" xr3:uid="{00000000-0010-0000-0300-000009000000}" name="Header" dataDxfId="447" dataCellStyle="Normal"/>
    <tableColumn id="4" xr3:uid="{00000000-0010-0000-0300-000004000000}" name="Type" dataDxfId="446" dataCellStyle="Normal">
      <calculatedColumnFormula>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calculatedColumnFormula>
    </tableColumn>
    <tableColumn id="3" xr3:uid="{00000000-0010-0000-0300-000003000000}" name="Key" dataDxfId="445" dataCellStyle="Normal">
      <calculatedColumnFormula>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calculatedColumnFormula>
    </tableColumn>
    <tableColumn id="12" xr3:uid="{00000000-0010-0000-0300-00000C000000}" name="Field Code" dataDxfId="444">
      <calculatedColumnFormula>IF(Table_Triggers[[#This Row],[Header]]="Yes","",IF(Table_Triggers[[#This Row],[Property]]&lt;&gt;"",SUBSTITUTE(Table_Triggers[[#This Row],[Type]]," ","")&amp;SUBSTITUTE(Table_Triggers[[#This Row],[Property]]," ",""),""))</calculatedColumnFormula>
    </tableColumn>
    <tableColumn id="7" xr3:uid="{00000000-0010-0000-0300-000007000000}" name="Text" dataDxfId="443" dataCellStyle="Normal">
      <calculatedColumnFormula>IF(Table_Triggers[[#This Row],[Header]]&lt;&gt;"Yes",IF(Table_Triggers[[#This Row],[Value]]=FALSE,"false",IF(Table_Triggers[[#This Row],[Value]]=TRUE,"true","")),"")</calculatedColumnFormula>
    </tableColumn>
    <tableColumn id="6" xr3:uid="{00000000-0010-0000-0300-000006000000}" name="Config" dataDxfId="442">
      <calculatedColumnFormula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calculatedColumnFormula>
    </tableColumn>
    <tableColumn id="13" xr3:uid="{00000000-0010-0000-0300-00000D000000}" name="Config Rollup" dataDxfId="441">
      <calculatedColumnFormula>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calculatedColumnFormula>
    </tableColumn>
    <tableColumn id="14" xr3:uid="{00000000-0010-0000-0300-00000E000000}" name="Config Use Row" dataDxfId="440">
      <calculatedColumnFormula>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calculatedColumnFormula>
    </tableColumn>
    <tableColumn id="11" xr3:uid="{00000000-0010-0000-0300-00000B000000}" name="Output Config" dataDxfId="439">
      <calculatedColumnFormula>IF(ISNUMBER(Table_Triggers[[#This Row],[Config Use Row]]),INDEX(Table_Triggers[Config Rollup],Table_Triggers[[#This Row],[Config Use Row]]),"")</calculatedColumnFormula>
    </tableColumn>
    <tableColumn id="16" xr3:uid="{00000000-0010-0000-0300-000010000000}" name="Calculation" dataDxfId="438">
      <calculatedColumnFormula xml:space="preserve">
IF(AND(Table_Triggers[[#This Row],[Header]]&lt;&gt;"Yes",Table_Triggers[[#This Row],[Property]]&lt;&gt;"",Table_Triggers[[#This Row],[Text]]&lt;&gt;""),
""""&amp;Table_Triggers[[#This Row],[Key]]&amp;""":"&amp;Table_Triggers[[#This Row],[Text]],
"")</calculatedColumnFormula>
    </tableColumn>
    <tableColumn id="17" xr3:uid="{00000000-0010-0000-0300-000011000000}" name="Calculation Rollup" dataDxfId="437">
      <calculatedColumnFormula>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calculatedColumnFormula>
    </tableColumn>
    <tableColumn id="8" xr3:uid="{00000000-0010-0000-0300-000008000000}" name="Output Calculation" dataDxfId="436">
      <calculatedColumnFormula>IF(ISNUMBER(Table_Triggers[[#This Row],[Config Use Row]]),INDEX(Table_Triggers[Calculation Rollup],Table_Triggers[[#This Row],[Config Use Row]]),"")</calculatedColumnFormula>
    </tableColumn>
    <tableColumn id="2" xr3:uid="{00000000-0010-0000-0300-000002000000}" name="Value" dataDxfId="435" dataCellStyle="Normal"/>
    <tableColumn id="18" xr3:uid="{00000000-0010-0000-0300-000012000000}" name="Sidebar Header" dataDxfId="434"/>
    <tableColumn id="15" xr3:uid="{00000000-0010-0000-0300-00000F000000}" name="Sidebar Title" dataDxfId="433"/>
    <tableColumn id="5" xr3:uid="{00000000-0010-0000-0300-000005000000}" name="Display Price" dataDxfId="432"/>
    <tableColumn id="10" xr3:uid="{00000000-0010-0000-0300-00000A000000}" name="Sidebar Message" dataDxfId="431" dataCellStyle="Normal"/>
  </tableColumns>
  <tableStyleInfo name="uBind 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_Risk_1" displayName="Table_Risk_1" ref="B4:N176" headerRowDxfId="430" dataDxfId="429" totalsRowDxfId="428" headerRowCellStyle="Normal" dataCellStyle="Normal" totalsRowCellStyle="Normal">
  <autoFilter ref="B4:N176"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00000000-0010-0000-0400-000003000000}" name="Property" dataDxfId="427" totalsRowDxfId="426" dataCellStyle="Normal"/>
    <tableColumn id="5" xr3:uid="{00000000-0010-0000-0400-000005000000}" name="Header" dataDxfId="425" totalsRowDxfId="424" dataCellStyle="Normal"/>
    <tableColumn id="2" xr3:uid="{00000000-0010-0000-0400-000002000000}" name="Type" totalsRowLabel="Total" dataDxfId="423" totalsRowDxfId="422" dataCellStyle="Normal">
      <calculatedColumnFormula>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calculatedColumnFormula>
    </tableColumn>
    <tableColumn id="1" xr3:uid="{00000000-0010-0000-0400-000001000000}" name="Key" dataDxfId="421" totalsRowDxfId="420" dataCellStyle="Normal">
      <calculatedColumnFormula>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calculatedColumnFormula>
    </tableColumn>
    <tableColumn id="8" xr3:uid="{00000000-0010-0000-0400-000008000000}" name="Field Code" dataDxfId="419" totalsRowDxfId="418">
      <calculatedColumnFormula>IF(Table_Risk_1[[#This Row],[Header]]="Yes","",IF(Table_Risk_1[[#This Row],[Property]]&lt;&gt;"",Risk_1_Prefix&amp;SUBSTITUTE(Table_Risk_1[[#This Row],[Type]]," ","")&amp;SUBSTITUTE(Table_Risk_1[[#This Row],[Property]]," ",""),""))</calculatedColumnFormula>
    </tableColumn>
    <tableColumn id="6" xr3:uid="{00000000-0010-0000-0400-000006000000}" name="Text" dataDxfId="3">
      <calculatedColumnFormula>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calculatedColumnFormula>
    </tableColumn>
    <tableColumn id="9" xr3:uid="{00000000-0010-0000-0400-000009000000}" name="String" dataDxfId="417" totalsRowDxfId="416" dataCellStyle="Normal">
      <calculatedColumnFormula>IF(OR(Table_Risk_1[[#This Row],[Header]]="Yes",Table_Risk_1[[#This Row],[Property]]=""),"",IF(OR(Table_Risk_1[[#This Row],[Text]]="true",Table_Risk_1[[#This Row],[Text]]="false",ISNUMBER(Table_Risk_1[[#This Row],[Text]])),Table_Risk_1[[#This Row],[Text]],""""&amp;Table_Risk_1[[#This Row],[Text]]&amp;""""))</calculatedColumnFormula>
    </tableColumn>
    <tableColumn id="14" xr3:uid="{00000000-0010-0000-0400-00000E000000}" name="Output Calculation" dataDxfId="415" totalsRowDxfId="414">
      <calculatedColumnFormula>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calculatedColumnFormula>
    </tableColumn>
    <tableColumn id="4" xr3:uid="{00000000-0010-0000-0400-000004000000}" name="Value" dataDxfId="413" dataCellStyle="Normal"/>
    <tableColumn id="10" xr3:uid="{00000000-0010-0000-0400-00000A000000}" name="Test 1" dataDxfId="412" totalsRowDxfId="411" dataCellStyle="Normal"/>
    <tableColumn id="11" xr3:uid="{00000000-0010-0000-0400-00000B000000}" name="Test 2" dataDxfId="410" totalsRowDxfId="409" dataCellStyle="Normal"/>
    <tableColumn id="12" xr3:uid="{00000000-0010-0000-0400-00000C000000}" name="Test 3" dataDxfId="408" totalsRowDxfId="407" dataCellStyle="Normal"/>
    <tableColumn id="13" xr3:uid="{00000000-0010-0000-0400-00000D000000}" name="Test 4" dataDxfId="406" totalsRowDxfId="405" dataCellStyle="Normal"/>
  </tableColumns>
  <tableStyleInfo name="uBind 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5000000}" name="Table_Risk_2" displayName="Table_Risk_2" ref="B4:N59" headerRowDxfId="404" dataDxfId="403" totalsRowDxfId="402" headerRowCellStyle="Normal" dataCellStyle="Normal" totalsRowCellStyle="Normal">
  <autoFilter ref="B4:N59" xr:uid="{00000000-0009-0000-0100-00001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00000000-0010-0000-0500-000003000000}" name="Property" dataDxfId="401" totalsRowDxfId="400" dataCellStyle="Normal"/>
    <tableColumn id="5" xr3:uid="{00000000-0010-0000-0500-000005000000}" name="Header" dataDxfId="399" totalsRowDxfId="398" dataCellStyle="Normal"/>
    <tableColumn id="2" xr3:uid="{00000000-0010-0000-0500-000002000000}" name="Type" totalsRowLabel="Total" dataDxfId="397" totalsRowDxfId="396" dataCellStyle="Normal">
      <calculatedColumnFormula>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calculatedColumnFormula>
    </tableColumn>
    <tableColumn id="1" xr3:uid="{00000000-0010-0000-0500-000001000000}" name="Key" dataDxfId="395" totalsRowDxfId="394" dataCellStyle="Normal">
      <calculatedColumnFormula>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calculatedColumnFormula>
    </tableColumn>
    <tableColumn id="8" xr3:uid="{00000000-0010-0000-0500-000008000000}" name="Field Code" dataDxfId="393" totalsRowDxfId="392">
      <calculatedColumnFormula>IF(Table_Risk_2[[#This Row],[Header]]="Yes","",IF(Table_Risk_2[[#This Row],[Property]]&lt;&gt;"",Risk_1_Prefix&amp;SUBSTITUTE(Table_Risk_2[[#This Row],[Type]]," ","")&amp;SUBSTITUTE(Table_Risk_2[[#This Row],[Property]]," ",""),""))</calculatedColumnFormula>
    </tableColumn>
    <tableColumn id="6" xr3:uid="{00000000-0010-0000-0500-000006000000}" name="Text" dataDxfId="391" totalsRowDxfId="390">
      <calculatedColumnFormula>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calculatedColumnFormula>
    </tableColumn>
    <tableColumn id="9" xr3:uid="{00000000-0010-0000-0500-000009000000}" name="String" dataDxfId="389" totalsRowDxfId="388" dataCellStyle="Normal">
      <calculatedColumnFormula>IF(OR(Table_Risk_2[[#This Row],[Header]]="Yes",Table_Risk_2[[#This Row],[Property]]=""),"",IF(OR(Table_Risk_2[[#This Row],[Text]]="true",Table_Risk_2[[#This Row],[Text]]="false",ISNUMBER(Table_Risk_2[[#This Row],[Text]])),Table_Risk_2[[#This Row],[Text]],""""&amp;Table_Risk_2[[#This Row],[Text]]&amp;""""))</calculatedColumnFormula>
    </tableColumn>
    <tableColumn id="14" xr3:uid="{00000000-0010-0000-0500-00000E000000}" name="Output Calculation" dataDxfId="387" totalsRowDxfId="386">
      <calculatedColumnFormula>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calculatedColumnFormula>
    </tableColumn>
    <tableColumn id="4" xr3:uid="{00000000-0010-0000-0500-000004000000}" name="Value" dataDxfId="385" dataCellStyle="Normal"/>
    <tableColumn id="10" xr3:uid="{00000000-0010-0000-0500-00000A000000}" name="Test 1" dataDxfId="384" totalsRowDxfId="383" dataCellStyle="Normal"/>
    <tableColumn id="11" xr3:uid="{00000000-0010-0000-0500-00000B000000}" name="Test 2" dataDxfId="382" totalsRowDxfId="381" dataCellStyle="Normal"/>
    <tableColumn id="12" xr3:uid="{00000000-0010-0000-0500-00000C000000}" name="Test 3" dataDxfId="380" totalsRowDxfId="379" dataCellStyle="Normal"/>
    <tableColumn id="13" xr3:uid="{00000000-0010-0000-0500-00000D000000}" name="Test 4" dataDxfId="378" totalsRowDxfId="377" dataCellStyle="Normal"/>
  </tableColumns>
  <tableStyleInfo name="uBind 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_Statutory_Rates" displayName="Table_Statutory_Rates" ref="B6:M22" totalsRowShown="0" headerRowDxfId="376" dataDxfId="375" headerRowCellStyle="Normal" dataCellStyle="Normal">
  <autoFilter ref="B6:M22"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600-000001000000}" name="Effective Date" dataDxfId="374" dataCellStyle="Normal"/>
    <tableColumn id="14" xr3:uid="{00000000-0010-0000-0600-00000E000000}" name="Header" dataDxfId="373"/>
    <tableColumn id="13" xr3:uid="{00000000-0010-0000-0600-00000D000000}" name="Type" dataDxfId="372">
      <calculatedColumnFormula>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calculatedColumnFormula>
    </tableColumn>
    <tableColumn id="15" xr3:uid="{00000000-0010-0000-0600-00000F000000}" name="Next Value" dataDxfId="371">
      <calculatedColumnFormula>IF(INDIRECT(SUBSTITUTE(ADDRESS(1,COLUMN(Table_Statutory_Rates[[#This Row],[Effective Date]]),4),"1","")&amp;ROW()+1)&lt;&gt;"",INDIRECT(SUBSTITUTE(ADDRESS(1,COLUMN(Table_Statutory_Rates[[#This Row],[Effective Date]]),4),"1","")&amp;ROW()+1),"END")</calculatedColumnFormula>
    </tableColumn>
    <tableColumn id="2" xr3:uid="{00000000-0010-0000-0600-000002000000}" name="ACT" dataDxfId="370" dataCellStyle="Percent"/>
    <tableColumn id="3" xr3:uid="{00000000-0010-0000-0600-000003000000}" name="NSW" dataDxfId="369" dataCellStyle="Percent"/>
    <tableColumn id="5" xr3:uid="{00000000-0010-0000-0600-000005000000}" name="NT" dataDxfId="368" dataCellStyle="Percent"/>
    <tableColumn id="9" xr3:uid="{00000000-0010-0000-0600-000009000000}" name="QLD" dataDxfId="367" dataCellStyle="Percent"/>
    <tableColumn id="4" xr3:uid="{00000000-0010-0000-0600-000004000000}" name="SA" dataDxfId="366" dataCellStyle="Percent"/>
    <tableColumn id="10" xr3:uid="{00000000-0010-0000-0600-00000A000000}" name="TAS" dataDxfId="365" dataCellStyle="Percent">
      <calculatedColumnFormula>Table_Statutory_Rates[[#This Row],[SA]]</calculatedColumnFormula>
    </tableColumn>
    <tableColumn id="11" xr3:uid="{00000000-0010-0000-0600-00000B000000}" name="VIC" dataDxfId="364" dataCellStyle="Percent">
      <calculatedColumnFormula>Table_Statutory_Rates[[#This Row],[TAS]]</calculatedColumnFormula>
    </tableColumn>
    <tableColumn id="12" xr3:uid="{00000000-0010-0000-0600-00000C000000}" name="WA" dataDxfId="363" dataCellStyle="Percent">
      <calculatedColumnFormula>Table_Statutory_Rates[[#This Row],[VIC]]</calculatedColumnFormula>
    </tableColumn>
  </tableColumns>
  <tableStyleInfo name="uBind 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7000000}" name="Table_Risk_Types" displayName="Table_Risk_Types" ref="B29:B34" totalsRowShown="0" headerRowDxfId="362" dataDxfId="361" headerRowCellStyle="Normal" dataCellStyle="Normal">
  <autoFilter ref="B29:B34" xr:uid="{00000000-0009-0000-0100-00000C000000}">
    <filterColumn colId="0" hiddenButton="1"/>
  </autoFilter>
  <tableColumns count="1">
    <tableColumn id="1" xr3:uid="{00000000-0010-0000-0700-000001000000}" name="Value" dataDxfId="360" dataCellStyle="Normal"/>
  </tableColumns>
  <tableStyleInfo name="uBind 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8000000}" name="Table_ESL" displayName="Table_ESL" ref="B38:B40" totalsRowShown="0" headerRowDxfId="359" dataDxfId="358" headerRowCellStyle="Normal" dataCellStyle="Normal">
  <autoFilter ref="B38:B40" xr:uid="{00000000-0009-0000-0100-000011000000}">
    <filterColumn colId="0" hiddenButton="1"/>
  </autoFilter>
  <tableColumns count="1">
    <tableColumn id="1" xr3:uid="{00000000-0010-0000-0800-000001000000}" name="Value" dataDxfId="357" dataCellStyle="Normal"/>
  </tableColumns>
  <tableStyleInfo name="uBind 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9000000}" name="Table_Payment_Options" displayName="Table_Payment_Options" ref="B6:F17" totalsRowShown="0" headerRowDxfId="356" dataDxfId="355" headerRowCellStyle="Normal" dataCellStyle="Normal">
  <autoFilter ref="B6:F17" xr:uid="{00000000-0009-0000-0100-00000F000000}">
    <filterColumn colId="0" hiddenButton="1"/>
    <filterColumn colId="1" hiddenButton="1"/>
    <filterColumn colId="2" hiddenButton="1"/>
    <filterColumn colId="3" hiddenButton="1"/>
    <filterColumn colId="4" hiddenButton="1"/>
  </autoFilter>
  <tableColumns count="5">
    <tableColumn id="1" xr3:uid="{00000000-0010-0000-0900-000001000000}" name="Item" dataDxfId="354" dataCellStyle="Normal"/>
    <tableColumn id="2" xr3:uid="{00000000-0010-0000-0900-000002000000}" name="Yearly" dataDxfId="353" dataCellStyle="Normal"/>
    <tableColumn id="3" xr3:uid="{00000000-0010-0000-0900-000003000000}" name="Monthly" dataDxfId="352" dataCellStyle="Normal"/>
    <tableColumn id="4" xr3:uid="{00000000-0010-0000-0900-000004000000}" name="Fortnightly" dataDxfId="351" dataCellStyle="Normal"/>
    <tableColumn id="5" xr3:uid="{00000000-0010-0000-0900-000005000000}" name="Weekly" dataDxfId="350" dataCellStyle="Normal"/>
  </tableColumns>
  <tableStyleInfo name="uBind 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0A000000}" name="Table_Payment_Methods" displayName="Table_Payment_Methods" ref="B21:K31" totalsRowShown="0" headerRowDxfId="349" dataDxfId="348" headerRowCellStyle="Normal" dataCellStyle="Normal">
  <autoFilter ref="B21:K31" xr:uid="{00000000-0009-0000-0100-00002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A00-000001000000}" name="Item" dataDxfId="347" dataCellStyle="Normal"/>
    <tableColumn id="5" xr3:uid="{00000000-0010-0000-0A00-000005000000}" name="Visa" dataDxfId="346"/>
    <tableColumn id="2" xr3:uid="{00000000-0010-0000-0A00-000002000000}" name="Mastercard" dataDxfId="345" dataCellStyle="Normal"/>
    <tableColumn id="3" xr3:uid="{00000000-0010-0000-0A00-000003000000}" name="Amex" dataDxfId="344" dataCellStyle="Normal"/>
    <tableColumn id="4" xr3:uid="{00000000-0010-0000-0A00-000004000000}" name="Diners Club" dataDxfId="343" dataCellStyle="Normal"/>
    <tableColumn id="6" xr3:uid="{00000000-0010-0000-0A00-000006000000}" name="Direct Debit" dataDxfId="342" dataCellStyle="Normal"/>
    <tableColumn id="7" xr3:uid="{00000000-0010-0000-0A00-000007000000}" name="Principal Finance" dataDxfId="341" dataCellStyle="Normal"/>
    <tableColumn id="10" xr3:uid="{00000000-0010-0000-0A00-00000A000000}" name="Premium Funding" dataDxfId="340"/>
    <tableColumn id="9" xr3:uid="{00000000-0010-0000-0A00-000009000000}" name="IQumulate" dataDxfId="339"/>
    <tableColumn id="8" xr3:uid="{00000000-0010-0000-0A00-000008000000}" name="Invoice" dataDxfId="338" dataCellStyle="Normal"/>
  </tableColumns>
  <tableStyleInfo name="uBind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B000000}" name="Table_Premium_Breakdown" displayName="Table_Premium_Breakdown" ref="B6:U17" totalsRowCount="1" headerRowCellStyle="Normal" dataCellStyle="Normal">
  <autoFilter ref="B6:U16"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00000000-0010-0000-0B00-000001000000}" name="Item" totalsRowLabel="Total" totalsRowDxfId="337" dataCellStyle="Normal"/>
    <tableColumn id="3" xr3:uid="{00000000-0010-0000-0B00-000003000000}" name="Base Premium" totalsRowFunction="custom" dataDxfId="336" totalsRowDxfId="335" dataCellStyle="Currency">
      <totalsRowFormula>SUM(Table_Premium_Breakdown[Base Premium])</totalsRowFormula>
    </tableColumn>
    <tableColumn id="2" xr3:uid="{00000000-0010-0000-0B00-000002000000}" name="ESL" totalsRowFunction="custom" dataDxfId="334" totalsRowDxfId="333" dataCellStyle="Currency">
      <calculatedColumnFormula>#REF!</calculatedColumnFormula>
      <totalsRowFormula>SUM(Table_Premium_Breakdown[ESL])</totalsRowFormula>
    </tableColumn>
    <tableColumn id="5" xr3:uid="{00000000-0010-0000-0B00-000005000000}" name="GST" totalsRowFunction="custom" dataDxfId="332" totalsRowDxfId="331" dataCellStyle="Currency">
      <totalsRowFormula>SUM(Table_Premium_Breakdown[GST])</totalsRowFormula>
    </tableColumn>
    <tableColumn id="4" xr3:uid="{00000000-0010-0000-0B00-000004000000}" name="SD ACT" totalsRowFunction="custom" dataDxfId="330" totalsRowDxfId="329" dataCellStyle="Currency">
      <totalsRowFormula>SUM(Table_Premium_Breakdown[SD ACT])</totalsRowFormula>
    </tableColumn>
    <tableColumn id="8" xr3:uid="{00000000-0010-0000-0B00-000008000000}" name="SD NSW" totalsRowFunction="custom" dataDxfId="328" totalsRowDxfId="327" dataCellStyle="Currency">
      <totalsRowFormula>SUM(Table_Premium_Breakdown[SD NSW])</totalsRowFormula>
    </tableColumn>
    <tableColumn id="14" xr3:uid="{00000000-0010-0000-0B00-00000E000000}" name="SD NT" totalsRowFunction="custom" dataDxfId="326" totalsRowDxfId="325" dataCellStyle="Currency">
      <totalsRowFormula>SUM(Table_Premium_Breakdown[SD NT])</totalsRowFormula>
    </tableColumn>
    <tableColumn id="16" xr3:uid="{00000000-0010-0000-0B00-000010000000}" name="SD QLD" totalsRowFunction="custom" dataDxfId="324" totalsRowDxfId="323" dataCellStyle="Currency">
      <totalsRowFormula>SUM(Table_Premium_Breakdown[SD QLD])</totalsRowFormula>
    </tableColumn>
    <tableColumn id="17" xr3:uid="{00000000-0010-0000-0B00-000011000000}" name="SD SA" totalsRowFunction="custom" dataDxfId="322" totalsRowDxfId="321" dataCellStyle="Currency">
      <totalsRowFormula>SUM(Table_Premium_Breakdown[SD SA])</totalsRowFormula>
    </tableColumn>
    <tableColumn id="18" xr3:uid="{00000000-0010-0000-0B00-000012000000}" name="SD TAS" totalsRowFunction="custom" dataDxfId="320" totalsRowDxfId="319" dataCellStyle="Currency">
      <totalsRowFormula>SUM(Table_Premium_Breakdown[SD TAS])</totalsRowFormula>
    </tableColumn>
    <tableColumn id="19" xr3:uid="{00000000-0010-0000-0B00-000013000000}" name="SD VIC" totalsRowFunction="custom" dataDxfId="318" totalsRowDxfId="317" dataCellStyle="Currency">
      <totalsRowFormula>SUM(Table_Premium_Breakdown[SD VIC])</totalsRowFormula>
    </tableColumn>
    <tableColumn id="20" xr3:uid="{00000000-0010-0000-0B00-000014000000}" name="SD WA" totalsRowFunction="custom" dataDxfId="316" totalsRowDxfId="315" dataCellStyle="Currency">
      <totalsRowFormula>SUM(Table_Premium_Breakdown[SD WA])</totalsRowFormula>
    </tableColumn>
    <tableColumn id="6" xr3:uid="{00000000-0010-0000-0B00-000006000000}" name="SD Total" totalsRowFunction="custom" dataDxfId="314" totalsRowDxfId="313" dataCellStyle="Currency">
      <totalsRowFormula>SUM(Table_Premium_Breakdown[SD Total])</totalsRowFormula>
    </tableColumn>
    <tableColumn id="9" xr3:uid="{00000000-0010-0000-0B00-000009000000}" name="Service Fees" totalsRowFunction="custom" dataDxfId="312" totalsRowDxfId="311">
      <totalsRowFormula>SUM(Table_Premium_Breakdown[Service Fees])</totalsRowFormula>
    </tableColumn>
    <tableColumn id="15" xr3:uid="{00000000-0010-0000-0B00-00000F000000}" name="Sub Total 1" totalsRowFunction="custom" dataDxfId="310" totalsRowDxfId="309" dataCellStyle="Currency">
      <calculatedColumnFormula>SUM(Table_Premium_Breakdown[[#This Row],[Base Premium]:[Service Fees]])</calculatedColumnFormula>
      <totalsRowFormula>SUM(Table_Premium_Breakdown[Sub Total 1])</totalsRowFormula>
    </tableColumn>
    <tableColumn id="10" xr3:uid="{00000000-0010-0000-0B00-00000A000000}" name="Interest" totalsRowFunction="custom" dataDxfId="308" totalsRowDxfId="307" dataCellStyle="Currency">
      <totalsRowFormula>SUM(Table_Premium_Breakdown[Interest])</totalsRowFormula>
    </tableColumn>
    <tableColumn id="13" xr3:uid="{00000000-0010-0000-0B00-00000D000000}" name="Sub Total 2" totalsRowFunction="custom" dataDxfId="306" totalsRowDxfId="305">
      <totalsRowFormula>SUM(Table_Premium_Breakdown[Sub Total 2])</totalsRowFormula>
    </tableColumn>
    <tableColumn id="12" xr3:uid="{00000000-0010-0000-0B00-00000C000000}" name="Merchant Fees" totalsRowFunction="custom" totalsRowDxfId="304">
      <totalsRowFormula>SUM(Table_Premium_Breakdown[Merchant Fees])</totalsRowFormula>
    </tableColumn>
    <tableColumn id="11" xr3:uid="{00000000-0010-0000-0B00-00000B000000}" name="Transaction Costs" totalsRowFunction="custom" dataDxfId="303" totalsRowDxfId="302">
      <totalsRowFormula>SUM(Table_Premium_Breakdown[Transaction Costs])</totalsRowFormula>
    </tableColumn>
    <tableColumn id="7" xr3:uid="{00000000-0010-0000-0B00-000007000000}" name="Total" totalsRowFunction="custom" dataDxfId="301" totalsRowDxfId="300" dataCellStyle="Currency">
      <calculatedColumnFormula>SUM(Table_Premium_Breakdown[[#This Row],[Sub Total 2]:[Transaction Costs]])</calculatedColumnFormula>
      <totalsRowFormula>SUM(Table_Premium_Breakdown[Total])</totalsRowFormula>
    </tableColumn>
  </tableColumns>
  <tableStyleInfo name="uBind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C000000}" name="Table_Broker_Fee" displayName="Table_Broker_Fee" ref="B27:C30" totalsRowCount="1" headerRowCellStyle="Normal" dataCellStyle="Normal">
  <autoFilter ref="B27:C29" xr:uid="{00000000-0009-0000-0100-000012000000}">
    <filterColumn colId="0" hiddenButton="1"/>
    <filterColumn colId="1" hiddenButton="1"/>
  </autoFilter>
  <tableColumns count="2">
    <tableColumn id="1" xr3:uid="{00000000-0010-0000-0C00-000001000000}" name="Item" totalsRowLabel="Total" totalsRowDxfId="299" dataCellStyle="Normal"/>
    <tableColumn id="2" xr3:uid="{00000000-0010-0000-0C00-000002000000}" name="Amount" totalsRowFunction="custom" dataDxfId="298" totalsRowDxfId="297" dataCellStyle="Currency">
      <calculatedColumnFormula>Settings_Financial_Broker_Fee_Once_Off+(Table_Premium_Breakdown[[#Totals],[Base Premium]]*Settings_Financial_Broker_Fee_Premium_Percent)</calculatedColumnFormula>
      <totalsRowFormula>SUM(Table_Broker_Fee[Amount])</totalsRowFormula>
    </tableColumn>
  </tableColumns>
  <tableStyleInfo name="uBind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D000000}" name="Table_Instalments" displayName="Table_Instalments" ref="B21:C23" totalsRowShown="0" headerRowCellStyle="Normal" dataCellStyle="Normal">
  <autoFilter ref="B21:C23" xr:uid="{00000000-0009-0000-0100-00000B000000}">
    <filterColumn colId="0" hiddenButton="1"/>
    <filterColumn colId="1" hiddenButton="1"/>
  </autoFilter>
  <tableColumns count="2">
    <tableColumn id="1" xr3:uid="{00000000-0010-0000-0D00-000001000000}" name="Property" dataCellStyle="Normal"/>
    <tableColumn id="2" xr3:uid="{00000000-0010-0000-0D00-000002000000}" name="Value" dataDxfId="296" dataCellStyle="Normal">
      <calculatedColumnFormula xml:space="preserve">
IF(Input_Payment_Option="Yearly",1,
IF(Input_Payment_Option="Monthly",12,
IF(Input_Payment_Option="Fortnightly",26,
IF(Input_Payment_Option="Weekly",52,
1))))</calculatedColumnFormula>
    </tableColumn>
  </tableColumns>
  <tableStyleInfo name="uBind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E000000}" name="Table_Settings" displayName="Table_Settings" ref="B4:K47" totalsRowShown="0" headerRowCellStyle="Normal" dataCellStyle="Normal">
  <autoFilter ref="B4:K47"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E00-000001000000}" name="Property" dataCellStyle="Normal"/>
    <tableColumn id="3" xr3:uid="{00000000-0010-0000-0E00-000003000000}" name="Header"/>
    <tableColumn id="4" xr3:uid="{00000000-0010-0000-0E00-000004000000}" name="Type" dataDxfId="295"/>
    <tableColumn id="5" xr3:uid="{00000000-0010-0000-0E00-000005000000}" name="Key" dataDxfId="294"/>
    <tableColumn id="6" xr3:uid="{00000000-0010-0000-0E00-000006000000}" name="Field Code" dataDxfId="293"/>
    <tableColumn id="7" xr3:uid="{00000000-0010-0000-0E00-000007000000}" name="Text" dataDxfId="292"/>
    <tableColumn id="10" xr3:uid="{00000000-0010-0000-0E00-00000A000000}" name="String" dataDxfId="291"/>
    <tableColumn id="8" xr3:uid="{00000000-0010-0000-0E00-000008000000}" name="Config" dataDxfId="290"/>
    <tableColumn id="9" xr3:uid="{00000000-0010-0000-0E00-000009000000}" name="Config Min" dataDxfId="289"/>
    <tableColumn id="2" xr3:uid="{00000000-0010-0000-0E00-000002000000}" name="Value" dataDxfId="288" dataCellStyle="Normal"/>
  </tableColumns>
  <tableStyleInfo name="uBind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F000000}" name="Table_Styles" displayName="Table_Styles" ref="B4:CG210" totalsRowShown="0" dataDxfId="287" headerRowCellStyle="Normal" dataCellStyle="Normal">
  <autoFilter ref="B4:CG210"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autoFilter>
  <tableColumns count="84">
    <tableColumn id="1" xr3:uid="{00000000-0010-0000-0F00-000001000000}" name="Element" dataDxfId="286" dataCellStyle="Normal"/>
    <tableColumn id="57" xr3:uid="{00000000-0010-0000-0F00-000039000000}" name="Selector" dataDxfId="285"/>
    <tableColumn id="2" xr3:uid="{00000000-0010-0000-0F00-000002000000}" name="Font Family" dataDxfId="284" dataCellStyle="Normal"/>
    <tableColumn id="21" xr3:uid="{00000000-0010-0000-0F00-000015000000}" name="Font Family Default" dataDxfId="283"/>
    <tableColumn id="22" xr3:uid="{00000000-0010-0000-0F00-000016000000}" name="Font Family Used" dataDxfId="282">
      <calculatedColumnFormula>IF(Table_Styles[[#This Row],[Font Family]]&lt;&gt;"",Table_Styles[[#This Row],[Font Family]],IF(Table_Styles[[#This Row],[Font Family Default]]&lt;&gt;"",Table_Styles[[#This Row],[Font Family Default]],""))</calculatedColumnFormula>
    </tableColumn>
    <tableColumn id="3" xr3:uid="{00000000-0010-0000-0F00-000003000000}" name="Font Size" dataDxfId="281" dataCellStyle="Normal"/>
    <tableColumn id="23" xr3:uid="{00000000-0010-0000-0F00-000017000000}" name="Font Size Default" dataDxfId="280"/>
    <tableColumn id="24" xr3:uid="{00000000-0010-0000-0F00-000018000000}" name="Font Size Used" dataDxfId="279">
      <calculatedColumnFormula>IF(Table_Styles[[#This Row],[Font Size]]&lt;&gt;"",Table_Styles[[#This Row],[Font Size]],IF(Table_Styles[[#This Row],[Font Size Default]]&lt;&gt;"",Table_Styles[[#This Row],[Font Size Default]],""))</calculatedColumnFormula>
    </tableColumn>
    <tableColumn id="4" xr3:uid="{00000000-0010-0000-0F00-000004000000}" name="Font Weight" dataDxfId="278" dataCellStyle="Normal"/>
    <tableColumn id="25" xr3:uid="{00000000-0010-0000-0F00-000019000000}" name="Font Weight Default" dataDxfId="277"/>
    <tableColumn id="26" xr3:uid="{00000000-0010-0000-0F00-00001A000000}" name="Font Weight Used" dataDxfId="276">
      <calculatedColumnFormula>IF(Table_Styles[[#This Row],[Font Weight]]&lt;&gt;"",Table_Styles[[#This Row],[Font Weight]],IF(Table_Styles[[#This Row],[Font Weight Default]]&lt;&gt;"",Table_Styles[[#This Row],[Font Weight Default]],""))</calculatedColumnFormula>
    </tableColumn>
    <tableColumn id="5" xr3:uid="{00000000-0010-0000-0F00-000005000000}" name="Colour" dataDxfId="275" dataCellStyle="Normal"/>
    <tableColumn id="27" xr3:uid="{00000000-0010-0000-0F00-00001B000000}" name="Colour Default" dataDxfId="274"/>
    <tableColumn id="28" xr3:uid="{00000000-0010-0000-0F00-00001C000000}" name="Colour Used" dataDxfId="273"/>
    <tableColumn id="6" xr3:uid="{00000000-0010-0000-0F00-000006000000}" name="Background" dataDxfId="272" dataCellStyle="Normal"/>
    <tableColumn id="29" xr3:uid="{00000000-0010-0000-0F00-00001D000000}" name="Background Default" dataDxfId="271"/>
    <tableColumn id="30" xr3:uid="{00000000-0010-0000-0F00-00001E000000}" name="Background Used" dataDxfId="270"/>
    <tableColumn id="7" xr3:uid="{00000000-0010-0000-0F00-000007000000}" name="Border" dataDxfId="269" dataCellStyle="Normal"/>
    <tableColumn id="31" xr3:uid="{00000000-0010-0000-0F00-00001F000000}" name="Border Default" dataDxfId="268"/>
    <tableColumn id="32" xr3:uid="{00000000-0010-0000-0F00-000020000000}" name="Border Used" dataDxfId="267"/>
    <tableColumn id="64" xr3:uid="{00000000-0010-0000-0F00-000040000000}" name="Border Radius" dataDxfId="266"/>
    <tableColumn id="63" xr3:uid="{00000000-0010-0000-0F00-00003F000000}" name="Border Radius Default" dataDxfId="265"/>
    <tableColumn id="62" xr3:uid="{00000000-0010-0000-0F00-00003E000000}" name="Border Radius Used" dataDxfId="264"/>
    <tableColumn id="8" xr3:uid="{00000000-0010-0000-0F00-000008000000}" name="MT" dataDxfId="263" dataCellStyle="Normal"/>
    <tableColumn id="33" xr3:uid="{00000000-0010-0000-0F00-000021000000}" name="MT Default" dataDxfId="262"/>
    <tableColumn id="34" xr3:uid="{00000000-0010-0000-0F00-000022000000}" name="MT Used" dataDxfId="261"/>
    <tableColumn id="9" xr3:uid="{00000000-0010-0000-0F00-000009000000}" name="MR" dataDxfId="260" dataCellStyle="Normal"/>
    <tableColumn id="35" xr3:uid="{00000000-0010-0000-0F00-000023000000}" name="MR Default" dataDxfId="259"/>
    <tableColumn id="36" xr3:uid="{00000000-0010-0000-0F00-000024000000}" name="MR Used" dataDxfId="258"/>
    <tableColumn id="10" xr3:uid="{00000000-0010-0000-0F00-00000A000000}" name="MB" dataDxfId="257" dataCellStyle="Normal"/>
    <tableColumn id="37" xr3:uid="{00000000-0010-0000-0F00-000025000000}" name="MB Default" dataDxfId="256"/>
    <tableColumn id="38" xr3:uid="{00000000-0010-0000-0F00-000026000000}" name="MB Used" dataDxfId="255"/>
    <tableColumn id="11" xr3:uid="{00000000-0010-0000-0F00-00000B000000}" name="ML" dataDxfId="254" dataCellStyle="Normal"/>
    <tableColumn id="39" xr3:uid="{00000000-0010-0000-0F00-000027000000}" name="ML Default" dataDxfId="253"/>
    <tableColumn id="40" xr3:uid="{00000000-0010-0000-0F00-000028000000}" name="ML Used" dataDxfId="252"/>
    <tableColumn id="12" xr3:uid="{00000000-0010-0000-0F00-00000C000000}" name="PT" dataDxfId="251" dataCellStyle="Normal"/>
    <tableColumn id="41" xr3:uid="{00000000-0010-0000-0F00-000029000000}" name="PT Default" dataDxfId="250"/>
    <tableColumn id="42" xr3:uid="{00000000-0010-0000-0F00-00002A000000}" name="PT Used" dataDxfId="249"/>
    <tableColumn id="13" xr3:uid="{00000000-0010-0000-0F00-00000D000000}" name="PR" dataDxfId="248" dataCellStyle="Normal"/>
    <tableColumn id="43" xr3:uid="{00000000-0010-0000-0F00-00002B000000}" name="PR Default" dataDxfId="247"/>
    <tableColumn id="44" xr3:uid="{00000000-0010-0000-0F00-00002C000000}" name="PR Used" dataDxfId="246"/>
    <tableColumn id="14" xr3:uid="{00000000-0010-0000-0F00-00000E000000}" name="PB" dataDxfId="245" dataCellStyle="Normal"/>
    <tableColumn id="45" xr3:uid="{00000000-0010-0000-0F00-00002D000000}" name="PB Default" dataDxfId="244"/>
    <tableColumn id="46" xr3:uid="{00000000-0010-0000-0F00-00002E000000}" name="PB Used" dataDxfId="243"/>
    <tableColumn id="15" xr3:uid="{00000000-0010-0000-0F00-00000F000000}" name="PL" dataDxfId="242" dataCellStyle="Normal"/>
    <tableColumn id="47" xr3:uid="{00000000-0010-0000-0F00-00002F000000}" name="PL Default" dataDxfId="241"/>
    <tableColumn id="48" xr3:uid="{00000000-0010-0000-0F00-000030000000}" name="PL Used" dataDxfId="240"/>
    <tableColumn id="16" xr3:uid="{00000000-0010-0000-0F00-000010000000}" name="BT" dataDxfId="239" dataCellStyle="Normal"/>
    <tableColumn id="49" xr3:uid="{00000000-0010-0000-0F00-000031000000}" name="BT Default" dataDxfId="238"/>
    <tableColumn id="50" xr3:uid="{00000000-0010-0000-0F00-000032000000}" name="BT Used" dataDxfId="237"/>
    <tableColumn id="17" xr3:uid="{00000000-0010-0000-0F00-000011000000}" name="BR" dataDxfId="236" dataCellStyle="Normal"/>
    <tableColumn id="51" xr3:uid="{00000000-0010-0000-0F00-000033000000}" name="BR Default" dataDxfId="235"/>
    <tableColumn id="52" xr3:uid="{00000000-0010-0000-0F00-000034000000}" name="BR Used" dataDxfId="234"/>
    <tableColumn id="18" xr3:uid="{00000000-0010-0000-0F00-000012000000}" name="BB" dataDxfId="233" dataCellStyle="Normal"/>
    <tableColumn id="53" xr3:uid="{00000000-0010-0000-0F00-000035000000}" name="BB Default" dataDxfId="232"/>
    <tableColumn id="54" xr3:uid="{00000000-0010-0000-0F00-000036000000}" name="BB Used" dataDxfId="231"/>
    <tableColumn id="19" xr3:uid="{00000000-0010-0000-0F00-000013000000}" name="BL" dataDxfId="230" dataCellStyle="Normal"/>
    <tableColumn id="55" xr3:uid="{00000000-0010-0000-0F00-000037000000}" name="BL Default" dataDxfId="229"/>
    <tableColumn id="56" xr3:uid="{00000000-0010-0000-0F00-000038000000}" name="BL Used" dataDxfId="228"/>
    <tableColumn id="66" xr3:uid="{00000000-0010-0000-0F00-000042000000}" name="Width" dataDxfId="227"/>
    <tableColumn id="67" xr3:uid="{00000000-0010-0000-0F00-000043000000}" name="Width Default" dataDxfId="226"/>
    <tableColumn id="69" xr3:uid="{00000000-0010-0000-0F00-000045000000}" name="Width Used" dataDxfId="225">
      <calculatedColumnFormula>IF(Table_Styles[[#This Row],[Width]]&lt;&gt;"",Table_Styles[[#This Row],[Width]],IF(Table_Styles[[#This Row],[Width Default]]&lt;&gt;"",Table_Styles[[#This Row],[Width Default]],""))</calculatedColumnFormula>
    </tableColumn>
    <tableColumn id="70" xr3:uid="{00000000-0010-0000-0F00-000046000000}" name="Height" dataDxfId="224"/>
    <tableColumn id="71" xr3:uid="{00000000-0010-0000-0F00-000047000000}" name="Height Default" dataDxfId="223"/>
    <tableColumn id="72" xr3:uid="{00000000-0010-0000-0F00-000048000000}" name="Height Used" dataDxfId="222"/>
    <tableColumn id="73" xr3:uid="{00000000-0010-0000-0F00-000049000000}" name="Top" dataDxfId="221"/>
    <tableColumn id="74" xr3:uid="{00000000-0010-0000-0F00-00004A000000}" name="Top Default" dataDxfId="220"/>
    <tableColumn id="75" xr3:uid="{00000000-0010-0000-0F00-00004B000000}" name="Top Used" dataDxfId="219"/>
    <tableColumn id="79" xr3:uid="{00000000-0010-0000-0F00-00004F000000}" name="Right" dataDxfId="218"/>
    <tableColumn id="80" xr3:uid="{00000000-0010-0000-0F00-000050000000}" name="Right Default" dataDxfId="217"/>
    <tableColumn id="81" xr3:uid="{00000000-0010-0000-0F00-000051000000}" name="Right Used" dataDxfId="216"/>
    <tableColumn id="82" xr3:uid="{00000000-0010-0000-0F00-000052000000}" name="Bottom" dataDxfId="215"/>
    <tableColumn id="83" xr3:uid="{00000000-0010-0000-0F00-000053000000}" name="Bottom Default" dataDxfId="214"/>
    <tableColumn id="84" xr3:uid="{00000000-0010-0000-0F00-000054000000}" name="Bottom Used" dataDxfId="213"/>
    <tableColumn id="76" xr3:uid="{00000000-0010-0000-0F00-00004C000000}" name="Left" dataDxfId="212"/>
    <tableColumn id="77" xr3:uid="{00000000-0010-0000-0F00-00004D000000}" name="Left Default" dataDxfId="211"/>
    <tableColumn id="78" xr3:uid="{00000000-0010-0000-0F00-00004E000000}" name="Left Used" dataDxfId="210"/>
    <tableColumn id="20" xr3:uid="{00000000-0010-0000-0F00-000014000000}" name="Custom" dataDxfId="209" dataCellStyle="Normal"/>
    <tableColumn id="59" xr3:uid="{00000000-0010-0000-0F00-00003B000000}" name="Font" dataDxfId="208">
      <calculatedColumnFormula>IF(AND(Table_Styles[[#This Row],[Selector]]&lt;&gt;"",Table_Styles[[#This Row],[Font Family Used]]&lt;&gt;"",Table_Styles[[#This Row],[Font Weight Used]]&lt;&gt;""),Table_Styles[[#This Row],[Font Family Used]]&amp;" "&amp;Table_Styles[[#This Row],[Font Weight Used]],"")</calculatedColumnFormula>
    </tableColumn>
    <tableColumn id="60" xr3:uid="{00000000-0010-0000-0F00-00003C000000}" name="Unique Font" dataDxfId="207">
      <calculatedColumnFormula>IF(AND(Table_Styles[[#This Row],[Selector]],COUNTIF(OFFSET(CC:CC,0,0,ROW()-1,1),"="&amp;Table_Styles[[#This Row],[Font]])=0),Table_Styles[[#This Row],[Font]],"")</calculatedColumnFormula>
    </tableColumn>
    <tableColumn id="68" xr3:uid="{00000000-0010-0000-0F00-000044000000}" name="Config Font" dataDxfId="206">
      <calculatedColumnFormula>IF(Table_Styles[[#This Row],[Unique Font]]&lt;&gt;"",
"{""fontFamily"":"""&amp;Table_Styles[[#This Row],[Font Family Used]]&amp;""",""fontWeight"":"&amp;Table_Styles[[#This Row],[Font Weight Used]]&amp;"}","")</calculatedColumnFormula>
    </tableColumn>
    <tableColumn id="65" xr3:uid="{00000000-0010-0000-0F00-000041000000}" name="Config Properties" dataDxfId="205">
      <calculatedColumnFormula>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calculatedColumnFormula>
    </tableColumn>
    <tableColumn id="58" xr3:uid="{00000000-0010-0000-0F00-00003A000000}" name="Config" dataDxfId="204" dataCellStyle="Normal">
      <calculatedColumnFormula>IF(AND(Table_Styles[[#This Row],[Selector]]&lt;&gt;"", Table_Styles[[#This Row],[Config Properties]]&lt;&gt;""),
Table_Styles[[#This Row],[Selector]]&amp;" { "&amp;Table_Styles[[#This Row],[Config Properties]]&amp;" }","")</calculatedColumnFormula>
    </tableColumn>
    <tableColumn id="61" xr3:uid="{00000000-0010-0000-0F00-00003D000000}" name="Config Min" dataDxfId="203" dataCellStyle="Normal">
      <calculatedColumnFormula xml:space="preserve">
SUBSTITUTE(SUBSTITUTE(SUBSTITUTE(SUBSTITUTE(SUBSTITUTE(SUBSTITUTE(SUBSTITUTE(SUBSTITUTE(Table_Styles[[#This Row],[Config]],
" {","{"),
"{ ","{"),
" }","}"),
"} ","}"),
" ,",","),
", ",","),
" :",":"),
": ",":")</calculatedColumnFormula>
    </tableColumn>
  </tableColumns>
  <tableStyleInfo name="uBind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0000000}" name="Table_Text" displayName="Table_Text" ref="B4:L286" totalsRowShown="0" headerRowDxfId="202" dataDxfId="201" headerRowCellStyle="Normal" dataCellStyle="Normal">
  <autoFilter ref="B4:L286"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0000000-0010-0000-1000-000001000000}" name="Property" dataDxfId="200" dataCellStyle="Normal"/>
    <tableColumn id="9" xr3:uid="{00000000-0010-0000-1000-000009000000}" name="Header" dataDxfId="199" dataCellStyle="Normal"/>
    <tableColumn id="4" xr3:uid="{00000000-0010-0000-1000-000004000000}" name="Type" dataDxfId="198" dataCellStyle="Normal">
      <calculatedColumnFormula>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calculatedColumnFormula>
    </tableColumn>
    <tableColumn id="3" xr3:uid="{00000000-0010-0000-1000-000003000000}" name="Key" dataDxfId="197" dataCellStyle="Normal">
      <calculatedColumnFormula>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calculatedColumnFormula>
    </tableColumn>
    <tableColumn id="13" xr3:uid="{00000000-0010-0000-1000-00000D000000}" name="Field Code" dataDxfId="196">
      <calculatedColumnFormula>IF(Table_Text[[#This Row],[Header]]="Yes","",IF(Table_Text[[#This Row],[Property]]&lt;&gt;"",SUBSTITUTE(Table_Text[[#This Row],[Type]]," ","")&amp;SUBSTITUTE(Table_Text[[#This Row],[Property]]," ",""),""))</calculatedColumnFormula>
    </tableColumn>
    <tableColumn id="10" xr3:uid="{00000000-0010-0000-1000-00000A000000}" name="Config" dataDxfId="195">
      <calculatedColumnFormula>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calculatedColumnFormula>
    </tableColumn>
    <tableColumn id="11" xr3:uid="{00000000-0010-0000-1000-00000B000000}" name="Config Min" dataDxfId="194" dataCellStyle="uBind Normal">
      <calculatedColumnFormula>SUBSTITUTE(SUBSTITUTE(SUBSTITUTE(SUBSTITUTE(SUBSTITUTE(SUBSTITUTE(SUBSTITUTE(SUBSTITUTE(
TRIM(CLEAN(Table_Text[[#This Row],[Config]])),
" {","{"),
"{ ","{"),
" }","}"),
"} ","}"),
" [","["),
"[ ","["),
" ]","]"),
"] ","]")</calculatedColumnFormula>
    </tableColumn>
    <tableColumn id="5" xr3:uid="{00000000-0010-0000-1000-000005000000}" name="Quote" dataDxfId="193" dataCellStyle="Normal">
      <calculatedColumnFormula>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calculatedColumnFormula>
    </tableColumn>
    <tableColumn id="12" xr3:uid="{00000000-0010-0000-1000-00000C000000}" name="Quote Min" dataDxfId="192">
      <calculatedColumnFormula>SUBSTITUTE(SUBSTITUTE(SUBSTITUTE(SUBSTITUTE(SUBSTITUTE(SUBSTITUTE(SUBSTITUTE(SUBSTITUTE(
TRIM(CLEAN(Table_Text[[#This Row],[Quote]])),
" {","{"),
"{ ","{"),
" }","}"),
"} ","}"),
" [","["),
"[ ","["),
" ]","]"),
"] ","]")</calculatedColumnFormula>
    </tableColumn>
    <tableColumn id="6" xr3:uid="{00000000-0010-0000-1000-000006000000}" name="Icon" dataDxfId="191" dataCellStyle="Normal"/>
    <tableColumn id="2" xr3:uid="{00000000-0010-0000-1000-000002000000}" name="Text" dataDxfId="190" dataCellStyle="Normal"/>
  </tableColumns>
  <tableStyleInfo name="uBind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1000000}" name="Table_Drop_Down" displayName="Table_Drop_Down" ref="B28:B54" totalsRowShown="0" headerRowCellStyle="Normal" dataCellStyle="Normal">
  <autoFilter ref="B28:B54" xr:uid="{00000000-0009-0000-0100-00000A000000}">
    <filterColumn colId="0" hiddenButton="1"/>
  </autoFilter>
  <tableColumns count="1">
    <tableColumn id="1" xr3:uid="{00000000-0010-0000-1100-000001000000}" name="Value" dataCellStyle="Normal"/>
  </tableColumns>
  <tableStyleInfo name="uBind 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2000000}" name="Table_Data_Type_Field_Types" displayName="Table_Data_Type_Field_Types" ref="B6:K24" totalsRowShown="0" headerRowCellStyle="Normal" dataCellStyle="Normal">
  <autoFilter ref="B6:K24" xr:uid="{00000000-0009-0000-0100-00001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1200-000001000000}" name="Data Type" dataCellStyle="Normal"/>
    <tableColumn id="2" xr3:uid="{00000000-0010-0000-1200-000002000000}" name="Repeating" dataCellStyle="Normal"/>
    <tableColumn id="3" xr3:uid="{00000000-0010-0000-1200-000003000000}" name="Repeating Types" dataDxfId="189" dataCellStyle="Normal">
      <calculatedColumnFormula>IF(Table_Data_Type_Field_Types[[#This Row],[Repeating]]&lt;&gt;"No",""&amp;Table_Data_Type_Field_Types[[#This Row],[Data Type]],"")</calculatedColumnFormula>
    </tableColumn>
    <tableColumn id="4" xr3:uid="{00000000-0010-0000-1200-000004000000}" name="Field 1" dataCellStyle="Normal"/>
    <tableColumn id="5" xr3:uid="{00000000-0010-0000-1200-000005000000}" name="Field 2" dataCellStyle="Normal"/>
    <tableColumn id="6" xr3:uid="{00000000-0010-0000-1200-000006000000}" name="Field 3" dataCellStyle="Normal"/>
    <tableColumn id="7" xr3:uid="{00000000-0010-0000-1200-000007000000}" name="Field 4" dataCellStyle="Normal"/>
    <tableColumn id="8" xr3:uid="{00000000-0010-0000-1200-000008000000}" name="Field 5" dataCellStyle="Normal"/>
    <tableColumn id="9" xr3:uid="{00000000-0010-0000-1200-000009000000}" name="Field 6" dataCellStyle="Normal"/>
    <tableColumn id="10" xr3:uid="{00000000-0010-0000-1200-00000A000000}" name="Field 7" dataCellStyle="Normal"/>
  </tableColumns>
  <tableStyleInfo name="uBind 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3000000}" name="Table_Policy" displayName="Table_Policy" ref="B6:L12" totalsRowShown="0" headerRowDxfId="188" dataDxfId="187">
  <autoFilter ref="B6:L12"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2" xr3:uid="{00000000-0010-0000-1300-000002000000}" name="Property" dataDxfId="186" dataCellStyle="uBind Normal"/>
    <tableColumn id="9" xr3:uid="{00000000-0010-0000-1300-000009000000}" name="Header" dataDxfId="185"/>
    <tableColumn id="4" xr3:uid="{00000000-0010-0000-1300-000004000000}" name="Type" dataDxfId="184" dataCellStyle="Normal"/>
    <tableColumn id="1" xr3:uid="{00000000-0010-0000-1300-000001000000}" name="Key" dataDxfId="183" dataCellStyle="Normal">
      <calculatedColumnFormula>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calculatedColumnFormula>
    </tableColumn>
    <tableColumn id="11" xr3:uid="{00000000-0010-0000-1300-00000B000000}" name="Field Code" dataDxfId="182">
      <calculatedColumnFormula>IF(Table_Policy[[#This Row],[Header]]="Yes","",IF(Table_Policy[[#This Row],[Property]]&lt;&gt;"",SUBSTITUTE(Table_Policy[[#This Row],[Type]]," ","")&amp;SUBSTITUTE(Table_Policy[[#This Row],[Property]]," ",""),""))</calculatedColumnFormula>
    </tableColumn>
    <tableColumn id="5" xr3:uid="{00000000-0010-0000-1300-000005000000}" name="Text" dataDxfId="181" dataCellStyle="Normal">
      <calculatedColumnFormula>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calculatedColumnFormula>
    </tableColumn>
    <tableColumn id="6" xr3:uid="{00000000-0010-0000-1300-000006000000}" name="String" dataDxfId="180" dataCellStyle="Normal">
      <calculatedColumnFormula>IF(OR(Table_Policy[[#This Row],[Header]]="Yes",Table_Policy[[#This Row],[Text]]=""),"",IF(OR(Table_Policy[[#This Row],[Text]]="true",Table_Policy[[#This Row],[Text]]="false",ISNUMBER(Table_Policy[[#This Row],[Text]])),Table_Policy[[#This Row],[Text]],""""&amp;Table_Policy[[#This Row],[Text]]&amp;""""))</calculatedColumnFormula>
    </tableColumn>
    <tableColumn id="7" xr3:uid="{00000000-0010-0000-1300-000007000000}" name="Quote" dataDxfId="179" dataCellStyle="Normal">
      <calculatedColumnFormula>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calculatedColumnFormula>
    </tableColumn>
    <tableColumn id="10" xr3:uid="{00000000-0010-0000-1300-00000A000000}" name="Quote Min" dataDxfId="178">
      <calculatedColumnFormula>SUBSTITUTE(SUBSTITUTE(SUBSTITUTE(SUBSTITUTE(SUBSTITUTE(SUBSTITUTE(SUBSTITUTE(SUBSTITUTE(
TRIM(CLEAN(Table_Policy[[#This Row],[Quote]])),
" {","{"),
"{ ","{"),
" }","}"),
"} ","}"),
" [","["),
"[ ","["),
" ]","]"),
"] ","]")</calculatedColumnFormula>
    </tableColumn>
    <tableColumn id="8" xr3:uid="{00000000-0010-0000-1300-000008000000}" name="URL" dataDxfId="177" dataCellStyle="Normal">
      <calculatedColumnFormula>IF(Table_Policy[[#This Row],[Header]]="Yes","",IF(Table_Policy[[#This Row],[Property]]&lt;&gt;"",Table_Policy[[#This Row],[Key]]&amp;"="&amp;SUBSTITUTE(SUBSTITUTE(Table_Policy[[#This Row],[Text]],"&amp;","%26")," ","%20"),""))</calculatedColumnFormula>
    </tableColumn>
    <tableColumn id="3" xr3:uid="{00000000-0010-0000-1300-000003000000}" name="Value" dataDxfId="176" dataCellStyle="Normal"/>
  </tableColumns>
  <tableStyleInfo name="uBind 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4000000}" name="Table_Quote" displayName="Table_Quote" ref="C23:BB29" totalsRowShown="0" headerRowDxfId="175" dataDxfId="174" dataCellStyle="Normal">
  <autoFilter ref="C23:BB29"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400-000001000000}" name="Before" dataDxfId="173" dataCellStyle="Normal">
      <calculatedColumnFormula xml:space="preserve">
"{"&amp;
"""state"": """ &amp;
IF(_xlfn.TEXTJOIN("",TRUE,'Question Sets'!AO5:AO56)&lt;&gt;"","incomplete",
IF(_xlfn.TEXTJOIN("",TRUE,'Question Sets'!AO5:AO64)&lt;&gt;"","estimate",
IF(_xlfn.TEXTJOIN("",TRUE,Table_Question_Sets[Invalid])&lt;&gt;"","quote","binding"))) &amp; ""","&amp;
"""id"": ""SOME_ID"","&amp;
"""questions"": {"&amp;
"""rating"": {"&amp;
_xlfn.TEXTJOIN(",",TRUE,'Question Sets'!BR5:BR64)&amp;
"},"&amp;
"""contact"": {"&amp;
_xlfn.TEXTJOIN(",",TRUE,'Question Sets'!BR64:BR73)&amp;
"},"&amp;
"""personal"": {"&amp;
_xlfn.TEXTJOIN(",",TRUE,'Question Sets'!BR73:BR182)&amp;
"},"&amp;
"""disclosure"": {"&amp;
_xlfn.TEXTJOIN(",",TRUE,'Question Sets'!BR182:BR215)&amp;
"}"&amp;
"},"&amp;
"""risk1"": {"&amp;_xlfn.TEXTJOIN("",TRUE,Table_Risk_1[Output Calculation])&amp;"},"&amp;
"""risk2"": {"&amp;_xlfn.TEXTJOIN("",TRUE,#REF!)&amp;"},"&amp;
"""triggers"": {"&amp;
"""softReferral"": {"&amp;
_xlfn.TEXTJOIN(",",TRUE,Triggers!N8:N13)&amp;
"},"&amp;
"""hardReferral"": {"&amp;
_xlfn.TEXTJOIN(",",TRUE,Triggers!N17:N17)&amp;
"},"&amp;
"""decline"": {"&amp;
_xlfn.TEXTJOIN(",",TRUE,Triggers!N17:N20)&amp;
"},"&amp;
"""error"": {"&amp;
_xlfn.TEXTJOIN(",",TRUE,Triggers!N20:N23)&amp;
"}"&amp;
"},"&amp;
_xlfn.TEXTJOIN("",TRUE,Table_Policy[Quote Min])&amp;","&amp;
"""payment"": {"&amp;
"""total"": {"&amp;
"""premium"": """&amp;TEXT(Table_Premium_Breakdown[[#Totals],[Base Premium]],"$#,##0.00")&amp;""","&amp;
"""ESL"": """&amp;TEXT(Table_Premium_Breakdown[[#Totals],[ESL]],"$#,##0.00")&amp;""","&amp;
"""GST"": """&amp;TEXT(Table_Premium_Breakdown[[#Totals],[GST]],"$#,##0.00")&amp;""","&amp;
"""stampDuty"": """&amp;TEXT(Table_Premium_Breakdown[[#Totals],[SD Total]],"$#,##0.00")&amp;""","&amp;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"""payable"": """&amp;TEXT(Table_Premium_Breakdown[[#Totals],[Total]],"$#,##0.00")&amp;""""&amp;
"},"&amp;
"""instalments"": {"&amp;
"""instalmentsPerYear"": """&amp;TEXT(Totals_Instalment_Instalment_Amount,"$#,##0.00")&amp;""","&amp;
"""instalmentAmount"": """&amp;TEXT(Totals_Instalment_Instalment_Amount,"$#,##0.00")&amp;""""&amp;
"}"&amp;
"}"&amp;
"}"</calculatedColumnFormula>
    </tableColumn>
    <tableColumn id="2" xr3:uid="{00000000-0010-0000-1400-000002000000}" name="Value 1" dataDxfId="172" dataCellStyle="Normal"/>
    <tableColumn id="3" xr3:uid="{00000000-0010-0000-1400-000003000000}" name="Value 2" dataDxfId="171" dataCellStyle="Normal"/>
    <tableColumn id="4" xr3:uid="{00000000-0010-0000-1400-000004000000}" name="Value 3" dataDxfId="170" dataCellStyle="Normal"/>
    <tableColumn id="5" xr3:uid="{00000000-0010-0000-1400-000005000000}" name="Value 4" dataDxfId="169" dataCellStyle="Normal"/>
    <tableColumn id="6" xr3:uid="{00000000-0010-0000-1400-000006000000}" name="Value 5" dataDxfId="168" dataCellStyle="Normal"/>
    <tableColumn id="7" xr3:uid="{00000000-0010-0000-1400-000007000000}" name="Value 6" dataDxfId="167" dataCellStyle="Normal"/>
    <tableColumn id="8" xr3:uid="{00000000-0010-0000-1400-000008000000}" name="Value 7" dataDxfId="166" dataCellStyle="Normal"/>
    <tableColumn id="9" xr3:uid="{00000000-0010-0000-1400-000009000000}" name="Value 8" dataDxfId="165" dataCellStyle="Normal"/>
    <tableColumn id="10" xr3:uid="{00000000-0010-0000-1400-00000A000000}" name="Value 9" dataDxfId="164" dataCellStyle="Normal"/>
    <tableColumn id="11" xr3:uid="{00000000-0010-0000-1400-00000B000000}" name="Value 10" dataDxfId="163" dataCellStyle="Normal"/>
    <tableColumn id="12" xr3:uid="{00000000-0010-0000-1400-00000C000000}" name="Value 11" dataDxfId="162" dataCellStyle="Normal"/>
    <tableColumn id="13" xr3:uid="{00000000-0010-0000-1400-00000D000000}" name="Value 12" dataDxfId="161" dataCellStyle="Normal"/>
    <tableColumn id="14" xr3:uid="{00000000-0010-0000-1400-00000E000000}" name="Value 13" dataDxfId="160" dataCellStyle="Normal"/>
    <tableColumn id="15" xr3:uid="{00000000-0010-0000-1400-00000F000000}" name="Value 14" dataDxfId="159" dataCellStyle="Normal"/>
    <tableColumn id="16" xr3:uid="{00000000-0010-0000-1400-000010000000}" name="Value 15" dataDxfId="158" dataCellStyle="Normal"/>
    <tableColumn id="17" xr3:uid="{00000000-0010-0000-1400-000011000000}" name="Value 16" dataDxfId="157" dataCellStyle="Normal"/>
    <tableColumn id="18" xr3:uid="{00000000-0010-0000-1400-000012000000}" name="Value 17" dataDxfId="156" dataCellStyle="Normal"/>
    <tableColumn id="19" xr3:uid="{00000000-0010-0000-1400-000013000000}" name="Value 18" dataDxfId="155" dataCellStyle="Normal"/>
    <tableColumn id="20" xr3:uid="{00000000-0010-0000-1400-000014000000}" name="Value 19" dataDxfId="154" dataCellStyle="Normal"/>
    <tableColumn id="21" xr3:uid="{00000000-0010-0000-1400-000015000000}" name="Value 20" dataDxfId="153" dataCellStyle="Normal"/>
    <tableColumn id="22" xr3:uid="{00000000-0010-0000-1400-000016000000}" name="Value 21" dataDxfId="152" dataCellStyle="Normal"/>
    <tableColumn id="23" xr3:uid="{00000000-0010-0000-1400-000017000000}" name="Value 22" dataDxfId="151" dataCellStyle="Normal"/>
    <tableColumn id="24" xr3:uid="{00000000-0010-0000-1400-000018000000}" name="Value 23" dataDxfId="150" dataCellStyle="Normal"/>
    <tableColumn id="25" xr3:uid="{00000000-0010-0000-1400-000019000000}" name="Value 24" dataDxfId="149" dataCellStyle="Normal"/>
    <tableColumn id="26" xr3:uid="{00000000-0010-0000-1400-00001A000000}" name="Value 25" dataDxfId="148" dataCellStyle="Normal"/>
    <tableColumn id="27" xr3:uid="{00000000-0010-0000-1400-00001B000000}" name="Value 26" dataDxfId="147" dataCellStyle="Normal"/>
    <tableColumn id="28" xr3:uid="{00000000-0010-0000-1400-00001C000000}" name="Value 27" dataDxfId="146" dataCellStyle="Normal"/>
    <tableColumn id="29" xr3:uid="{00000000-0010-0000-1400-00001D000000}" name="Value 28" dataDxfId="145" dataCellStyle="Normal"/>
    <tableColumn id="30" xr3:uid="{00000000-0010-0000-1400-00001E000000}" name="Value 29" dataDxfId="144" dataCellStyle="Normal"/>
    <tableColumn id="31" xr3:uid="{00000000-0010-0000-1400-00001F000000}" name="Value 30" dataDxfId="143" dataCellStyle="Normal"/>
    <tableColumn id="32" xr3:uid="{00000000-0010-0000-1400-000020000000}" name="Value 31" dataDxfId="142" dataCellStyle="Normal"/>
    <tableColumn id="33" xr3:uid="{00000000-0010-0000-1400-000021000000}" name="Value 32" dataDxfId="141" dataCellStyle="Normal"/>
    <tableColumn id="34" xr3:uid="{00000000-0010-0000-1400-000022000000}" name="Value 33" dataDxfId="140" dataCellStyle="Normal"/>
    <tableColumn id="35" xr3:uid="{00000000-0010-0000-1400-000023000000}" name="Value 34" dataDxfId="139" dataCellStyle="Normal"/>
    <tableColumn id="36" xr3:uid="{00000000-0010-0000-1400-000024000000}" name="Value 35" dataDxfId="138" dataCellStyle="Normal"/>
    <tableColumn id="37" xr3:uid="{00000000-0010-0000-1400-000025000000}" name="Value 36" dataDxfId="137" dataCellStyle="Normal"/>
    <tableColumn id="38" xr3:uid="{00000000-0010-0000-1400-000026000000}" name="Value 37" dataDxfId="136" dataCellStyle="Normal"/>
    <tableColumn id="39" xr3:uid="{00000000-0010-0000-1400-000027000000}" name="Value 38" dataDxfId="135" dataCellStyle="Normal"/>
    <tableColumn id="40" xr3:uid="{00000000-0010-0000-1400-000028000000}" name="Value 39" dataDxfId="134" dataCellStyle="Normal"/>
    <tableColumn id="41" xr3:uid="{00000000-0010-0000-1400-000029000000}" name="Value 40" dataDxfId="133" dataCellStyle="Normal"/>
    <tableColumn id="42" xr3:uid="{00000000-0010-0000-1400-00002A000000}" name="Value 41" dataDxfId="132" dataCellStyle="Normal"/>
    <tableColumn id="43" xr3:uid="{00000000-0010-0000-1400-00002B000000}" name="Value 42" dataDxfId="131" dataCellStyle="Normal"/>
    <tableColumn id="44" xr3:uid="{00000000-0010-0000-1400-00002C000000}" name="Value 43" dataDxfId="130" dataCellStyle="Normal"/>
    <tableColumn id="45" xr3:uid="{00000000-0010-0000-1400-00002D000000}" name="Value 44" dataDxfId="129" dataCellStyle="Normal"/>
    <tableColumn id="46" xr3:uid="{00000000-0010-0000-1400-00002E000000}" name="Value 45" dataDxfId="128" dataCellStyle="Normal"/>
    <tableColumn id="47" xr3:uid="{00000000-0010-0000-1400-00002F000000}" name="Value 46" dataDxfId="127" dataCellStyle="Normal"/>
    <tableColumn id="48" xr3:uid="{00000000-0010-0000-1400-000030000000}" name="Value 47" dataDxfId="126" dataCellStyle="Normal"/>
    <tableColumn id="49" xr3:uid="{00000000-0010-0000-1400-000031000000}" name="Value 48" dataDxfId="125" dataCellStyle="Normal"/>
    <tableColumn id="50" xr3:uid="{00000000-0010-0000-1400-000032000000}" name="Value 49" dataDxfId="124" dataCellStyle="Normal"/>
    <tableColumn id="51" xr3:uid="{00000000-0010-0000-1400-000033000000}" name="Value 50" dataDxfId="123" dataCellStyle="Normal"/>
    <tableColumn id="52" xr3:uid="{00000000-0010-0000-1400-000034000000}" name="After" dataDxfId="122" dataCellStyle="Normal"/>
  </tableColumns>
  <tableStyleInfo name="uBind 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5000000}" name="Table_Configuration" displayName="Table_Configuration" ref="C6:BB19" totalsRowShown="0" headerRowDxfId="121" dataCellStyle="Normal">
  <autoFilter ref="C6:BB19" xr:uid="{00000000-0009-0000-0100-00001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500-000001000000}" name="Before" dataCellStyle="Normal"/>
    <tableColumn id="2" xr3:uid="{00000000-0010-0000-1500-000002000000}" name="Value 1" dataDxfId="120" dataCellStyle="Normal"/>
    <tableColumn id="3" xr3:uid="{00000000-0010-0000-1500-000003000000}" name="Value 2" dataDxfId="119" dataCellStyle="Normal"/>
    <tableColumn id="4" xr3:uid="{00000000-0010-0000-1500-000004000000}" name="Value 3" dataDxfId="118" dataCellStyle="Normal"/>
    <tableColumn id="5" xr3:uid="{00000000-0010-0000-1500-000005000000}" name="Value 4" dataDxfId="117" dataCellStyle="Normal"/>
    <tableColumn id="6" xr3:uid="{00000000-0010-0000-1500-000006000000}" name="Value 5" dataDxfId="116" dataCellStyle="Normal"/>
    <tableColumn id="7" xr3:uid="{00000000-0010-0000-1500-000007000000}" name="Value 6" dataDxfId="115" dataCellStyle="Normal"/>
    <tableColumn id="8" xr3:uid="{00000000-0010-0000-1500-000008000000}" name="Value 7" dataDxfId="114" dataCellStyle="Normal"/>
    <tableColumn id="10" xr3:uid="{00000000-0010-0000-1500-00000A000000}" name="Value 8" dataDxfId="113"/>
    <tableColumn id="11" xr3:uid="{00000000-0010-0000-1500-00000B000000}" name="Value 9" dataDxfId="112"/>
    <tableColumn id="12" xr3:uid="{00000000-0010-0000-1500-00000C000000}" name="Value 10" dataDxfId="111"/>
    <tableColumn id="13" xr3:uid="{00000000-0010-0000-1500-00000D000000}" name="Value 11" dataDxfId="110"/>
    <tableColumn id="14" xr3:uid="{00000000-0010-0000-1500-00000E000000}" name="Value 12" dataDxfId="109"/>
    <tableColumn id="15" xr3:uid="{00000000-0010-0000-1500-00000F000000}" name="Value 13" dataDxfId="108"/>
    <tableColumn id="16" xr3:uid="{00000000-0010-0000-1500-000010000000}" name="Value 14" dataDxfId="107"/>
    <tableColumn id="17" xr3:uid="{00000000-0010-0000-1500-000011000000}" name="Value 15" dataDxfId="106"/>
    <tableColumn id="18" xr3:uid="{00000000-0010-0000-1500-000012000000}" name="Value 16" dataDxfId="105"/>
    <tableColumn id="19" xr3:uid="{00000000-0010-0000-1500-000013000000}" name="Value 17" dataDxfId="104"/>
    <tableColumn id="20" xr3:uid="{00000000-0010-0000-1500-000014000000}" name="Value 18" dataDxfId="103"/>
    <tableColumn id="21" xr3:uid="{00000000-0010-0000-1500-000015000000}" name="Value 19" dataDxfId="102"/>
    <tableColumn id="22" xr3:uid="{00000000-0010-0000-1500-000016000000}" name="Value 20" dataDxfId="101"/>
    <tableColumn id="23" xr3:uid="{00000000-0010-0000-1500-000017000000}" name="Value 21" dataDxfId="100"/>
    <tableColumn id="24" xr3:uid="{00000000-0010-0000-1500-000018000000}" name="Value 22" dataDxfId="99"/>
    <tableColumn id="25" xr3:uid="{00000000-0010-0000-1500-000019000000}" name="Value 23" dataDxfId="98"/>
    <tableColumn id="26" xr3:uid="{00000000-0010-0000-1500-00001A000000}" name="Value 24" dataDxfId="97"/>
    <tableColumn id="27" xr3:uid="{00000000-0010-0000-1500-00001B000000}" name="Value 25" dataDxfId="96"/>
    <tableColumn id="28" xr3:uid="{00000000-0010-0000-1500-00001C000000}" name="Value 26" dataDxfId="95"/>
    <tableColumn id="29" xr3:uid="{00000000-0010-0000-1500-00001D000000}" name="Value 27" dataDxfId="94"/>
    <tableColumn id="30" xr3:uid="{00000000-0010-0000-1500-00001E000000}" name="Value 28" dataDxfId="93"/>
    <tableColumn id="31" xr3:uid="{00000000-0010-0000-1500-00001F000000}" name="Value 29" dataDxfId="92"/>
    <tableColumn id="32" xr3:uid="{00000000-0010-0000-1500-000020000000}" name="Value 30" dataDxfId="91"/>
    <tableColumn id="33" xr3:uid="{00000000-0010-0000-1500-000021000000}" name="Value 31" dataDxfId="90"/>
    <tableColumn id="34" xr3:uid="{00000000-0010-0000-1500-000022000000}" name="Value 32" dataDxfId="89"/>
    <tableColumn id="35" xr3:uid="{00000000-0010-0000-1500-000023000000}" name="Value 33" dataDxfId="88"/>
    <tableColumn id="36" xr3:uid="{00000000-0010-0000-1500-000024000000}" name="Value 34" dataDxfId="87"/>
    <tableColumn id="37" xr3:uid="{00000000-0010-0000-1500-000025000000}" name="Value 35" dataDxfId="86"/>
    <tableColumn id="38" xr3:uid="{00000000-0010-0000-1500-000026000000}" name="Value 36" dataDxfId="85"/>
    <tableColumn id="39" xr3:uid="{00000000-0010-0000-1500-000027000000}" name="Value 37" dataDxfId="84"/>
    <tableColumn id="40" xr3:uid="{00000000-0010-0000-1500-000028000000}" name="Value 38" dataDxfId="83"/>
    <tableColumn id="41" xr3:uid="{00000000-0010-0000-1500-000029000000}" name="Value 39" dataDxfId="82"/>
    <tableColumn id="42" xr3:uid="{00000000-0010-0000-1500-00002A000000}" name="Value 40" dataDxfId="81"/>
    <tableColumn id="43" xr3:uid="{00000000-0010-0000-1500-00002B000000}" name="Value 41" dataDxfId="80"/>
    <tableColumn id="45" xr3:uid="{00000000-0010-0000-1500-00002D000000}" name="Value 42" dataDxfId="79"/>
    <tableColumn id="46" xr3:uid="{00000000-0010-0000-1500-00002E000000}" name="Value 43" dataDxfId="78"/>
    <tableColumn id="47" xr3:uid="{00000000-0010-0000-1500-00002F000000}" name="Value 44" dataDxfId="77"/>
    <tableColumn id="48" xr3:uid="{00000000-0010-0000-1500-000030000000}" name="Value 45" dataDxfId="76"/>
    <tableColumn id="49" xr3:uid="{00000000-0010-0000-1500-000031000000}" name="Value 46" dataDxfId="75"/>
    <tableColumn id="50" xr3:uid="{00000000-0010-0000-1500-000032000000}" name="Value 47" dataDxfId="74"/>
    <tableColumn id="51" xr3:uid="{00000000-0010-0000-1500-000033000000}" name="Value 48" dataDxfId="73"/>
    <tableColumn id="52" xr3:uid="{00000000-0010-0000-1500-000034000000}" name="Value 49" dataDxfId="72"/>
    <tableColumn id="53" xr3:uid="{00000000-0010-0000-1500-000035000000}" name="Value 50" dataDxfId="71"/>
    <tableColumn id="9" xr3:uid="{00000000-0010-0000-1500-000009000000}" name="After" dataCellStyle="Normal"/>
  </tableColumns>
  <tableStyleInfo name="uBind 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Rating_Factors_bk" displayName="Table_Rating_Factors_bk" ref="B6:C12" totalsRowShown="0" dataDxfId="70" headerRowCellStyle="Normal" dataCellStyle="Normal">
  <autoFilter ref="B6:C12" xr:uid="{00000000-0009-0000-0100-000017000000}">
    <filterColumn colId="0" hiddenButton="1"/>
    <filterColumn colId="1" hiddenButton="1"/>
  </autoFilter>
  <tableColumns count="2">
    <tableColumn id="1" xr3:uid="{00000000-0010-0000-1600-000001000000}" name="Property" dataDxfId="69" dataCellStyle="Currency"/>
    <tableColumn id="2" xr3:uid="{00000000-0010-0000-1600-000002000000}" name="Value" dataDxfId="68" dataCellStyle="Currency"/>
  </tableColumns>
  <tableStyleInfo name="uBind 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7000000}" name="Table_Premium" displayName="Table_Premium" ref="B16:C27" totalsRowShown="0" dataDxfId="67" headerRowCellStyle="Normal" dataCellStyle="Normal">
  <autoFilter ref="B16:C27" xr:uid="{00000000-0009-0000-0100-000019000000}">
    <filterColumn colId="0" hiddenButton="1"/>
    <filterColumn colId="1" hiddenButton="1"/>
  </autoFilter>
  <tableColumns count="2">
    <tableColumn id="1" xr3:uid="{00000000-0010-0000-1700-000001000000}" name="Limit" dataDxfId="66" dataCellStyle="Currency"/>
    <tableColumn id="2" xr3:uid="{00000000-0010-0000-1700-000002000000}" name="Premium" dataDxfId="65" dataCellStyle="Currency">
      <calculatedColumnFormula>'Risk 1'!$J$30+'Rating Factors'!D32</calculatedColumnFormula>
    </tableColumn>
  </tableColumns>
  <tableStyleInfo name="uBind 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8000000}" name="Table_Ilf" displayName="Table_Ilf" ref="B31:D42" totalsRowShown="0" dataDxfId="64" headerRowCellStyle="Normal" dataCellStyle="Normal">
  <autoFilter ref="B31:D42" xr:uid="{00000000-0009-0000-0100-00001A000000}">
    <filterColumn colId="0" hiddenButton="1"/>
    <filterColumn colId="1" hiddenButton="1"/>
    <filterColumn colId="2" hiddenButton="1"/>
  </autoFilter>
  <tableColumns count="3">
    <tableColumn id="1" xr3:uid="{00000000-0010-0000-1800-000001000000}" name="Limit" dataDxfId="63" dataCellStyle="Currency"/>
    <tableColumn id="2" xr3:uid="{00000000-0010-0000-1800-000002000000}" name="ILF" dataDxfId="62" dataCellStyle="Currency"/>
    <tableColumn id="3" xr3:uid="{00000000-0010-0000-1800-000003000000}" name="Premium Used" dataDxfId="61" dataCellStyle="Currency"/>
  </tableColumns>
  <tableStyleInfo name="uBind 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9000000}" name="Table_Occupation_Rates" displayName="Table_Occupation_Rates" ref="B46:D59" totalsRowShown="0" dataDxfId="60" headerRowCellStyle="Normal" dataCellStyle="Normal">
  <autoFilter ref="B46:D59" xr:uid="{00000000-0009-0000-0100-00001B000000}">
    <filterColumn colId="0" hiddenButton="1"/>
    <filterColumn colId="1" hiddenButton="1"/>
    <filterColumn colId="2" hiddenButton="1"/>
  </autoFilter>
  <tableColumns count="3">
    <tableColumn id="1" xr3:uid="{00000000-0010-0000-1900-000001000000}" name="Key" dataDxfId="59" dataCellStyle="Currency"/>
    <tableColumn id="2" xr3:uid="{00000000-0010-0000-1900-000002000000}" name="Label" dataDxfId="58" dataCellStyle="Currency"/>
    <tableColumn id="3" xr3:uid="{00000000-0010-0000-1900-000003000000}" name="Rate" dataDxfId="57" dataCellStyle="Currency"/>
  </tableColumns>
  <tableStyleInfo name="uBind 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A000000}" name="Table_Risk_Management" displayName="Table_Risk_Management" ref="B63:C67" totalsRowShown="0" dataDxfId="56" headerRowCellStyle="Normal" dataCellStyle="Normal">
  <autoFilter ref="B63:C67" xr:uid="{00000000-0009-0000-0100-00001C000000}">
    <filterColumn colId="0" hiddenButton="1"/>
    <filterColumn colId="1" hiddenButton="1"/>
  </autoFilter>
  <tableColumns count="2">
    <tableColumn id="1" xr3:uid="{00000000-0010-0000-1A00-000001000000}" name="Level" dataDxfId="55" dataCellStyle="Currency"/>
    <tableColumn id="2" xr3:uid="{00000000-0010-0000-1A00-000002000000}" name="Value" dataDxfId="54" dataCellStyle="Percent"/>
  </tableColumns>
  <tableStyleInfo name="uBind 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B000000}" name="Table_Broker_Costs" displayName="Table_Broker_Costs" ref="B71:C75" totalsRowShown="0" dataDxfId="53" headerRowCellStyle="Normal" dataCellStyle="Normal">
  <autoFilter ref="B71:C75" xr:uid="{00000000-0009-0000-0100-000020000000}">
    <filterColumn colId="0" hiddenButton="1"/>
    <filterColumn colId="1" hiddenButton="1"/>
  </autoFilter>
  <tableColumns count="2">
    <tableColumn id="1" xr3:uid="{00000000-0010-0000-1B00-000001000000}" name="Transaction" dataDxfId="52" dataCellStyle="Currency"/>
    <tableColumn id="2" xr3:uid="{00000000-0010-0000-1B00-000002000000}" name="Fee" dataDxfId="51" dataCellStyle="Currency"/>
  </tableColumns>
  <tableStyleInfo name="uBind 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C000000}" name="Table_Premium_Load_Discount" displayName="Table_Premium_Load_Discount" ref="B79:C90" totalsRowShown="0" dataDxfId="50" headerRowCellStyle="Normal" dataCellStyle="Normal">
  <autoFilter ref="B79:C90" xr:uid="{00000000-0009-0000-0100-000021000000}">
    <filterColumn colId="0" hiddenButton="1"/>
    <filterColumn colId="1" hiddenButton="1"/>
  </autoFilter>
  <tableColumns count="2">
    <tableColumn id="1" xr3:uid="{00000000-0010-0000-1C00-000001000000}" name="Factor" dataDxfId="49" dataCellStyle="Currency"/>
    <tableColumn id="2" xr3:uid="{00000000-0010-0000-1C00-000002000000}" name="Loading" dataDxfId="48" dataCellStyle="Percent"/>
  </tableColumns>
  <tableStyleInfo name="uBind Table"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D000000}" name="Table_Fee_Band" displayName="Table_Fee_Band" ref="B94:C98" totalsRowShown="0" dataDxfId="47" headerRowCellStyle="Normal" dataCellStyle="Normal">
  <autoFilter ref="B94:C98" xr:uid="{00000000-0009-0000-0100-000023000000}">
    <filterColumn colId="0" hiddenButton="1"/>
    <filterColumn colId="1" hiddenButton="1"/>
  </autoFilter>
  <tableColumns count="2">
    <tableColumn id="1" xr3:uid="{00000000-0010-0000-1D00-000001000000}" name="Fees" dataDxfId="46" dataCellStyle="Currency"/>
    <tableColumn id="2" xr3:uid="{00000000-0010-0000-1D00-000002000000}" name="Band" dataDxfId="45" dataCellStyle="Currency"/>
  </tableColumns>
  <tableStyleInfo name="uBind Table"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E000000}" name="Table_Aggregate_Limit" displayName="Table_Aggregate_Limit" ref="B102:C107" totalsRowShown="0" dataDxfId="44" headerRowCellStyle="Normal" dataCellStyle="Normal">
  <autoFilter ref="B102:C107" xr:uid="{00000000-0009-0000-0100-000024000000}">
    <filterColumn colId="0" hiddenButton="1"/>
    <filterColumn colId="1" hiddenButton="1"/>
  </autoFilter>
  <tableColumns count="2">
    <tableColumn id="1" xr3:uid="{00000000-0010-0000-1E00-000001000000}" name="Sum Insured" dataDxfId="43" dataCellStyle="Currency"/>
    <tableColumn id="2" xr3:uid="{00000000-0010-0000-1E00-000002000000}" name="Limit" dataDxfId="42" dataCellStyle="Currency"/>
  </tableColumns>
  <tableStyleInfo name="uBind Table"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1F000000}" name="Table_Run_Off_Discount" displayName="Table_Run_Off_Discount" ref="B111:C115" totalsRowShown="0" dataDxfId="41" headerRowCellStyle="Normal" dataCellStyle="Normal">
  <autoFilter ref="B111:C115" xr:uid="{00000000-0009-0000-0100-000029000000}">
    <filterColumn colId="0" hiddenButton="1"/>
    <filterColumn colId="1" hiddenButton="1"/>
  </autoFilter>
  <tableColumns count="2">
    <tableColumn id="1" xr3:uid="{00000000-0010-0000-1F00-000001000000}" name="Years Closed" dataDxfId="40" dataCellStyle="Currency"/>
    <tableColumn id="2" xr3:uid="{00000000-0010-0000-1F00-000002000000}" name="Discount" dataDxfId="39" dataCellStyle="Percent"/>
  </tableColumns>
  <tableStyleInfo name="uBind Table"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0000000}" name="Table_Rating_Factors" displayName="Table_Rating_Factors" ref="B117:C130" totalsRowShown="0" dataDxfId="38" headerRowCellStyle="Normal" dataCellStyle="Normal">
  <autoFilter ref="B117:C130" xr:uid="{00000000-0009-0000-0100-00002B000000}"/>
  <tableColumns count="2">
    <tableColumn id="1" xr3:uid="{00000000-0010-0000-2000-000001000000}" name="Property" dataDxfId="37" dataCellStyle="Currency"/>
    <tableColumn id="2" xr3:uid="{00000000-0010-0000-2000-000002000000}" name="Value" dataDxfId="36" dataCellStyle="Currency"/>
  </tableColumns>
  <tableStyleInfo name="uBind Table"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1000000}" name="Table_Rating_Factors_2020" displayName="Table_Rating_Factors_2020" ref="B6:C12" totalsRowShown="0" dataDxfId="35" headerRowCellStyle="Normal" dataCellStyle="Normal">
  <autoFilter ref="B6:C12" xr:uid="{00000000-0009-0000-0100-00000E000000}">
    <filterColumn colId="0" hiddenButton="1"/>
    <filterColumn colId="1" hiddenButton="1"/>
  </autoFilter>
  <tableColumns count="2">
    <tableColumn id="1" xr3:uid="{00000000-0010-0000-2100-000001000000}" name="Property" dataDxfId="34" dataCellStyle="Currency"/>
    <tableColumn id="2" xr3:uid="{00000000-0010-0000-2100-000002000000}" name="Value" dataDxfId="33" dataCellStyle="Currency"/>
  </tableColumns>
  <tableStyleInfo name="uBind Table"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2000000}" name="Table_Premium_2020" displayName="Table_Premium_2020" ref="B16:D27" totalsRowShown="0" dataDxfId="32" headerRowCellStyle="Normal" dataCellStyle="Normal">
  <autoFilter ref="B16:D27" xr:uid="{00000000-0009-0000-0100-000010000000}">
    <filterColumn colId="0" hiddenButton="1"/>
    <filterColumn colId="1" hiddenButton="1"/>
    <filterColumn colId="2" hiddenButton="1"/>
  </autoFilter>
  <tableColumns count="3">
    <tableColumn id="1" xr3:uid="{00000000-0010-0000-2200-000001000000}" name="Limit" dataDxfId="31" dataCellStyle="Currency"/>
    <tableColumn id="2" xr3:uid="{00000000-0010-0000-2200-000002000000}" name="Premium" dataDxfId="30" dataCellStyle="Currency">
      <calculatedColumnFormula>Table_Premium_2020[[#This Row],[Premium with Claims]]/(1-$C$12)</calculatedColumnFormula>
    </tableColumn>
    <tableColumn id="3" xr3:uid="{00000000-0010-0000-2200-000003000000}" name="Premium with Claims" dataDxfId="29" dataCellStyle="Currency">
      <calculatedColumnFormula>'Risk 1'!$J$30+'Rating Factors 2020'!D32</calculatedColumnFormula>
    </tableColumn>
  </tableColumns>
  <tableStyleInfo name="uBind Table"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3000000}" name="Table_Ilf_2020" displayName="Table_Ilf_2020" ref="B31:D42" totalsRowShown="0" dataDxfId="28" headerRowCellStyle="Normal" dataCellStyle="Normal">
  <autoFilter ref="B31:D42" xr:uid="{00000000-0009-0000-0100-000014000000}">
    <filterColumn colId="0" hiddenButton="1"/>
    <filterColumn colId="1" hiddenButton="1"/>
    <filterColumn colId="2" hiddenButton="1"/>
  </autoFilter>
  <tableColumns count="3">
    <tableColumn id="1" xr3:uid="{00000000-0010-0000-2300-000001000000}" name="Limit" dataDxfId="27" dataCellStyle="Currency"/>
    <tableColumn id="2" xr3:uid="{00000000-0010-0000-2300-000002000000}" name="ILF" dataDxfId="26" dataCellStyle="Currency"/>
    <tableColumn id="3" xr3:uid="{00000000-0010-0000-2300-000003000000}" name="Claims Free Premium" dataDxfId="25" dataCellStyle="Currency"/>
  </tableColumns>
  <tableStyleInfo name="uBind Table"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24000000}" name="Table_Occupation_Rates_2020" displayName="Table_Occupation_Rates_2020" ref="B46:D59" totalsRowShown="0" dataDxfId="24" headerRowCellStyle="Normal" dataCellStyle="Normal">
  <autoFilter ref="B46:D59" xr:uid="{00000000-0009-0000-0100-00001D000000}">
    <filterColumn colId="0" hiddenButton="1"/>
    <filterColumn colId="1" hiddenButton="1"/>
    <filterColumn colId="2" hiddenButton="1"/>
  </autoFilter>
  <tableColumns count="3">
    <tableColumn id="1" xr3:uid="{00000000-0010-0000-2400-000001000000}" name="Key" dataDxfId="23" dataCellStyle="Currency"/>
    <tableColumn id="2" xr3:uid="{00000000-0010-0000-2400-000002000000}" name="Label" dataDxfId="22" dataCellStyle="Currency"/>
    <tableColumn id="3" xr3:uid="{00000000-0010-0000-2400-000003000000}" name="Rate" dataDxfId="21" dataCellStyle="Currency"/>
  </tableColumns>
  <tableStyleInfo name="uBind Table"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25000000}" name="Table_Risk_Management_2020" displayName="Table_Risk_Management_2020" ref="B63:C67" totalsRowShown="0" dataDxfId="20" headerRowCellStyle="Normal" dataCellStyle="Normal">
  <autoFilter ref="B63:C67" xr:uid="{00000000-0009-0000-0100-00001E000000}">
    <filterColumn colId="0" hiddenButton="1"/>
    <filterColumn colId="1" hiddenButton="1"/>
  </autoFilter>
  <tableColumns count="2">
    <tableColumn id="1" xr3:uid="{00000000-0010-0000-2500-000001000000}" name="Level" dataDxfId="19" dataCellStyle="Currency"/>
    <tableColumn id="2" xr3:uid="{00000000-0010-0000-2500-000002000000}" name="Value" dataDxfId="18" dataCellStyle="Percent"/>
  </tableColumns>
  <tableStyleInfo name="uBind Table"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6000000}" name="Table_Broker_Costs_2020" displayName="Table_Broker_Costs_2020" ref="B71:C75" totalsRowShown="0" dataDxfId="17" headerRowCellStyle="Normal" dataCellStyle="Normal">
  <autoFilter ref="B71:C75" xr:uid="{00000000-0009-0000-0100-000025000000}">
    <filterColumn colId="0" hiddenButton="1"/>
    <filterColumn colId="1" hiddenButton="1"/>
  </autoFilter>
  <tableColumns count="2">
    <tableColumn id="1" xr3:uid="{00000000-0010-0000-2600-000001000000}" name="Transaction" dataDxfId="16" dataCellStyle="Currency"/>
    <tableColumn id="2" xr3:uid="{00000000-0010-0000-2600-000002000000}" name="Fee" dataDxfId="15" dataCellStyle="Currency"/>
  </tableColumns>
  <tableStyleInfo name="uBind Table"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7000000}" name="Table_Premium_Load_Discount_2020" displayName="Table_Premium_Load_Discount_2020" ref="B79:C90" totalsRowShown="0" dataDxfId="14" headerRowCellStyle="Normal" dataCellStyle="Normal">
  <autoFilter ref="B79:C90" xr:uid="{00000000-0009-0000-0100-000026000000}">
    <filterColumn colId="0" hiddenButton="1"/>
    <filterColumn colId="1" hiddenButton="1"/>
  </autoFilter>
  <tableColumns count="2">
    <tableColumn id="1" xr3:uid="{00000000-0010-0000-2700-000001000000}" name="Factor" dataDxfId="13" dataCellStyle="Currency"/>
    <tableColumn id="2" xr3:uid="{00000000-0010-0000-2700-000002000000}" name="Loading" dataDxfId="12" dataCellStyle="Percent"/>
  </tableColumns>
  <tableStyleInfo name="uBind Table"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8000000}" name="Table_Fee_Band_2020" displayName="Table_Fee_Band_2020" ref="B94:C98" totalsRowShown="0" dataDxfId="11" headerRowCellStyle="Normal" dataCellStyle="Normal">
  <autoFilter ref="B94:C98" xr:uid="{00000000-0009-0000-0100-000027000000}">
    <filterColumn colId="0" hiddenButton="1"/>
    <filterColumn colId="1" hiddenButton="1"/>
  </autoFilter>
  <tableColumns count="2">
    <tableColumn id="1" xr3:uid="{00000000-0010-0000-2800-000001000000}" name="Fees" dataDxfId="10" dataCellStyle="Currency"/>
    <tableColumn id="2" xr3:uid="{00000000-0010-0000-2800-000002000000}" name="Band" dataDxfId="9" dataCellStyle="Currency"/>
  </tableColumns>
  <tableStyleInfo name="uBind Table"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9000000}" name="Table_Aggregate_Limit_2020" displayName="Table_Aggregate_Limit_2020" ref="B102:C107" totalsRowShown="0" dataDxfId="8" headerRowCellStyle="Normal" dataCellStyle="Normal">
  <autoFilter ref="B102:C107" xr:uid="{00000000-0009-0000-0100-000028000000}">
    <filterColumn colId="0" hiddenButton="1"/>
    <filterColumn colId="1" hiddenButton="1"/>
  </autoFilter>
  <tableColumns count="2">
    <tableColumn id="1" xr3:uid="{00000000-0010-0000-2900-000001000000}" name="Sum Insured" dataDxfId="7" dataCellStyle="Currency"/>
    <tableColumn id="2" xr3:uid="{00000000-0010-0000-2900-000002000000}" name="Limit" dataDxfId="6" dataCellStyle="Currency"/>
  </tableColumns>
  <tableStyleInfo name="uBind Table"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A000000}" name="Table_Run_Off_Discount_2020" displayName="Table_Run_Off_Discount_2020" ref="B111:C115" totalsRowShown="0" dataDxfId="5" headerRowCellStyle="Normal" dataCellStyle="Normal">
  <autoFilter ref="B111:C115" xr:uid="{00000000-0009-0000-0100-00002A000000}">
    <filterColumn colId="0" hiddenButton="1"/>
    <filterColumn colId="1" hiddenButton="1"/>
  </autoFilter>
  <tableColumns count="2">
    <tableColumn id="1" xr3:uid="{00000000-0010-0000-2A00-000001000000}" name="Years Closed" dataDxfId="4" dataCellStyle="Currency"/>
    <tableColumn id="2" xr3:uid="{00000000-0010-0000-2A00-000002000000}" name="Discount" dataCellStyle="Percent"/>
  </tableColumns>
  <tableStyleInfo name="uBind Table" showFirstColumn="0" showLastColumn="0" showRowStripes="1" showColumnStripes="0"/>
</table>
</file>

<file path=xl/theme/theme1.xml><?xml version="1.0" encoding="utf-8"?>
<a:theme xmlns:a="http://schemas.openxmlformats.org/drawingml/2006/main" name="Office Theme">
  <a:themeElements>
    <a:clrScheme name="uBind">
      <a:dk1>
        <a:srgbClr val="151515"/>
      </a:dk1>
      <a:lt1>
        <a:srgbClr val="A7A7A7"/>
      </a:lt1>
      <a:dk2>
        <a:srgbClr val="44546A"/>
      </a:dk2>
      <a:lt2>
        <a:srgbClr val="E7E6E6"/>
      </a:lt2>
      <a:accent1>
        <a:srgbClr val="5B9BD5"/>
      </a:accent1>
      <a:accent2>
        <a:srgbClr val="ED7D31"/>
      </a:accent2>
      <a:accent3>
        <a:srgbClr val="A5A5A5"/>
      </a:accent3>
      <a:accent4>
        <a:srgbClr val="FFC000"/>
      </a:accent4>
      <a:accent5>
        <a:srgbClr val="4472C4"/>
      </a:accent5>
      <a:accent6>
        <a:srgbClr val="2A2A2A"/>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7.bin"/><Relationship Id="rId4" Type="http://schemas.openxmlformats.org/officeDocument/2006/relationships/table" Target="../tables/table9.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printerSettings" Target="../printerSettings/printerSettings9.bin"/><Relationship Id="rId4"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8" Type="http://schemas.openxmlformats.org/officeDocument/2006/relationships/table" Target="../tables/table29.xml"/><Relationship Id="rId3" Type="http://schemas.openxmlformats.org/officeDocument/2006/relationships/table" Target="../tables/table24.xml"/><Relationship Id="rId7" Type="http://schemas.openxmlformats.org/officeDocument/2006/relationships/table" Target="../tables/table28.xml"/><Relationship Id="rId12" Type="http://schemas.openxmlformats.org/officeDocument/2006/relationships/table" Target="../tables/table33.xml"/><Relationship Id="rId2" Type="http://schemas.openxmlformats.org/officeDocument/2006/relationships/table" Target="../tables/table23.xml"/><Relationship Id="rId1" Type="http://schemas.openxmlformats.org/officeDocument/2006/relationships/printerSettings" Target="../printerSettings/printerSettings16.bin"/><Relationship Id="rId6" Type="http://schemas.openxmlformats.org/officeDocument/2006/relationships/table" Target="../tables/table27.xml"/><Relationship Id="rId11" Type="http://schemas.openxmlformats.org/officeDocument/2006/relationships/table" Target="../tables/table32.xml"/><Relationship Id="rId5" Type="http://schemas.openxmlformats.org/officeDocument/2006/relationships/table" Target="../tables/table26.xml"/><Relationship Id="rId10" Type="http://schemas.openxmlformats.org/officeDocument/2006/relationships/table" Target="../tables/table31.xml"/><Relationship Id="rId4" Type="http://schemas.openxmlformats.org/officeDocument/2006/relationships/table" Target="../tables/table25.xml"/><Relationship Id="rId9" Type="http://schemas.openxmlformats.org/officeDocument/2006/relationships/table" Target="../tables/table30.xml"/></Relationships>
</file>

<file path=xl/worksheets/_rels/sheet17.xml.rels><?xml version="1.0" encoding="UTF-8" standalone="yes"?>
<Relationships xmlns="http://schemas.openxmlformats.org/package/2006/relationships"><Relationship Id="rId8" Type="http://schemas.openxmlformats.org/officeDocument/2006/relationships/table" Target="../tables/table41.xml"/><Relationship Id="rId3" Type="http://schemas.openxmlformats.org/officeDocument/2006/relationships/table" Target="../tables/table36.xml"/><Relationship Id="rId7" Type="http://schemas.openxmlformats.org/officeDocument/2006/relationships/table" Target="../tables/table40.xml"/><Relationship Id="rId2" Type="http://schemas.openxmlformats.org/officeDocument/2006/relationships/table" Target="../tables/table35.xml"/><Relationship Id="rId1" Type="http://schemas.openxmlformats.org/officeDocument/2006/relationships/table" Target="../tables/table34.xml"/><Relationship Id="rId6" Type="http://schemas.openxmlformats.org/officeDocument/2006/relationships/table" Target="../tables/table39.xml"/><Relationship Id="rId5" Type="http://schemas.openxmlformats.org/officeDocument/2006/relationships/table" Target="../tables/table38.xml"/><Relationship Id="rId10" Type="http://schemas.openxmlformats.org/officeDocument/2006/relationships/table" Target="../tables/table43.xml"/><Relationship Id="rId4" Type="http://schemas.openxmlformats.org/officeDocument/2006/relationships/table" Target="../tables/table37.xml"/><Relationship Id="rId9" Type="http://schemas.openxmlformats.org/officeDocument/2006/relationships/table" Target="../tables/table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F5F34"/>
  </sheetPr>
  <dimension ref="B1:BV240"/>
  <sheetViews>
    <sheetView topLeftCell="A58" zoomScaleNormal="100" workbookViewId="0">
      <pane xSplit="6" topLeftCell="U1" activePane="topRight" state="frozen"/>
      <selection activeCell="B2" sqref="B2"/>
      <selection pane="topRight" activeCell="U59" sqref="U59"/>
    </sheetView>
  </sheetViews>
  <sheetFormatPr defaultColWidth="9.140625" defaultRowHeight="21" customHeight="1"/>
  <cols>
    <col min="1" max="1" width="9.140625" style="3" customWidth="1"/>
    <col min="2" max="2" width="37.7109375" style="3" customWidth="1"/>
    <col min="3" max="3" width="22" style="3" hidden="1" customWidth="1"/>
    <col min="4" max="4" width="22.5703125" style="3" hidden="1" customWidth="1"/>
    <col min="5" max="5" width="23.85546875" style="3" hidden="1" customWidth="1"/>
    <col min="6" max="6" width="38.42578125" style="3" hidden="1" customWidth="1"/>
    <col min="7" max="7" width="28.5703125" style="23" customWidth="1"/>
    <col min="8" max="9" width="10.7109375" style="3" customWidth="1"/>
    <col min="10" max="10" width="17.85546875" style="3" customWidth="1"/>
    <col min="11" max="13" width="9.28515625" style="3" customWidth="1"/>
    <col min="14" max="14" width="7.140625" style="3" customWidth="1"/>
    <col min="15" max="18" width="3.5703125" style="3" customWidth="1"/>
    <col min="19" max="19" width="7.5703125" style="3" customWidth="1"/>
    <col min="20" max="20" width="21.42578125" style="3" customWidth="1"/>
    <col min="21" max="21" width="57.140625" style="3" customWidth="1"/>
    <col min="22" max="23" width="28.5703125" style="3" customWidth="1"/>
    <col min="24" max="33" width="21.42578125" style="3" customWidth="1"/>
    <col min="34" max="34" width="26.28515625" style="3" customWidth="1"/>
    <col min="35" max="38" width="21.42578125" style="3" customWidth="1"/>
    <col min="39" max="39" width="16.140625" style="3" customWidth="1"/>
    <col min="40" max="40" width="7.5703125" style="3" customWidth="1"/>
    <col min="41" max="41" width="9.140625" style="3" customWidth="1"/>
    <col min="42" max="42" width="12.42578125" style="3" customWidth="1"/>
    <col min="43" max="44" width="21.42578125" style="3" customWidth="1"/>
    <col min="45" max="46" width="17.85546875" style="3" customWidth="1"/>
    <col min="47" max="50" width="17" style="3" customWidth="1"/>
    <col min="51" max="53" width="28.5703125" style="3" customWidth="1"/>
    <col min="54" max="55" width="28.5703125" style="23" customWidth="1"/>
    <col min="56" max="64" width="28.5703125" style="3" customWidth="1"/>
    <col min="65" max="65" width="49.5703125" style="3" customWidth="1"/>
    <col min="66" max="86" width="28.5703125" style="3" customWidth="1"/>
    <col min="87" max="87" width="31.85546875" style="3" customWidth="1"/>
    <col min="88" max="88" width="9.140625" style="3"/>
    <col min="89" max="89" width="30.42578125" style="3" customWidth="1"/>
    <col min="90" max="90" width="96.42578125" style="3" customWidth="1"/>
    <col min="91" max="94" width="102.140625" style="3" customWidth="1"/>
    <col min="95" max="97" width="17.28515625" style="3" customWidth="1"/>
    <col min="98" max="98" width="23.85546875" style="3" customWidth="1"/>
    <col min="99" max="99" width="53.140625" style="3" customWidth="1"/>
    <col min="100" max="100" width="115.85546875" style="3" customWidth="1"/>
    <col min="101" max="101" width="21.42578125" style="3" customWidth="1"/>
    <col min="102" max="102" width="23.42578125" style="3" customWidth="1"/>
    <col min="103" max="103" width="25" style="3" customWidth="1"/>
    <col min="104" max="104" width="28" style="3" customWidth="1"/>
    <col min="105" max="105" width="21.85546875" style="3" customWidth="1"/>
    <col min="106" max="107" width="21.140625" style="3" customWidth="1"/>
    <col min="108" max="110" width="81" style="3" customWidth="1"/>
    <col min="111" max="111" width="22.28515625" style="3" customWidth="1"/>
    <col min="112" max="112" width="19.5703125" style="3" customWidth="1"/>
    <col min="113" max="113" width="16" style="3" customWidth="1"/>
    <col min="114" max="16384" width="9.140625" style="3"/>
  </cols>
  <sheetData>
    <row r="1" spans="2:74" s="21" customFormat="1" ht="21" customHeight="1">
      <c r="G1" s="61"/>
      <c r="K1" s="61"/>
      <c r="M1" s="83"/>
      <c r="N1" s="34"/>
      <c r="O1" s="34"/>
      <c r="P1" s="34"/>
      <c r="Q1" s="34"/>
      <c r="R1" s="34"/>
      <c r="S1" s="34"/>
      <c r="AH1" s="83"/>
      <c r="AI1" s="83"/>
      <c r="AJ1" s="83"/>
      <c r="AK1" s="83"/>
      <c r="AL1" s="138"/>
      <c r="AM1" s="88"/>
      <c r="AN1" s="88"/>
      <c r="AO1" s="88"/>
      <c r="AP1" s="88"/>
      <c r="AR1" s="34"/>
      <c r="AY1" s="34"/>
      <c r="AZ1" s="34"/>
      <c r="BA1" s="34"/>
      <c r="BB1" s="34"/>
      <c r="BC1" s="34"/>
      <c r="BD1" s="34"/>
      <c r="BE1" s="34"/>
      <c r="BF1" s="34"/>
      <c r="BG1" s="34"/>
      <c r="BH1" s="34"/>
    </row>
    <row r="2" spans="2:74" s="21" customFormat="1" ht="47.25" thickBot="1">
      <c r="B2" s="19" t="s">
        <v>0</v>
      </c>
      <c r="C2" s="19"/>
      <c r="D2" s="20"/>
      <c r="E2" s="20"/>
      <c r="F2" s="20"/>
      <c r="G2" s="92"/>
      <c r="H2" s="20"/>
      <c r="I2" s="20"/>
      <c r="J2" s="20"/>
      <c r="K2" s="56"/>
      <c r="L2" s="20"/>
      <c r="M2" s="98"/>
      <c r="N2" s="64"/>
      <c r="O2" s="64"/>
      <c r="P2" s="64"/>
      <c r="Q2" s="64"/>
      <c r="R2" s="64"/>
      <c r="S2" s="64"/>
      <c r="T2" s="20"/>
      <c r="U2" s="20"/>
      <c r="V2" s="20"/>
      <c r="W2" s="20"/>
      <c r="X2" s="20"/>
      <c r="Y2" s="20"/>
      <c r="Z2" s="20"/>
      <c r="AA2" s="20"/>
      <c r="AB2" s="20"/>
      <c r="AC2" s="20"/>
      <c r="AD2" s="20"/>
      <c r="AE2" s="20"/>
      <c r="AF2" s="20"/>
      <c r="AG2" s="20"/>
      <c r="AH2" s="98"/>
      <c r="AI2" s="98"/>
      <c r="AJ2" s="98"/>
      <c r="AK2" s="98"/>
      <c r="AL2" s="139"/>
      <c r="AM2" s="89"/>
      <c r="AN2" s="89"/>
      <c r="AO2" s="89"/>
      <c r="AP2" s="89"/>
      <c r="AQ2" s="20"/>
      <c r="AR2" s="64"/>
      <c r="AS2" s="20"/>
      <c r="AT2" s="20"/>
      <c r="AU2" s="20"/>
      <c r="AV2" s="20"/>
      <c r="AW2" s="20"/>
      <c r="AX2" s="20"/>
      <c r="AY2" s="31"/>
      <c r="AZ2" s="31"/>
      <c r="BA2" s="31"/>
      <c r="BB2" s="31"/>
      <c r="BC2" s="31"/>
      <c r="BD2" s="31"/>
      <c r="BE2" s="31"/>
      <c r="BF2" s="31"/>
      <c r="BG2" s="31"/>
      <c r="BH2" s="31"/>
      <c r="BI2" s="31"/>
      <c r="BJ2" s="31"/>
      <c r="BK2" s="31"/>
      <c r="BL2" s="31"/>
      <c r="BM2" s="31"/>
      <c r="BN2" s="31"/>
      <c r="BO2" s="31"/>
      <c r="BP2" s="19"/>
      <c r="BQ2" s="19"/>
      <c r="BR2" s="19"/>
      <c r="BS2" s="19"/>
      <c r="BT2" s="31"/>
      <c r="BU2" s="31"/>
      <c r="BV2" s="19"/>
    </row>
    <row r="3" spans="2:74" s="21" customFormat="1" ht="21" customHeight="1">
      <c r="G3" s="61"/>
      <c r="K3" s="61"/>
      <c r="M3" s="83"/>
      <c r="N3" s="34"/>
      <c r="O3" s="34"/>
      <c r="P3" s="34"/>
      <c r="Q3" s="34"/>
      <c r="R3" s="34"/>
      <c r="S3" s="34"/>
      <c r="AH3" s="83"/>
      <c r="AI3" s="83"/>
      <c r="AJ3" s="83"/>
      <c r="AK3" s="83"/>
      <c r="AL3" s="138"/>
      <c r="AM3" s="88"/>
      <c r="AN3" s="88"/>
      <c r="AO3" s="88"/>
      <c r="AP3" s="88"/>
      <c r="AR3" s="34"/>
      <c r="AY3" s="34"/>
      <c r="AZ3" s="34"/>
      <c r="BA3" s="34"/>
      <c r="BB3" s="34"/>
      <c r="BC3" s="34"/>
      <c r="BD3" s="34"/>
      <c r="BE3" s="34"/>
      <c r="BF3" s="34"/>
      <c r="BG3" s="34"/>
      <c r="BH3" s="34"/>
    </row>
    <row r="4" spans="2:74" s="21" customFormat="1" ht="15">
      <c r="B4" s="150" t="s">
        <v>1</v>
      </c>
      <c r="C4" s="150" t="s">
        <v>2</v>
      </c>
      <c r="D4" s="16" t="s">
        <v>3</v>
      </c>
      <c r="E4" s="16" t="s">
        <v>4</v>
      </c>
      <c r="F4" s="16" t="s">
        <v>5</v>
      </c>
      <c r="G4" s="57" t="s">
        <v>6</v>
      </c>
      <c r="H4" s="17" t="s">
        <v>7</v>
      </c>
      <c r="I4" s="150" t="s">
        <v>8</v>
      </c>
      <c r="J4" s="150" t="s">
        <v>9</v>
      </c>
      <c r="K4" s="57" t="s">
        <v>10</v>
      </c>
      <c r="L4" s="17" t="s">
        <v>11</v>
      </c>
      <c r="M4" s="85" t="s">
        <v>12</v>
      </c>
      <c r="N4" s="65" t="s">
        <v>13</v>
      </c>
      <c r="O4" s="65" t="s">
        <v>14</v>
      </c>
      <c r="P4" s="65" t="s">
        <v>15</v>
      </c>
      <c r="Q4" s="65" t="s">
        <v>16</v>
      </c>
      <c r="R4" s="65" t="s">
        <v>17</v>
      </c>
      <c r="S4" s="65" t="s">
        <v>348</v>
      </c>
      <c r="T4" s="17" t="s">
        <v>18</v>
      </c>
      <c r="U4" s="17" t="s">
        <v>19</v>
      </c>
      <c r="V4" s="17" t="s">
        <v>20</v>
      </c>
      <c r="W4" s="17" t="s">
        <v>21</v>
      </c>
      <c r="X4" s="17" t="s">
        <v>22</v>
      </c>
      <c r="Y4" s="17" t="s">
        <v>23</v>
      </c>
      <c r="Z4" s="17" t="s">
        <v>395</v>
      </c>
      <c r="AA4" s="17" t="s">
        <v>24</v>
      </c>
      <c r="AB4" s="17" t="s">
        <v>821</v>
      </c>
      <c r="AC4" s="17" t="s">
        <v>727</v>
      </c>
      <c r="AD4" s="17" t="s">
        <v>25</v>
      </c>
      <c r="AE4" s="17" t="s">
        <v>26</v>
      </c>
      <c r="AF4" s="17" t="s">
        <v>27</v>
      </c>
      <c r="AG4" s="17" t="s">
        <v>148</v>
      </c>
      <c r="AH4" s="85" t="s">
        <v>28</v>
      </c>
      <c r="AI4" s="85" t="s">
        <v>769</v>
      </c>
      <c r="AJ4" s="85" t="s">
        <v>853</v>
      </c>
      <c r="AK4" s="85" t="s">
        <v>854</v>
      </c>
      <c r="AL4" s="140" t="s">
        <v>29</v>
      </c>
      <c r="AM4" s="90" t="s">
        <v>30</v>
      </c>
      <c r="AN4" s="90" t="s">
        <v>767</v>
      </c>
      <c r="AO4" s="90" t="s">
        <v>31</v>
      </c>
      <c r="AP4" s="90" t="s">
        <v>32</v>
      </c>
      <c r="AQ4" s="17" t="s">
        <v>33</v>
      </c>
      <c r="AR4" s="65" t="s">
        <v>34</v>
      </c>
      <c r="AS4" s="17" t="s">
        <v>35</v>
      </c>
      <c r="AT4" s="17" t="s">
        <v>36</v>
      </c>
      <c r="AU4" s="17" t="s">
        <v>716</v>
      </c>
      <c r="AV4" s="17" t="s">
        <v>847</v>
      </c>
      <c r="AW4" s="17" t="s">
        <v>770</v>
      </c>
      <c r="AX4" s="17" t="s">
        <v>771</v>
      </c>
      <c r="AY4" s="32" t="s">
        <v>37</v>
      </c>
      <c r="AZ4" s="32" t="s">
        <v>38</v>
      </c>
      <c r="BA4" s="32" t="s">
        <v>39</v>
      </c>
      <c r="BB4" s="65" t="s">
        <v>40</v>
      </c>
      <c r="BC4" s="65" t="s">
        <v>41</v>
      </c>
      <c r="BD4" s="163" t="s">
        <v>42</v>
      </c>
      <c r="BE4" s="163" t="s">
        <v>43</v>
      </c>
      <c r="BF4" s="163" t="s">
        <v>44</v>
      </c>
      <c r="BG4" s="163" t="s">
        <v>45</v>
      </c>
      <c r="BH4" s="163" t="s">
        <v>46</v>
      </c>
      <c r="BI4" s="150" t="s">
        <v>47</v>
      </c>
      <c r="BJ4" s="150" t="s">
        <v>48</v>
      </c>
      <c r="BK4" s="150" t="s">
        <v>49</v>
      </c>
      <c r="BL4" s="150" t="s">
        <v>50</v>
      </c>
      <c r="BM4" s="150" t="s">
        <v>51</v>
      </c>
      <c r="BN4" s="180" t="s">
        <v>717</v>
      </c>
      <c r="BO4" s="229" t="s">
        <v>848</v>
      </c>
      <c r="BP4" s="150" t="s">
        <v>52</v>
      </c>
      <c r="BQ4" s="150" t="s">
        <v>53</v>
      </c>
      <c r="BR4" s="17" t="s">
        <v>54</v>
      </c>
      <c r="BS4" s="17" t="s">
        <v>55</v>
      </c>
      <c r="BT4" s="150" t="s">
        <v>56</v>
      </c>
      <c r="BU4" s="150" t="s">
        <v>57</v>
      </c>
      <c r="BV4" s="17" t="s">
        <v>58</v>
      </c>
    </row>
    <row r="5" spans="2:74" s="21" customFormat="1" ht="29.25" thickBot="1">
      <c r="B5" s="15" t="s">
        <v>59</v>
      </c>
      <c r="C5" s="15" t="s">
        <v>60</v>
      </c>
      <c r="D5" s="15" t="str">
        <f ca="1">IF(Table_Question_Sets[[#This Row],[Header]]="Yes","",
IF(INDIRECT(SUBSTITUTE(ADDRESS(1,COLUMN(),4),"1","")&amp;ROW()-1)="",
INDIRECT(SUBSTITUTE(ADDRESS(1,COLUMN(Table_Question_Sets[[#This Row],[Property]]),4),"1","")&amp;ROW()-1),
INDIRECT(SUBSTITUTE(ADDRESS(1,COLUMN(),4),"1","")&amp;ROW()-1)))</f>
        <v/>
      </c>
      <c r="E5"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ratingPrimary</v>
      </c>
      <c r="F5" s="15" t="str">
        <f>IF(Table_Question_Sets[[#This Row],[Header]]="Yes","",IF(Table_Question_Sets[[#This Row],[Property]]&lt;&gt;"",SUBSTITUTE(Table_Question_Sets[[#This Row],[Property]]," ",""),""))</f>
        <v/>
      </c>
      <c r="G5" s="33"/>
      <c r="H5" s="15"/>
      <c r="I5" s="15"/>
      <c r="J5" s="15"/>
      <c r="K5" s="33"/>
      <c r="L5" s="15"/>
      <c r="M5" s="15"/>
      <c r="N5" s="33"/>
      <c r="O5" s="33"/>
      <c r="P5" s="33"/>
      <c r="Q5" s="33"/>
      <c r="R5" s="33"/>
      <c r="S5" s="33"/>
      <c r="T5" s="15"/>
      <c r="U5" s="15"/>
      <c r="V5" s="15"/>
      <c r="W5" s="15"/>
      <c r="X5" s="15"/>
      <c r="Y5" s="15"/>
      <c r="Z5" s="15"/>
      <c r="AA5" s="15"/>
      <c r="AB5" s="15"/>
      <c r="AC5" s="15"/>
      <c r="AD5" s="15"/>
      <c r="AE5" s="15"/>
      <c r="AF5" s="15"/>
      <c r="AG5" s="15"/>
      <c r="AH5" s="15"/>
      <c r="AI5" s="15"/>
      <c r="AJ5" s="15"/>
      <c r="AK5" s="15"/>
      <c r="AL5" s="15"/>
      <c r="AM5"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5" s="100"/>
      <c r="AO5"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 s="15"/>
      <c r="AR5" s="33"/>
      <c r="AS5" s="15"/>
      <c r="AT5" s="15"/>
      <c r="AU5" s="15"/>
      <c r="AV5" s="15"/>
      <c r="AW5" s="15"/>
      <c r="AX5" s="15"/>
      <c r="AY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 s="33" t="str">
        <f>IF(OR(Table_Question_Sets[[#This Row],[Header]]="Yes",Table_Question_Sets[[#This Row],[Text]]=""),"",IF(OR(Table_Question_Sets[[#This Row],[Text]]="true",Table_Question_Sets[[#This Row],[Text]]="false",ISNUMBER(Table_Question_Sets[[#This Row],[Text]])),Table_Question_Sets[[#This Row],[Text]],""""&amp;Table_Question_Sets[[#This Row],[Text]]&amp;""""))</f>
        <v/>
      </c>
      <c r="BA5" s="33" t="str">
        <f>IF(AND(Table_Question_Sets[[#This Row],[Header]]&lt;&gt;"Yes",Table_Question_Sets[[#This Row],[Property]]&lt;&gt;"",Table_Question_Sets[[#This Row],[Summary Label]]&lt;&gt;""),""""&amp;Table_Question_Sets[[#This Row],[Key]]&amp;""": """&amp;Table_Question_Sets[[#This Row],[Summary Label]]&amp;"""","")</f>
        <v/>
      </c>
      <c r="BB5" s="33" t="str">
        <f ca="1">IF(Table_Question_Sets[[#This Row],[Header]]="Yes","",_xlfn.NUMBERVALUE(INDIRECT(SUBSTITUTE(ADDRESS(1,COLUMN(),4),"1","")&amp;ROW()-1))+IF(Table_Question_Sets[[#This Row],[Property]]&lt;&gt;"",1,0))</f>
        <v/>
      </c>
      <c r="BC5" s="33" t="str">
        <f ca="1">IF(Table_Question_Sets[[#This Row],[Header]]="Yes","",_xlfn.NUMBERVALUE(INDIRECT(SUBSTITUTE(ADDRESS(1,COLUMN(),4),"1","")&amp;ROW()+1))+IF(Table_Question_Sets[[#This Row],[Property]]&lt;&gt;"",1,0))</f>
        <v/>
      </c>
      <c r="BD5" s="33" t="str">
        <f t="array" aca="1" ref="BD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5"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5"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5" s="15" t="str">
        <f xml:space="preserve">
IF(Table_Question_Sets[[#This Row],[Row]]="Yes","]},{""className"": ""row"",""fieldGroup"": [","")&amp;
Table_Question_Sets[[#This Row],[Config Field]]</f>
        <v/>
      </c>
      <c r="BJ5"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"ratingPrimary":[{"className": "row","fieldGroup":[{"key": "transactionType","type": "hidden-field","className":"col-xs-12 col-md-6","templateOptions":{"calculatedValue":"(getQuoteType() == 'renewal')? 'Renewal' : 'New Business'"},"validators": {"validation": Validators.compose([ValidationService.required('true', '')])},"expressionProperties": { "templateOptions.disabled": "true"}},{"key": "runoffQuestion","type": "buttons-field","className":"col-xs-12","templateOptions":{"options":[{"value":"Yes","key":"Yes","icon":"glyphicon glyphicon-ok md"},{"value":"No","key":"No","icon":"glyphicon glyphicon-remove md"}],"label":"Would you like to renew your policy as a run-off policy?","question":"Run-off cover is available for businesses that have ceased to trade during a prior policy period, and have had continuous cover with Steadfast IRS for a minimum of 5 years.","hideCondition":"transactionType == 'New Business'","affectsPremium":"Yes","affectsTriggers":"Yes"},"validators": {"validation": Validators.compose([ValidationService.customExpression('transactionType == \'New Business\' || fieldValue != \'\'', 'You must answer this question')])}},{"key": "businessEndDate","type": "datepicker-field","className":"col-xs-6","templateOptions":{"question":"Date business ceased trading","addonLeft":{"class":"glyphicon glyphicon-calendar"},"hideCondition":"runoffQuestion != 'Yes'","affectsPremium":"Yes","affectsTriggers":"Yes"},"validators": {"validation": Validators.compose([ValidationService.isDate(), ValidationService.customExpression('runoffQuestion != \'Yes\' || fieldValue != \'\'', 'You must answer this question')])}},]},{"className": "row","fieldGroup": [{"key": "actualFees","type": "input-field","className":"col-xs-12 col-md-6","templateOptions":{"label":"Actual fees","question":"Last financial year or Estimate for next 12 months if trading for less than 12 months","formatTextInput":"currency","addonLeft":{"class":"fa fa-usd"}},"validators": {"validation": Validators.compose([ValidationService.required('true', '')])}},]},{"className": "row","fieldGroup": [{"key": "sumInsured","type": "buttons-field","className":"col-xs-12","templateOptions":{"options":[{"value":"$1 million","key":"1000000","icon":"icon-1million"},{"value":"$2 million","key":"2000000","icon":"icon-2million"},{"value":"$5 million","key":"5000000","icon":"icon-5million"},{"value":"$10 million","key":"10000000","icon":"icon-10million"}],"label":"Please select the indemnity limit you require"},"validators": {"validation": Validators.compose([ValidationService.required('true', '')])}},{"key":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5" s="15">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v>
      </c>
      <c r="BL5" s="15" t="str">
        <f>IF(AND(Table_Question_Sets[[#This Row],[Header]]="",Table_Question_Sets[[#This Row],[Property]]&lt;&gt;"",Table_Question_Sets[[#This Row],[Field Type]]&lt;&gt;""),
""""&amp;Table_Question_Sets[[#This Row],[Key]]&amp;"""","")</f>
        <v/>
      </c>
      <c r="BM5"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atingPrimary":["transactionType","runoffQuestion","businessEndDate","actualFees","sumInsured","stateHeading","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5" s="15" t="str">
        <f>IF(AND(Table_Question_Sets[[#This Row],[Header]]&lt;&gt;"Yes",Table_Question_Sets[[#This Row],[Property]]&lt;&gt;"",Table_Question_Sets[[#This Row],[Workflow Role]]&lt;&gt;""),
""""&amp;Table_Question_Sets[[#This Row],[Workflow Role]]&amp;""":"""&amp;Table_Question_Sets[[#This Row],[Key]]&amp;"""","")</f>
        <v/>
      </c>
      <c r="BO5" s="15" t="str">
        <f>IF(AND(Table_Question_Sets[[#This Row],[Header]]&lt;&gt;"Yes",Table_Question_Sets[[#This Row],[Property]]&lt;&gt;"",Table_Question_Sets[[#This Row],[Private]]="Yes"),
""""&amp;Table_Question_Sets[[#This Row],[Key]]&amp;"""","")</f>
        <v/>
      </c>
      <c r="BP5" s="15" t="str">
        <f ca="1">IF(Table_Question_Sets[[#This Row],[Header]]="Yes","",_xlfn.NUMBERVALUE(INDIRECT(SUBSTITUTE(ADDRESS(1,COLUMN(),4),"1","")&amp;ROW()+1))+IF(OR(Table_Question_Sets[[#This Row],[Value]]&lt;&gt;"",AND(Table_Question_Sets[[#This Row],[Data Type]]="Repeating",Table_Question_Sets[[#This Row],[Calculation Repeating]]&lt;&gt;"")),1,0))</f>
        <v/>
      </c>
      <c r="BQ5" s="15" t="str">
        <f ca="1" xml:space="preserve">
IF(Table_Question_Sets[[#This Row],[Data Type]]="Repeating",
OFFSET(Table_Repeating_Question_Sets[[#Headers],[Property]],MATCH(Table_Question_Sets[[#This Row],[Property]],Table_Repeating_Question_Sets[Property],0),MATCH("Calculation",Table_Repeating_Question_Sets[#Headers],0)-1,1,1),
"")</f>
        <v/>
      </c>
      <c r="BR5"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"ratingPrimary":{"transactionType": "Renewal","runoffQuestion": "Yes","businessEndDate": "06/02/2020","actualFees": "$5,000,000.00","sumInsured": "$1,000,000.00","stateACT": "10000.00%","stateNSW":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5" s="15" t="str">
        <f ca="1">IF(ISNUMBER(Table_Question_Sets[[#This Row],[Config Use Row]]),INDEX(Table_Question_Sets[Config Rollup],Table_Question_Sets[[#This Row],[Config Use Row]]),"")</f>
        <v>"ratingPrimary":[{"className": "row","fieldGroup":[{"key": "transactionType","type": "hidden-field","className":"col-xs-12 col-md-6","templateOptions":{"calculatedValue":"(getQuoteType() == 'renewal')? 'Renewal' : 'New Business'"},"validators": {"validation": Validators.compose([ValidationService.required('true', '')])},"expressionProperties": { "templateOptions.disabled": "true"}},{"key": "runoffQuestion","type": "buttons-field","className":"col-xs-12","templateOptions":{"options":[{"value":"Yes","key":"Yes","icon":"glyphicon glyphicon-ok md"},{"value":"No","key":"No","icon":"glyphicon glyphicon-remove md"}],"label":"Would you like to renew your policy as a run-off policy?","question":"Run-off cover is available for businesses that have ceased to trade during a prior policy period, and have had continuous cover with Steadfast IRS for a minimum of 5 years.","hideCondition":"transactionType == 'New Business'","affectsPremium":"Yes","affectsTriggers":"Yes"},"validators": {"validation": Validators.compose([ValidationService.customExpression('transactionType == \'New Business\' || fieldValue != \'\'', 'You must answer this question')])}},{"key": "businessEndDate","type": "datepicker-field","className":"col-xs-6","templateOptions":{"question":"Date business ceased trading","addonLeft":{"class":"glyphicon glyphicon-calendar"},"hideCondition":"runoffQuestion != 'Yes'","affectsPremium":"Yes","affectsTriggers":"Yes"},"validators": {"validation": Validators.compose([ValidationService.isDate(), ValidationService.customExpression('runoffQuestion != \'Yes\' || fieldValue != \'\'', 'You must answer this question')])}},]},{"className": "row","fieldGroup": [{"key": "actualFees","type": "input-field","className":"col-xs-12 col-md-6","templateOptions":{"label":"Actual fees","question":"Last financial year or Estimate for next 12 months if trading for less than 12 months","formatTextInput":"currency","addonLeft":{"class":"fa fa-usd"}},"validators": {"validation": Validators.compose([ValidationService.required('true', '')])}},]},{"className": "row","fieldGroup": [{"key": "sumInsured","type": "buttons-field","className":"col-xs-12","templateOptions":{"options":[{"value":"$1 million","key":"1000000","icon":"icon-1million"},{"value":"$2 million","key":"2000000","icon":"icon-2million"},{"value":"$5 million","key":"5000000","icon":"icon-5million"},{"value":"$10 million","key":"10000000","icon":"icon-10million"}],"label":"Please select the indemnity limit you require"},"validators": {"validation": Validators.compose([ValidationService.required('true', '')])}},{"key":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U5" s="15" t="str">
        <f ca="1">IF(ISNUMBER(Table_Question_Sets[[#This Row],[Config Use Row]]),INDEX(Table_Question_Sets[Config Keys Nested Rollup],Table_Question_Sets[[#This Row],[Config Use Row]]),"")</f>
        <v>"ratingPrimary":["transactionType","runoffQuestion","businessEndDate","actualFees","sumInsured","stateHeading","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V5" s="15" t="str">
        <f ca="1">IF(ISNUMBER(Table_Question_Sets[[#This Row],[Config Use Row]]),INDEX(Table_Question_Sets[Calculation Rollup],Table_Question_Sets[[#This Row],[Config Use Row]]),"")</f>
        <v>"ratingPrimary":{"transactionType": "Renewal","runoffQuestion": "Yes","businessEndDate": "06/02/2020","actualFees": "$5,000,000.00","sumInsured": "$1,000,000.00","stateACT": "10000.00%","stateNSW":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row>
    <row r="6" spans="2:74" s="22" customFormat="1" ht="16.5" hidden="1" customHeight="1">
      <c r="B6" s="27"/>
      <c r="C6" s="164"/>
      <c r="D6" s="26" t="str">
        <f ca="1">IF(Table_Question_Sets[[#This Row],[Header]]="Yes","",
IF(INDIRECT(SUBSTITUTE(ADDRESS(1,COLUMN(),4),"1","")&amp;ROW()-1)="",
INDIRECT(SUBSTITUTE(ADDRESS(1,COLUMN(Table_Question_Sets[[#This Row],[Property]]),4),"1","")&amp;ROW()-1),
INDIRECT(SUBSTITUTE(ADDRESS(1,COLUMN(),4),"1","")&amp;ROW()-1)))</f>
        <v>Rating Primary</v>
      </c>
      <c r="E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 s="26" t="str">
        <f>IF(Table_Question_Sets[[#This Row],[Header]]="Yes","",IF(Table_Question_Sets[[#This Row],[Property]]&lt;&gt;"",SUBSTITUTE(Table_Question_Sets[[#This Row],[Property]]," ",""),""))</f>
        <v/>
      </c>
      <c r="G6" s="94"/>
      <c r="H6" s="27"/>
      <c r="I6" s="27"/>
      <c r="J6" s="27"/>
      <c r="K6" s="59"/>
      <c r="L6" s="82"/>
      <c r="M6" s="82"/>
      <c r="N6" s="52"/>
      <c r="O6" s="52"/>
      <c r="P6" s="52"/>
      <c r="Q6" s="52"/>
      <c r="R6" s="52"/>
      <c r="S6" s="52"/>
      <c r="T6" s="27"/>
      <c r="U6" s="27"/>
      <c r="V6" s="27"/>
      <c r="W6" s="27"/>
      <c r="X6" s="27"/>
      <c r="Y6" s="27"/>
      <c r="Z6" s="27"/>
      <c r="AA6" s="27"/>
      <c r="AB6" s="27"/>
      <c r="AC6" s="27"/>
      <c r="AD6" s="27"/>
      <c r="AE6" s="27"/>
      <c r="AF6" s="27"/>
      <c r="AG6" s="27"/>
      <c r="AH6" s="82"/>
      <c r="AI6" s="82"/>
      <c r="AJ6" s="82"/>
      <c r="AK6" s="82"/>
      <c r="AL6" s="26"/>
      <c r="AM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6" s="165"/>
      <c r="AO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 s="27"/>
      <c r="AR6" s="52"/>
      <c r="AS6" s="27"/>
      <c r="AT6" s="27"/>
      <c r="AU6" s="27"/>
      <c r="AV6" s="27"/>
      <c r="AW6" s="27"/>
      <c r="AX6" s="27"/>
      <c r="AY6"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 s="50" t="str">
        <f>IF(OR(Table_Question_Sets[[#This Row],[Header]]="Yes",Table_Question_Sets[[#This Row],[Text]]=""),"",IF(OR(Table_Question_Sets[[#This Row],[Text]]="true",Table_Question_Sets[[#This Row],[Text]]="false",ISNUMBER(Table_Question_Sets[[#This Row],[Text]])),Table_Question_Sets[[#This Row],[Text]],""""&amp;Table_Question_Sets[[#This Row],[Text]]&amp;""""))</f>
        <v/>
      </c>
      <c r="BA6" s="50" t="str">
        <f>IF(AND(Table_Question_Sets[[#This Row],[Header]]&lt;&gt;"Yes",Table_Question_Sets[[#This Row],[Property]]&lt;&gt;"",Table_Question_Sets[[#This Row],[Summary Label]]&lt;&gt;""),""""&amp;Table_Question_Sets[[#This Row],[Key]]&amp;""": """&amp;Table_Question_Sets[[#This Row],[Summary Label]]&amp;"""","")</f>
        <v/>
      </c>
      <c r="BB6" s="50">
        <f ca="1">IF(Table_Question_Sets[[#This Row],[Header]]="Yes","",_xlfn.NUMBERVALUE(INDIRECT(SUBSTITUTE(ADDRESS(1,COLUMN(),4),"1","")&amp;ROW()-1))+IF(Table_Question_Sets[[#This Row],[Property]]&lt;&gt;"",1,0))</f>
        <v>0</v>
      </c>
      <c r="BC6" s="50">
        <f ca="1">IF(Table_Question_Sets[[#This Row],[Header]]="Yes","",_xlfn.NUMBERVALUE(INDIRECT(SUBSTITUTE(ADDRESS(1,COLUMN(),4),"1","")&amp;ROW()+1))+IF(Table_Question_Sets[[#This Row],[Property]]&lt;&gt;"",1,0))</f>
        <v>49</v>
      </c>
      <c r="BD6" s="25" t="str">
        <f t="array" aca="1" ref="BD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 s="10" t="str">
        <f xml:space="preserve">
IF(Table_Question_Sets[[#This Row],[Row]]="Yes","]},{""className"": ""row"",""fieldGroup"": [","")&amp;
Table_Question_Sets[[#This Row],[Config Field]]</f>
        <v/>
      </c>
      <c r="BJ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"transactionType","type": "hidden-field","className":"col-xs-12 col-md-6","templateOptions":{"calculatedValue":"(getQuoteType() == 'renewal')? 'Renewal' : 'New Business'"},"validators": {"validation": Validators.compose([ValidationService.required('true', '')])},"expressionProperties": { "templateOptions.disabled": "true"}},{"key": "runoffQuestion","type": "buttons-field","className":"col-xs-12","templateOptions":{"options":[{"value":"Yes","key":"Yes","icon":"glyphicon glyphicon-ok md"},{"value":"No","key":"No","icon":"glyphicon glyphicon-remove md"}],"label":"Would you like to renew your policy as a run-off policy?","question":"Run-off cover is available for businesses that have ceased to trade during a prior policy period, and have had continuous cover with Steadfast IRS for a minimum of 5 years.","hideCondition":"transactionType == 'New Business'","affectsPremium":"Yes","affectsTriggers":"Yes"},"validators": {"validation": Validators.compose([ValidationService.customExpression('transactionType == \'New Business\' || fieldValue != \'\'', 'You must answer this question')])}},{"key": "businessEndDate","type": "datepicker-field","className":"col-xs-6","templateOptions":{"question":"Date business ceased trading","addonLeft":{"class":"glyphicon glyphicon-calendar"},"hideCondition":"runoffQuestion != 'Yes'","affectsPremium":"Yes","affectsTriggers":"Yes"},"validators": {"validation": Validators.compose([ValidationService.isDate(), ValidationService.customExpression('runoffQuestion != \'Yes\' || fieldValue != \'\'', 'You must answer this question')])}},]},{"className": "row","fieldGroup": [{"key": "actualFees","type": "input-field","className":"col-xs-12 col-md-6","templateOptions":{"label":"Actual fees","question":"Last financial year or Estimate for next 12 months if trading for less than 12 months","formatTextInput":"currency","addonLeft":{"class":"fa fa-usd"}},"validators": {"validation": Validators.compose([ValidationService.required('true', '')])}},]},{"className": "row","fieldGroup": [{"key": "sumInsured","type": "buttons-field","className":"col-xs-12","templateOptions":{"options":[{"value":"$1 million","key":"1000000","icon":"icon-1million"},{"value":"$2 million","key":"2000000","icon":"icon-2million"},{"value":"$5 million","key":"5000000","icon":"icon-5million"},{"value":"$10 million","key":"10000000","icon":"icon-10million"}],"label":"Please select the indemnity limit you require"},"validators": {"validation": Validators.compose([ValidationService.required('true', '')])}},{"key":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6"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52</v>
      </c>
      <c r="BL6" s="10" t="str">
        <f>IF(AND(Table_Question_Sets[[#This Row],[Header]]="",Table_Question_Sets[[#This Row],[Property]]&lt;&gt;"",Table_Question_Sets[[#This Row],[Field Type]]&lt;&gt;""),
""""&amp;Table_Question_Sets[[#This Row],[Key]]&amp;"""","")</f>
        <v/>
      </c>
      <c r="BM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ransactionType","runoffQuestion","businessEndDate","actualFees","sumInsured","stateHeading","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6" s="10" t="str">
        <f>IF(AND(Table_Question_Sets[[#This Row],[Header]]&lt;&gt;"Yes",Table_Question_Sets[[#This Row],[Property]]&lt;&gt;"",Table_Question_Sets[[#This Row],[Workflow Role]]&lt;&gt;""),
""""&amp;Table_Question_Sets[[#This Row],[Workflow Role]]&amp;""":"""&amp;Table_Question_Sets[[#This Row],[Key]]&amp;"""","")</f>
        <v/>
      </c>
      <c r="BO6" s="10" t="str">
        <f>IF(AND(Table_Question_Sets[[#This Row],[Header]]&lt;&gt;"Yes",Table_Question_Sets[[#This Row],[Property]]&lt;&gt;"",Table_Question_Sets[[#This Row],[Private]]="Yes"),
""""&amp;Table_Question_Sets[[#This Row],[Key]]&amp;"""","")</f>
        <v/>
      </c>
      <c r="BP6" s="10">
        <f ca="1">IF(Table_Question_Sets[[#This Row],[Header]]="Yes","",_xlfn.NUMBERVALUE(INDIRECT(SUBSTITUTE(ADDRESS(1,COLUMN(),4),"1","")&amp;ROW()+1))+IF(OR(Table_Question_Sets[[#This Row],[Value]]&lt;&gt;"",AND(Table_Question_Sets[[#This Row],[Data Type]]="Repeating",Table_Question_Sets[[#This Row],[Calculation Repeating]]&lt;&gt;"")),1,0))</f>
        <v>8</v>
      </c>
      <c r="BQ6" s="10" t="str">
        <f ca="1" xml:space="preserve">
IF(Table_Question_Sets[[#This Row],[Data Type]]="Repeating",
OFFSET(Table_Repeating_Question_Sets[[#Headers],[Property]],MATCH(Table_Question_Sets[[#This Row],[Property]],Table_Repeating_Question_Sets[Property],0),MATCH("Calculation",Table_Repeating_Question_Sets[#Headers],0)-1,1,1),
"")</f>
        <v/>
      </c>
      <c r="BR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"transactionType": "Renewal","runoffQuestion": "Yes","businessEndDate": "06/02/2020","actualFees": "$5,000,000.00","sumInsured": "$1,000,000.00","stateACT": "10000.00%","stateNSW":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6" s="10" t="str">
        <f ca="1">IF(ISNUMBER(Table_Question_Sets[[#This Row],[Config Use Row]]),INDEX(Table_Question_Sets[Config Rollup],Table_Question_Sets[[#This Row],[Config Use Row]]),"")</f>
        <v>"ratingSecondary":[{"className": "row","fieldGroup":[{"key": "riskLevel","type": "buttons-field","className":"col-xs-12","templateOptions":{"defaultValue":"'None'","options":[{"value":"None","key":"None","icon":"glyphicon glyphicon-remove md"},{"value":"Bronze","key":"Bronze","icon":"icon-bronze"},{"value":"Silver","key":"Silver","icon":"icon-silver"},{"value":"Gold","key":"Gold","icon":"icon-gold"}],"label":"Risk management discount","hideCondition":"transactionType == 'New Business'"},"validators": {"validation": Validators.compose([])}},{"key": "revisedExcess","type": "buttons-field","className":"col-xs-12","templateOptions":{"calculatedValue":"(actualFees &gt; 3000000)? 15000 : (actualFees &gt; 2000000)? 10000 : (actualFees &gt; 1000000)? 7500 : 5000","calculatedTrigger":"actualFees","calculatedCondition":"actualFees  &gt; 0","assumedValue":"0","options":[{"value":"$5,000","key":"5000","icon":"icon-excess-5k"},{"value":"$7,500","key":"7500","icon":"icon-excess-7k"},{"value":"$10,000","key":"10000","icon":"icon-excess-10k"},{"value":"$15,000","key":"15000","icon":"icon-excess-15k"}],"label":"Select your level of excess","question":"If you choose to carry a higher excess the premium for your insurance will be slightly reduced."},"validators": {"validation": Validators.compose([])}},{"key": "effectiveRateYear","type": "hidden-field","className":"col-xs-12 col-md-6","templateOptions":{"calculatedValue":"isDate(policyStartDate)? (date(policyStartDate) &gt; date('31/03/' + getYear(date(policyStartDate)))? getYear(date(policyStartDate)) : getYear(date(policyStartDate)) - 1) : ''","calculatedTrigger":"policyStartDate","calculatedCondition":"isDate(policyStartDate)"},"validators": {"validation": Validators.compose([])}},{"key": "policyAdjustmentDate","type": "hidden-field","className":"col-xs-12 col-md-6","templateOptions":{"defaultValue":"dateAsString(today())","assumedValue":"44303","hideCondition":"getQuoteType() != 'adjustment'"},"validators": {"validation": Validators.compose([ValidationService.customExpression('date(fieldValue) &gt;= today()', 'The adjustment date cannot be in the past'), ValidationService.customExpression('date(fieldValue) &gt;= date(policyStartDate)', 'The adjustment date cannot precede the policy start date'), ValidationService.customExpression('date(fieldValue) &lt; date(policyEndDate)', 'The adjustment date must precede the policy end date')])}},{"key": "policyEndDate","type": "hidden-field","className":"col-xs-12 col-md-6","templateOptions":{"calculatedValue":"((transactionType == 'Renewal' &amp;&amp; businessEndDate != '' &amp;&amp; runoffQuestion == 'Yes')? '30/06/' : '30/04/') + (effectiveRateYear + 1)","calculatedTrigger":"policyStartDate","calculatedCondition":"isDate(policyStartDate)"},"validators": {"validation": Validators.compose([])}},{"key": "saveQuoteUrl","type": "hidden-field","className":"col-xs-12 col-md-6","templateOptions":{"calculatedValue":"referrerUrl() + (stringContains(referrerUrl(), '?') ? '&amp;' : '?')"},"validators": {"validation": Validators.compose([])},"expressionProperties": { "templateOptions.disabled": "true"}}]}],</v>
      </c>
      <c r="BU6" s="10" t="str">
        <f ca="1">IF(ISNUMBER(Table_Question_Sets[[#This Row],[Config Use Row]]),INDEX(Table_Question_Sets[Config Keys Nested Rollup],Table_Question_Sets[[#This Row],[Config Use Row]]),"")</f>
        <v>"ratingSecondary":["riskLevel","revisedExcess","effectiveRateYear","policyAdjustmentDate","policyEndDate","saveQuoteUrl"],</v>
      </c>
      <c r="BV6" s="26" t="str">
        <f ca="1">IF(ISNUMBER(Table_Question_Sets[[#This Row],[Config Use Row]]),INDEX(Table_Question_Sets[Calculation Rollup],Table_Question_Sets[[#This Row],[Config Use Row]]),"")</f>
        <v>"ratingSecondary":{"riskLevel": "None","revisedExcess": "$15,000.00","effectiveRateYear": "2020","policyAdjustmentDate": "17/04/2021","policyEndDate": "30/04/2021"},</v>
      </c>
    </row>
    <row r="7" spans="2:74" s="22" customFormat="1" ht="20.45" customHeight="1">
      <c r="B7" s="27" t="s">
        <v>1191</v>
      </c>
      <c r="C7" s="164"/>
      <c r="D7" s="26" t="str">
        <f ca="1">IF(Table_Question_Sets[[#This Row],[Header]]="Yes","",
IF(INDIRECT(SUBSTITUTE(ADDRESS(1,COLUMN(),4),"1","")&amp;ROW()-1)="",
INDIRECT(SUBSTITUTE(ADDRESS(1,COLUMN(Table_Question_Sets[[#This Row],[Property]]),4),"1","")&amp;ROW()-1),
INDIRECT(SUBSTITUTE(ADDRESS(1,COLUMN(),4),"1","")&amp;ROW()-1)))</f>
        <v>Rating Primary</v>
      </c>
      <c r="E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transactionType</v>
      </c>
      <c r="F7" s="26" t="str">
        <f>IF(Table_Question_Sets[[#This Row],[Header]]="Yes","",IF(Table_Question_Sets[[#This Row],[Property]]&lt;&gt;"",SUBSTITUTE(Table_Question_Sets[[#This Row],[Property]]," ",""),""))</f>
        <v>TransactionType</v>
      </c>
      <c r="G7" s="94" t="s">
        <v>1521</v>
      </c>
      <c r="H7" s="27" t="s">
        <v>37</v>
      </c>
      <c r="I7" s="27" t="s">
        <v>776</v>
      </c>
      <c r="J7" s="27"/>
      <c r="K7" s="59" t="s">
        <v>60</v>
      </c>
      <c r="L7" s="82"/>
      <c r="M7" s="82"/>
      <c r="N7" s="59"/>
      <c r="O7" s="59"/>
      <c r="P7" s="59"/>
      <c r="Q7" s="59"/>
      <c r="R7" s="59"/>
      <c r="S7" s="52"/>
      <c r="T7" s="27"/>
      <c r="U7" s="27"/>
      <c r="V7" s="27"/>
      <c r="W7" s="27"/>
      <c r="X7" s="27"/>
      <c r="Y7" s="27"/>
      <c r="Z7" s="27"/>
      <c r="AA7" s="27"/>
      <c r="AB7" s="239"/>
      <c r="AC7" s="27"/>
      <c r="AD7" s="27"/>
      <c r="AE7" s="27"/>
      <c r="AF7" s="27"/>
      <c r="AG7" s="27"/>
      <c r="AH7" s="82"/>
      <c r="AI7" s="82" t="s">
        <v>1828</v>
      </c>
      <c r="AJ7" s="82"/>
      <c r="AK7" s="82"/>
      <c r="AL7" s="26"/>
      <c r="AM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Renewal</v>
      </c>
      <c r="AN7" s="165"/>
      <c r="AO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 s="27"/>
      <c r="AR7" s="52" t="s">
        <v>1191</v>
      </c>
      <c r="AS7" s="27"/>
      <c r="AT7" s="27"/>
      <c r="AU7" s="27"/>
      <c r="AV7" s="27"/>
      <c r="AW7" s="27"/>
      <c r="AX7" s="27"/>
      <c r="AY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Renewal</v>
      </c>
      <c r="AZ7" s="50" t="str">
        <f>IF(OR(Table_Question_Sets[[#This Row],[Header]]="Yes",Table_Question_Sets[[#This Row],[Text]]=""),"",IF(OR(Table_Question_Sets[[#This Row],[Text]]="true",Table_Question_Sets[[#This Row],[Text]]="false",ISNUMBER(Table_Question_Sets[[#This Row],[Text]])),Table_Question_Sets[[#This Row],[Text]],""""&amp;Table_Question_Sets[[#This Row],[Text]]&amp;""""))</f>
        <v>"Renewal"</v>
      </c>
      <c r="BA7" s="50" t="str">
        <f>IF(AND(Table_Question_Sets[[#This Row],[Header]]&lt;&gt;"Yes",Table_Question_Sets[[#This Row],[Property]]&lt;&gt;"",Table_Question_Sets[[#This Row],[Summary Label]]&lt;&gt;""),""""&amp;Table_Question_Sets[[#This Row],[Key]]&amp;""": """&amp;Table_Question_Sets[[#This Row],[Summary Label]]&amp;"""","")</f>
        <v>"transactionType": "Transaction Type"</v>
      </c>
      <c r="BB7" s="50">
        <f ca="1">IF(Table_Question_Sets[[#This Row],[Header]]="Yes","",_xlfn.NUMBERVALUE(INDIRECT(SUBSTITUTE(ADDRESS(1,COLUMN(),4),"1","")&amp;ROW()-1))+IF(Table_Question_Sets[[#This Row],[Property]]&lt;&gt;"",1,0))</f>
        <v>1</v>
      </c>
      <c r="BC7" s="50">
        <f ca="1">IF(Table_Question_Sets[[#This Row],[Header]]="Yes","",_xlfn.NUMBERVALUE(INDIRECT(SUBSTITUTE(ADDRESS(1,COLUMN(),4),"1","")&amp;ROW()+1))+IF(Table_Question_Sets[[#This Row],[Property]]&lt;&gt;"",1,0))</f>
        <v>49</v>
      </c>
      <c r="BD7" s="29" t="str">
        <f t="array" aca="1" ref="BD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"templateOptions":{"calculatedValue":"(getQuoteType() == 'renewal')? 'Renewal' : 'New Business'"}</v>
      </c>
      <c r="BH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"transactionType","type": "hidden-field","className":"col-xs-12 col-md-6","templateOptions":{"calculatedValue":"(getQuoteType() == 'renewal')? 'Renewal' : 'New Business'"},"validators": {"validation": Validators.compose([ValidationService.required('true', '')])},"expressionProperties": { "templateOptions.disabled": "true"}}</v>
      </c>
      <c r="BI7" s="26" t="str">
        <f ca="1" xml:space="preserve">
IF(Table_Question_Sets[[#This Row],[Row]]="Yes","]},{""className"": ""row"",""fieldGroup"": [","")&amp;
Table_Question_Sets[[#This Row],[Config Field]]</f>
        <v>{"key": "transactionType","type": "hidden-field","className":"col-xs-12 col-md-6","templateOptions":{"calculatedValue":"(getQuoteType() == 'renewal')? 'Renewal' : 'New Business'"},"validators": {"validation": Validators.compose([ValidationService.required('true', '')])},"expressionProperties": { "templateOptions.disabled": "true"}}</v>
      </c>
      <c r="BJ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"transactionType","type": "hidden-field","className":"col-xs-12 col-md-6","templateOptions":{"calculatedValue":"(getQuoteType() == 'renewal')? 'Renewal' : 'New Business'"},"validators": {"validation": Validators.compose([ValidationService.required('true', '')])},"expressionProperties": { "templateOptions.disabled": "true"}},{"key": "runoffQuestion","type": "buttons-field","className":"col-xs-12","templateOptions":{"options":[{"value":"Yes","key":"Yes","icon":"glyphicon glyphicon-ok md"},{"value":"No","key":"No","icon":"glyphicon glyphicon-remove md"}],"label":"Would you like to renew your policy as a run-off policy?","question":"Run-off cover is available for businesses that have ceased to trade during a prior policy period, and have had continuous cover with Steadfast IRS for a minimum of 5 years.","hideCondition":"transactionType == 'New Business'","affectsPremium":"Yes","affectsTriggers":"Yes"},"validators": {"validation": Validators.compose([ValidationService.customExpression('transactionType == \'New Business\' || fieldValue != \'\'', 'You must answer this question')])}},{"key": "businessEndDate","type": "datepicker-field","className":"col-xs-6","templateOptions":{"question":"Date business ceased trading","addonLeft":{"class":"glyphicon glyphicon-calendar"},"hideCondition":"runoffQuestion != 'Yes'","affectsPremium":"Yes","affectsTriggers":"Yes"},"validators": {"validation": Validators.compose([ValidationService.isDate(), ValidationService.customExpression('runoffQuestion != \'Yes\' || fieldValue != \'\'', 'You must answer this question')])}},]},{"className": "row","fieldGroup": [{"key": "actualFees","type": "input-field","className":"col-xs-12 col-md-6","templateOptions":{"label":"Actual fees","question":"Last financial year or Estimate for next 12 months if trading for less than 12 months","formatTextInput":"currency","addonLeft":{"class":"fa fa-usd"}},"validators": {"validation": Validators.compose([ValidationService.required('true', '')])}},]},{"className": "row","fieldGroup": [{"key": "sumInsured","type": "buttons-field","className":"col-xs-12","templateOptions":{"options":[{"value":"$1 million","key":"1000000","icon":"icon-1million"},{"value":"$2 million","key":"2000000","icon":"icon-2million"},{"value":"$5 million","key":"5000000","icon":"icon-5million"},{"value":"$10 million","key":"10000000","icon":"icon-10million"}],"label":"Please select the indemnity limit you require"},"validators": {"validation": Validators.compose([ValidationService.required('true', '')])}},{"key":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7"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60</v>
      </c>
      <c r="BL7" s="137" t="str">
        <f>IF(AND(Table_Question_Sets[[#This Row],[Header]]="",Table_Question_Sets[[#This Row],[Property]]&lt;&gt;"",Table_Question_Sets[[#This Row],[Field Type]]&lt;&gt;""),
""""&amp;Table_Question_Sets[[#This Row],[Key]]&amp;"""","")</f>
        <v>"transactionType"</v>
      </c>
      <c r="BM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ransactionType","runoffQuestion","businessEndDate","actualFees","sumInsured","stateHeading","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7" s="137" t="str">
        <f>IF(AND(Table_Question_Sets[[#This Row],[Header]]&lt;&gt;"Yes",Table_Question_Sets[[#This Row],[Property]]&lt;&gt;"",Table_Question_Sets[[#This Row],[Workflow Role]]&lt;&gt;""),
""""&amp;Table_Question_Sets[[#This Row],[Workflow Role]]&amp;""":"""&amp;Table_Question_Sets[[#This Row],[Key]]&amp;"""","")</f>
        <v/>
      </c>
      <c r="BO7" s="137" t="str">
        <f>IF(AND(Table_Question_Sets[[#This Row],[Header]]&lt;&gt;"Yes",Table_Question_Sets[[#This Row],[Property]]&lt;&gt;"",Table_Question_Sets[[#This Row],[Private]]="Yes"),
""""&amp;Table_Question_Sets[[#This Row],[Key]]&amp;"""","")</f>
        <v/>
      </c>
      <c r="BP7" s="137">
        <f ca="1">IF(Table_Question_Sets[[#This Row],[Header]]="Yes","",_xlfn.NUMBERVALUE(INDIRECT(SUBSTITUTE(ADDRESS(1,COLUMN(),4),"1","")&amp;ROW()+1))+IF(OR(Table_Question_Sets[[#This Row],[Value]]&lt;&gt;"",AND(Table_Question_Sets[[#This Row],[Data Type]]="Repeating",Table_Question_Sets[[#This Row],[Calculation Repeating]]&lt;&gt;"")),1,0))</f>
        <v>8</v>
      </c>
      <c r="BQ7" s="137" t="str">
        <f ca="1" xml:space="preserve">
IF(Table_Question_Sets[[#This Row],[Data Type]]="Repeating",
OFFSET(Table_Repeating_Question_Sets[[#Headers],[Property]],MATCH(Table_Question_Sets[[#This Row],[Property]],Table_Repeating_Question_Sets[Property],0),MATCH("Calculation",Table_Repeating_Question_Sets[#Headers],0)-1,1,1),
"")</f>
        <v/>
      </c>
      <c r="BR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"transactionType": "Renewal"</v>
      </c>
      <c r="BS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"transactionType": "Renewal","runoffQuestion": "Yes","businessEndDate": "06/02/2020","actualFees": "$5,000,000.00","sumInsured": "$1,000,000.00","stateACT": "10000.00%","stateNSW":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7" s="137" t="str">
        <f ca="1">IF(ISNUMBER(Table_Question_Sets[[#This Row],[Config Use Row]]),INDEX(Table_Question_Sets[Config Rollup],Table_Question_Sets[[#This Row],[Config Use Row]]),"")</f>
        <v>"contact":[{"className": "row","fieldGroup":[{"key": "contactName","type": "input-field","className":"col-xs-12 col-md-6","templateOptions":{"label":"Your name"},"validators": {"validation": Validators.compose([ValidationService.required('true', '')])}},{"key": "contactEmail","type": "input-field","className":"col-xs-12 col-md-6","templateOptions":{"label":"Email"},"validators": {"validation": Validators.compose([ValidationService.required('true', ''), ValidationService.isEmail()])}},{"key": "contactPhone","type": "input-field","className":"col-xs-12 col-md-6","templateOptions":{"label":"Phone","formatTextInput":"phoneNumber","addonLeft":{"class":"fa fa-phone"}},"validators": {"validation": Validators.compose([ValidationService.isPhoneNumber()])}}]}],</v>
      </c>
      <c r="BU7" s="137" t="str">
        <f ca="1">IF(ISNUMBER(Table_Question_Sets[[#This Row],[Config Use Row]]),INDEX(Table_Question_Sets[Config Keys Nested Rollup],Table_Question_Sets[[#This Row],[Config Use Row]]),"")</f>
        <v>"contact":["contactName","contactEmail","contactPhone"],</v>
      </c>
      <c r="BV7" s="26" t="str">
        <f ca="1">IF(ISNUMBER(Table_Question_Sets[[#This Row],[Config Use Row]]),INDEX(Table_Question_Sets[Calculation Rollup],Table_Question_Sets[[#This Row],[Config Use Row]]),"")</f>
        <v>"contact":{},</v>
      </c>
    </row>
    <row r="8" spans="2:74" s="22" customFormat="1" ht="20.45" customHeight="1">
      <c r="B8" s="27" t="s">
        <v>1762</v>
      </c>
      <c r="C8" s="164"/>
      <c r="D8" s="26" t="str">
        <f ca="1">IF(Table_Question_Sets[[#This Row],[Header]]="Yes","",
IF(INDIRECT(SUBSTITUTE(ADDRESS(1,COLUMN(),4),"1","")&amp;ROW()-1)="",
INDIRECT(SUBSTITUTE(ADDRESS(1,COLUMN(Table_Question_Sets[[#This Row],[Property]]),4),"1","")&amp;ROW()-1),
INDIRECT(SUBSTITUTE(ADDRESS(1,COLUMN(),4),"1","")&amp;ROW()-1)))</f>
        <v>Rating Primary</v>
      </c>
      <c r="E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runoffQuestion</v>
      </c>
      <c r="F8" s="26" t="str">
        <f>IF(Table_Question_Sets[[#This Row],[Header]]="Yes","",IF(Table_Question_Sets[[#This Row],[Property]]&lt;&gt;"",SUBSTITUTE(Table_Question_Sets[[#This Row],[Property]]," ",""),""))</f>
        <v>RunoffQuestion</v>
      </c>
      <c r="G8" s="94" t="s">
        <v>60</v>
      </c>
      <c r="H8" s="27" t="s">
        <v>37</v>
      </c>
      <c r="I8" s="27" t="s">
        <v>61</v>
      </c>
      <c r="J8" s="27" t="s">
        <v>67</v>
      </c>
      <c r="K8" s="59"/>
      <c r="L8" s="82"/>
      <c r="M8" s="82"/>
      <c r="N8" s="59"/>
      <c r="O8" s="59" t="s">
        <v>726</v>
      </c>
      <c r="P8" s="59"/>
      <c r="Q8" s="59"/>
      <c r="R8" s="59"/>
      <c r="S8" s="52"/>
      <c r="T8" s="27" t="s">
        <v>1760</v>
      </c>
      <c r="U8" s="27" t="s">
        <v>1761</v>
      </c>
      <c r="V8" s="27" t="s">
        <v>1268</v>
      </c>
      <c r="W8" s="27" t="s">
        <v>1758</v>
      </c>
      <c r="X8" s="27"/>
      <c r="Y8" s="27"/>
      <c r="Z8" s="27"/>
      <c r="AA8" s="27"/>
      <c r="AB8" s="239"/>
      <c r="AC8" s="27"/>
      <c r="AD8" s="27"/>
      <c r="AE8" s="27"/>
      <c r="AF8" s="27"/>
      <c r="AG8" s="27"/>
      <c r="AH8" s="82"/>
      <c r="AI8" s="82"/>
      <c r="AJ8" s="82"/>
      <c r="AK8" s="82"/>
      <c r="AL8" s="26"/>
      <c r="AM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Yes</v>
      </c>
      <c r="AN8" s="165"/>
      <c r="AO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8" s="27"/>
      <c r="AR8" s="52"/>
      <c r="AS8" s="27" t="s">
        <v>60</v>
      </c>
      <c r="AT8" s="27" t="s">
        <v>60</v>
      </c>
      <c r="AU8" s="27"/>
      <c r="AV8" s="27"/>
      <c r="AW8" s="27"/>
      <c r="AX8" s="27"/>
      <c r="AY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Yes</v>
      </c>
      <c r="AZ8" s="50" t="str">
        <f>IF(OR(Table_Question_Sets[[#This Row],[Header]]="Yes",Table_Question_Sets[[#This Row],[Text]]=""),"",IF(OR(Table_Question_Sets[[#This Row],[Text]]="true",Table_Question_Sets[[#This Row],[Text]]="false",ISNUMBER(Table_Question_Sets[[#This Row],[Text]])),Table_Question_Sets[[#This Row],[Text]],""""&amp;Table_Question_Sets[[#This Row],[Text]]&amp;""""))</f>
        <v>"Yes"</v>
      </c>
      <c r="BA8" s="50" t="str">
        <f>IF(AND(Table_Question_Sets[[#This Row],[Header]]&lt;&gt;"Yes",Table_Question_Sets[[#This Row],[Property]]&lt;&gt;"",Table_Question_Sets[[#This Row],[Summary Label]]&lt;&gt;""),""""&amp;Table_Question_Sets[[#This Row],[Key]]&amp;""": """&amp;Table_Question_Sets[[#This Row],[Summary Label]]&amp;"""","")</f>
        <v/>
      </c>
      <c r="BB8" s="50">
        <f ca="1">IF(Table_Question_Sets[[#This Row],[Header]]="Yes","",_xlfn.NUMBERVALUE(INDIRECT(SUBSTITUTE(ADDRESS(1,COLUMN(),4),"1","")&amp;ROW()-1))+IF(Table_Question_Sets[[#This Row],[Property]]&lt;&gt;"",1,0))</f>
        <v>2</v>
      </c>
      <c r="BC8" s="50">
        <f ca="1">IF(Table_Question_Sets[[#This Row],[Header]]="Yes","",_xlfn.NUMBERVALUE(INDIRECT(SUBSTITUTE(ADDRESS(1,COLUMN(),4),"1","")&amp;ROW()+1))+IF(Table_Question_Sets[[#This Row],[Property]]&lt;&gt;"",1,0))</f>
        <v>48</v>
      </c>
      <c r="BD8" s="29" t="str">
        <f t="array" aca="1" ref="BD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Validators.compose([ValidationService.customExpression('transactionType == \'New Business\' || fieldValue != \'\'', 'You must answer this question')])}</v>
      </c>
      <c r="BF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md"}],"label":"Would you like to renew your policy as a run-off policy?","question":"Run-off cover is available for businesses that have ceased to trade during a prior policy period, and have had continuous cover with Steadfast IRS for a minimum of 5 years.","hideCondition":"transactionType == 'New Business'","affectsPremium":"Yes","affectsTriggers":"Yes"}</v>
      </c>
      <c r="BH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"runoffQuestion","type": "buttons-field","className":"col-xs-12","templateOptions":{"options":[{"value":"Yes","key":"Yes","icon":"glyphicon glyphicon-ok md"},{"value":"No","key":"No","icon":"glyphicon glyphicon-remove md"}],"label":"Would you like to renew your policy as a run-off policy?","question":"Run-off cover is available for businesses that have ceased to trade during a prior policy period, and have had continuous cover with Steadfast IRS for a minimum of 5 years.","hideCondition":"transactionType == 'New Business'","affectsPremium":"Yes","affectsTriggers":"Yes"},"validators": {"validation": Validators.compose([ValidationService.customExpression('transactionType == \'New Business\' || fieldValue != \'\'', 'You must answer this question')])}}</v>
      </c>
      <c r="BI8" s="26" t="str">
        <f ca="1" xml:space="preserve">
IF(Table_Question_Sets[[#This Row],[Row]]="Yes","]},{""className"": ""row"",""fieldGroup"": [","")&amp;
Table_Question_Sets[[#This Row],[Config Field]]</f>
        <v>{"key": "runoffQuestion","type": "buttons-field","className":"col-xs-12","templateOptions":{"options":[{"value":"Yes","key":"Yes","icon":"glyphicon glyphicon-ok md"},{"value":"No","key":"No","icon":"glyphicon glyphicon-remove md"}],"label":"Would you like to renew your policy as a run-off policy?","question":"Run-off cover is available for businesses that have ceased to trade during a prior policy period, and have had continuous cover with Steadfast IRS for a minimum of 5 years.","hideCondition":"transactionType == 'New Business'","affectsPremium":"Yes","affectsTriggers":"Yes"},"validators": {"validation": Validators.compose([ValidationService.customExpression('transactionType == \'New Business\' || fieldValue != \'\'', 'You must answer this question')])}}</v>
      </c>
      <c r="BJ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"runoffQuestion","type": "buttons-field","className":"col-xs-12","templateOptions":{"options":[{"value":"Yes","key":"Yes","icon":"glyphicon glyphicon-ok md"},{"value":"No","key":"No","icon":"glyphicon glyphicon-remove md"}],"label":"Would you like to renew your policy as a run-off policy?","question":"Run-off cover is available for businesses that have ceased to trade during a prior policy period, and have had continuous cover with Steadfast IRS for a minimum of 5 years.","hideCondition":"transactionType == 'New Business'","affectsPremium":"Yes","affectsTriggers":"Yes"},"validators": {"validation": Validators.compose([ValidationService.customExpression('transactionType == \'New Business\' || fieldValue != \'\'', 'You must answer this question')])}},{"key": "businessEndDate","type": "datepicker-field","className":"col-xs-6","templateOptions":{"question":"Date business ceased trading","addonLeft":{"class":"glyphicon glyphicon-calendar"},"hideCondition":"runoffQuestion != 'Yes'","affectsPremium":"Yes","affectsTriggers":"Yes"},"validators": {"validation": Validators.compose([ValidationService.isDate(), ValidationService.customExpression('runoffQuestion != \'Yes\' || fieldValue != \'\'', 'You must answer this question')])}},]},{"className": "row","fieldGroup": [{"key": "actualFees","type": "input-field","className":"col-xs-12 col-md-6","templateOptions":{"label":"Actual fees","question":"Last financial year or Estimate for next 12 months if trading for less than 12 months","formatTextInput":"currency","addonLeft":{"class":"fa fa-usd"}},"validators": {"validation": Validators.compose([ValidationService.required('true', '')])}},]},{"className": "row","fieldGroup": [{"key": "sumInsured","type": "buttons-field","className":"col-xs-12","templateOptions":{"options":[{"value":"$1 million","key":"1000000","icon":"icon-1million"},{"value":"$2 million","key":"2000000","icon":"icon-2million"},{"value":"$5 million","key":"5000000","icon":"icon-5million"},{"value":"$10 million","key":"10000000","icon":"icon-10million"}],"label":"Please select the indemnity limit you require"},"validators": {"validation": Validators.compose([ValidationService.required('true', '')])}},{"key":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8"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65</v>
      </c>
      <c r="BL8" s="137" t="str">
        <f>IF(AND(Table_Question_Sets[[#This Row],[Header]]="",Table_Question_Sets[[#This Row],[Property]]&lt;&gt;"",Table_Question_Sets[[#This Row],[Field Type]]&lt;&gt;""),
""""&amp;Table_Question_Sets[[#This Row],[Key]]&amp;"""","")</f>
        <v>"runoffQuestion"</v>
      </c>
      <c r="BM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unoffQuestion","businessEndDate","actualFees","sumInsured","stateHeading","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8" s="137" t="str">
        <f>IF(AND(Table_Question_Sets[[#This Row],[Header]]&lt;&gt;"Yes",Table_Question_Sets[[#This Row],[Property]]&lt;&gt;"",Table_Question_Sets[[#This Row],[Workflow Role]]&lt;&gt;""),
""""&amp;Table_Question_Sets[[#This Row],[Workflow Role]]&amp;""":"""&amp;Table_Question_Sets[[#This Row],[Key]]&amp;"""","")</f>
        <v/>
      </c>
      <c r="BO8" s="137" t="str">
        <f>IF(AND(Table_Question_Sets[[#This Row],[Header]]&lt;&gt;"Yes",Table_Question_Sets[[#This Row],[Property]]&lt;&gt;"",Table_Question_Sets[[#This Row],[Private]]="Yes"),
""""&amp;Table_Question_Sets[[#This Row],[Key]]&amp;"""","")</f>
        <v/>
      </c>
      <c r="BP8" s="137">
        <f ca="1">IF(Table_Question_Sets[[#This Row],[Header]]="Yes","",_xlfn.NUMBERVALUE(INDIRECT(SUBSTITUTE(ADDRESS(1,COLUMN(),4),"1","")&amp;ROW()+1))+IF(OR(Table_Question_Sets[[#This Row],[Value]]&lt;&gt;"",AND(Table_Question_Sets[[#This Row],[Data Type]]="Repeating",Table_Question_Sets[[#This Row],[Calculation Repeating]]&lt;&gt;"")),1,0))</f>
        <v>7</v>
      </c>
      <c r="BQ8" s="137" t="str">
        <f ca="1" xml:space="preserve">
IF(Table_Question_Sets[[#This Row],[Data Type]]="Repeating",
OFFSET(Table_Repeating_Question_Sets[[#Headers],[Property]],MATCH(Table_Question_Sets[[#This Row],[Property]],Table_Repeating_Question_Sets[Property],0),MATCH("Calculation",Table_Repeating_Question_Sets[#Headers],0)-1,1,1),
"")</f>
        <v/>
      </c>
      <c r="BR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"runoffQuestion": "Yes"</v>
      </c>
      <c r="BS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"runoffQuestion": "Yes","businessEndDate": "06/02/2020","actualFees": "$5,000,000.00","sumInsured": "$1,000,000.00","stateACT": "10000.00%","stateNSW":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8" s="137" t="str">
        <f ca="1">IF(ISNUMBER(Table_Question_Sets[[#This Row],[Config Use Row]]),INDEX(Table_Question_Sets[Config Rollup],Table_Question_Sets[[#This Row],[Config Use Row]]),"")</f>
        <v>"details":[{"className": "row","fieldGroup":[{"key": "insuredFullName","type": "input-field","className":"col-xs-12 col-md-6","templateOptions":{"label":"Full name of the insured"},"validators": {"validation": Validators.compose([ValidationService.required('true', '')])}},{"key": "interestedParty","type": "input-field","className":"col-xs-12","templateOptions":{"label":"Details of any other interested party (if applicable)","tooltip":"e.g. Family Trust, Service Companies etc."},"validators": {"validation": Validators.compose([])}}]}],</v>
      </c>
      <c r="BU8" s="137" t="str">
        <f ca="1">IF(ISNUMBER(Table_Question_Sets[[#This Row],[Config Use Row]]),INDEX(Table_Question_Sets[Config Keys Nested Rollup],Table_Question_Sets[[#This Row],[Config Use Row]]),"")</f>
        <v>"details":["insuredFullName","interestedParty"],</v>
      </c>
      <c r="BV8" s="26" t="str">
        <f ca="1">IF(ISNUMBER(Table_Question_Sets[[#This Row],[Config Use Row]]),INDEX(Table_Question_Sets[Calculation Rollup],Table_Question_Sets[[#This Row],[Config Use Row]]),"")</f>
        <v>"details":{},</v>
      </c>
    </row>
    <row r="9" spans="2:74" s="22" customFormat="1" ht="20.45" customHeight="1">
      <c r="B9" s="27" t="s">
        <v>1712</v>
      </c>
      <c r="C9" s="164"/>
      <c r="D9" s="26" t="str">
        <f ca="1">IF(Table_Question_Sets[[#This Row],[Header]]="Yes","",
IF(INDIRECT(SUBSTITUTE(ADDRESS(1,COLUMN(),4),"1","")&amp;ROW()-1)="",
INDIRECT(SUBSTITUTE(ADDRESS(1,COLUMN(Table_Question_Sets[[#This Row],[Property]]),4),"1","")&amp;ROW()-1),
INDIRECT(SUBSTITUTE(ADDRESS(1,COLUMN(),4),"1","")&amp;ROW()-1)))</f>
        <v>Rating Primary</v>
      </c>
      <c r="E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businessEndDate</v>
      </c>
      <c r="F9" s="26" t="str">
        <f>IF(Table_Question_Sets[[#This Row],[Header]]="Yes","",IF(Table_Question_Sets[[#This Row],[Property]]&lt;&gt;"",SUBSTITUTE(Table_Question_Sets[[#This Row],[Property]]," ",""),""))</f>
        <v>BusinessEndDate</v>
      </c>
      <c r="G9" s="94" t="s">
        <v>1842</v>
      </c>
      <c r="H9" s="27" t="s">
        <v>70</v>
      </c>
      <c r="I9" s="27" t="s">
        <v>70</v>
      </c>
      <c r="J9" s="27"/>
      <c r="K9" s="59"/>
      <c r="L9" s="82"/>
      <c r="M9" s="82"/>
      <c r="N9" s="59"/>
      <c r="O9" s="59" t="s">
        <v>738</v>
      </c>
      <c r="P9" s="59"/>
      <c r="Q9" s="59"/>
      <c r="R9" s="59"/>
      <c r="S9" s="52"/>
      <c r="T9" s="27"/>
      <c r="U9" s="27" t="s">
        <v>1763</v>
      </c>
      <c r="V9" s="27" t="s">
        <v>1764</v>
      </c>
      <c r="W9" s="27" t="s">
        <v>1765</v>
      </c>
      <c r="X9" s="27"/>
      <c r="Y9" s="27"/>
      <c r="Z9" s="27"/>
      <c r="AA9" s="27"/>
      <c r="AB9" s="239"/>
      <c r="AC9" s="27"/>
      <c r="AD9" s="27"/>
      <c r="AE9" s="27"/>
      <c r="AF9" s="27"/>
      <c r="AG9" s="27"/>
      <c r="AH9" s="82"/>
      <c r="AI9" s="82"/>
      <c r="AJ9" s="82"/>
      <c r="AK9" s="82"/>
      <c r="AL9" s="26"/>
      <c r="AM9"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43867</v>
      </c>
      <c r="AN9" s="165"/>
      <c r="AO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 s="27"/>
      <c r="AR9" s="52"/>
      <c r="AS9" s="27" t="s">
        <v>60</v>
      </c>
      <c r="AT9" s="27" t="s">
        <v>60</v>
      </c>
      <c r="AU9" s="27"/>
      <c r="AV9" s="27"/>
      <c r="AW9" s="27"/>
      <c r="AX9" s="27"/>
      <c r="AY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06/02/2020</v>
      </c>
      <c r="AZ9" s="50" t="str">
        <f>IF(OR(Table_Question_Sets[[#This Row],[Header]]="Yes",Table_Question_Sets[[#This Row],[Text]]=""),"",IF(OR(Table_Question_Sets[[#This Row],[Text]]="true",Table_Question_Sets[[#This Row],[Text]]="false",ISNUMBER(Table_Question_Sets[[#This Row],[Text]])),Table_Question_Sets[[#This Row],[Text]],""""&amp;Table_Question_Sets[[#This Row],[Text]]&amp;""""))</f>
        <v>"06/02/2020"</v>
      </c>
      <c r="BA9" s="50" t="str">
        <f>IF(AND(Table_Question_Sets[[#This Row],[Header]]&lt;&gt;"Yes",Table_Question_Sets[[#This Row],[Property]]&lt;&gt;"",Table_Question_Sets[[#This Row],[Summary Label]]&lt;&gt;""),""""&amp;Table_Question_Sets[[#This Row],[Key]]&amp;""": """&amp;Table_Question_Sets[[#This Row],[Summary Label]]&amp;"""","")</f>
        <v/>
      </c>
      <c r="BB9" s="50">
        <f ca="1">IF(Table_Question_Sets[[#This Row],[Header]]="Yes","",_xlfn.NUMBERVALUE(INDIRECT(SUBSTITUTE(ADDRESS(1,COLUMN(),4),"1","")&amp;ROW()-1))+IF(Table_Question_Sets[[#This Row],[Property]]&lt;&gt;"",1,0))</f>
        <v>3</v>
      </c>
      <c r="BC9" s="50">
        <f ca="1">IF(Table_Question_Sets[[#This Row],[Header]]="Yes","",_xlfn.NUMBERVALUE(INDIRECT(SUBSTITUTE(ADDRESS(1,COLUMN(),4),"1","")&amp;ROW()+1))+IF(Table_Question_Sets[[#This Row],[Property]]&lt;&gt;"",1,0))</f>
        <v>47</v>
      </c>
      <c r="BD9" s="29" t="str">
        <f t="array" aca="1" ref="BD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Validators.compose([ValidationService.isDate(), ValidationService.customExpression('runoffQuestion != \'Yes\' || fieldValue != \'\'', 'You must answer this question')])}</v>
      </c>
      <c r="BF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"templateOptions":{"question":"Date business ceased trading","addonLeft":{"class":"glyphicon glyphicon-calendar"},"hideCondition":"runoffQuestion != 'Yes'","affectsPremium":"Yes","affectsTriggers":"Yes"}</v>
      </c>
      <c r="BH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"businessEndDate","type": "datepicker-field","className":"col-xs-6","templateOptions":{"question":"Date business ceased trading","addonLeft":{"class":"glyphicon glyphicon-calendar"},"hideCondition":"runoffQuestion != 'Yes'","affectsPremium":"Yes","affectsTriggers":"Yes"},"validators": {"validation": Validators.compose([ValidationService.isDate(), ValidationService.customExpression('runoffQuestion != \'Yes\' || fieldValue != \'\'', 'You must answer this question')])}}</v>
      </c>
      <c r="BI9" s="26" t="str">
        <f ca="1" xml:space="preserve">
IF(Table_Question_Sets[[#This Row],[Row]]="Yes","]},{""className"": ""row"",""fieldGroup"": [","")&amp;
Table_Question_Sets[[#This Row],[Config Field]]</f>
        <v>{"key": "businessEndDate","type": "datepicker-field","className":"col-xs-6","templateOptions":{"question":"Date business ceased trading","addonLeft":{"class":"glyphicon glyphicon-calendar"},"hideCondition":"runoffQuestion != 'Yes'","affectsPremium":"Yes","affectsTriggers":"Yes"},"validators": {"validation": Validators.compose([ValidationService.isDate(), ValidationService.customExpression('runoffQuestion != \'Yes\' || fieldValue != \'\'', 'You must answer this question')])}}</v>
      </c>
      <c r="BJ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"businessEndDate","type": "datepicker-field","className":"col-xs-6","templateOptions":{"question":"Date business ceased trading","addonLeft":{"class":"glyphicon glyphicon-calendar"},"hideCondition":"runoffQuestion != 'Yes'","affectsPremium":"Yes","affectsTriggers":"Yes"},"validators": {"validation": Validators.compose([ValidationService.isDate(), ValidationService.customExpression('runoffQuestion != \'Yes\' || fieldValue != \'\'', 'You must answer this question')])}},]},{"className": "row","fieldGroup": [{"key": "actualFees","type": "input-field","className":"col-xs-12 col-md-6","templateOptions":{"label":"Actual fees","question":"Last financial year or Estimate for next 12 months if trading for less than 12 months","formatTextInput":"currency","addonLeft":{"class":"fa fa-usd"}},"validators": {"validation": Validators.compose([ValidationService.required('true', '')])}},]},{"className": "row","fieldGroup": [{"key": "sumInsured","type": "buttons-field","className":"col-xs-12","templateOptions":{"options":[{"value":"$1 million","key":"1000000","icon":"icon-1million"},{"value":"$2 million","key":"2000000","icon":"icon-2million"},{"value":"$5 million","key":"5000000","icon":"icon-5million"},{"value":"$10 million","key":"10000000","icon":"icon-10million"}],"label":"Please select the indemnity limit you require"},"validators": {"validation": Validators.compose([ValidationService.required('true', '')])}},{"key":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9"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69</v>
      </c>
      <c r="BL9" s="137" t="str">
        <f>IF(AND(Table_Question_Sets[[#This Row],[Header]]="",Table_Question_Sets[[#This Row],[Property]]&lt;&gt;"",Table_Question_Sets[[#This Row],[Field Type]]&lt;&gt;""),
""""&amp;Table_Question_Sets[[#This Row],[Key]]&amp;"""","")</f>
        <v>"businessEndDate"</v>
      </c>
      <c r="BM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EndDate","actualFees","sumInsured","stateHeading","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9" s="137" t="str">
        <f>IF(AND(Table_Question_Sets[[#This Row],[Header]]&lt;&gt;"Yes",Table_Question_Sets[[#This Row],[Property]]&lt;&gt;"",Table_Question_Sets[[#This Row],[Workflow Role]]&lt;&gt;""),
""""&amp;Table_Question_Sets[[#This Row],[Workflow Role]]&amp;""":"""&amp;Table_Question_Sets[[#This Row],[Key]]&amp;"""","")</f>
        <v/>
      </c>
      <c r="BO9" s="137" t="str">
        <f>IF(AND(Table_Question_Sets[[#This Row],[Header]]&lt;&gt;"Yes",Table_Question_Sets[[#This Row],[Property]]&lt;&gt;"",Table_Question_Sets[[#This Row],[Private]]="Yes"),
""""&amp;Table_Question_Sets[[#This Row],[Key]]&amp;"""","")</f>
        <v/>
      </c>
      <c r="BP9" s="137">
        <f ca="1">IF(Table_Question_Sets[[#This Row],[Header]]="Yes","",_xlfn.NUMBERVALUE(INDIRECT(SUBSTITUTE(ADDRESS(1,COLUMN(),4),"1","")&amp;ROW()+1))+IF(OR(Table_Question_Sets[[#This Row],[Value]]&lt;&gt;"",AND(Table_Question_Sets[[#This Row],[Data Type]]="Repeating",Table_Question_Sets[[#This Row],[Calculation Repeating]]&lt;&gt;"")),1,0))</f>
        <v>6</v>
      </c>
      <c r="BQ9" s="137" t="str">
        <f ca="1" xml:space="preserve">
IF(Table_Question_Sets[[#This Row],[Data Type]]="Repeating",
OFFSET(Table_Repeating_Question_Sets[[#Headers],[Property]],MATCH(Table_Question_Sets[[#This Row],[Property]],Table_Repeating_Question_Sets[Property],0),MATCH("Calculation",Table_Repeating_Question_Sets[#Headers],0)-1,1,1),
"")</f>
        <v/>
      </c>
      <c r="BR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"businessEndDate": "06/02/2020"</v>
      </c>
      <c r="BS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"businessEndDate": "06/02/2020","actualFees": "$5,000,000.00","sumInsured": "$1,000,000.00","stateACT": "10000.00%","stateNSW":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9" s="137" t="str">
        <f ca="1">IF(ISNUMBER(Table_Question_Sets[[#This Row],[Config Use Row]]),INDEX(Table_Question_Sets[Config Rollup],Table_Question_Sets[[#This Row],[Config Use Row]]),"")</f>
        <v>"businessDetails":[{"className": "row","fieldGroup":[{"key": "businessName","type": "input-field","className":"col-xs-12 col-md-6","templateOptions":{"label":"Business name","content":{"heading3":"Business Information"}},"validators": {"validation": Validators.compose([ValidationService.required('true', '')])}},]},{"className": "row","fieldGroup": [{"key": "businessACN","type": "input-field","className":"col-xs-12 col-md-6","templateOptions":{"label":"ACN"},"validators": {"validation": Validators.compose([ValidationService.required('true', ''), ValidationService.isACN()])}},{"key": "businessABN","type": "input-field","className":"col-xs-12 col-md-6","templateOptions":{"label":"ABN"},"validators": {"validation": Validators.compose([ValidationService.required('true', ''), ValidationService.isABN()])}},]},{"className": "row","fieldGroup": [{"key": "businessYearEstablished","type": "input-field","className":"col-xs-12 col-md-6","templateOptions":{"assumedValue":"2021","label":"Year business established","affectsPremium":"Yes","affectsTriggers":"Yes"},"validators": {"validation": Validators.compose([ValidationService.required('true', ''), ValidationService.customExpression('number(businessYearEstablished) &gt; 1900 &amp;&amp; number(businessYearEstablished) &lt;= getYear(thisYear())', 'You must enter a valid business year.')])}},{"key": "businessAddressHeading","type": "content-field","className":"col-xs-12","templateOptions":{"content":{"heading3":"Business Address"}},"validators": {"validation": Validators.compose([])}},{"key": "businessAddress","type": "input-field","className":"col-xs-12 col-sm-12 col-md-5","templateOptions":{"label":"Street address"},"validators": {"validation": Validators.compose([ValidationService.required('true', '')])}},{"key": "businessTown","type": "input-field","className":"col-xs-12 col-sm-6 col-md-3","templateOptions":{"label":"Suburb"},"validators": {"validation": Validators.compose([ValidationService.required('true', '')])}},{"key":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U9" s="137" t="str">
        <f ca="1">IF(ISNUMBER(Table_Question_Sets[[#This Row],[Config Use Row]]),INDEX(Table_Question_Sets[Config Keys Nested Rollup],Table_Question_Sets[[#This Row],[Config Use Row]]),"")</f>
        <v>"businessDetails":["businessName","businessACN","businessABN","businessYearEstablished","businessAddressHeading","businessAddress","businessTown","businessState","businessPostcode","postalPrompt","postalAddress","postalTown","postalState","postalPostcode","branchOffice"],</v>
      </c>
      <c r="BV9" s="26" t="str">
        <f ca="1">IF(ISNUMBER(Table_Question_Sets[[#This Row],[Config Use Row]]),INDEX(Table_Question_Sets[Calculation Rollup],Table_Question_Sets[[#This Row],[Config Use Row]]),"")</f>
        <v>"businessDetails":{"businessYearEstablished": 2021},</v>
      </c>
    </row>
    <row r="10" spans="2:74" s="22" customFormat="1" ht="20.45" customHeight="1">
      <c r="B10" s="27" t="s">
        <v>1192</v>
      </c>
      <c r="C10" s="164"/>
      <c r="D10" s="26" t="str">
        <f ca="1">IF(Table_Question_Sets[[#This Row],[Header]]="Yes","",
IF(INDIRECT(SUBSTITUTE(ADDRESS(1,COLUMN(),4),"1","")&amp;ROW()-1)="",
INDIRECT(SUBSTITUTE(ADDRESS(1,COLUMN(Table_Question_Sets[[#This Row],[Property]]),4),"1","")&amp;ROW()-1),
INDIRECT(SUBSTITUTE(ADDRESS(1,COLUMN(),4),"1","")&amp;ROW()-1)))</f>
        <v>Rating Primary</v>
      </c>
      <c r="E1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actualFees</v>
      </c>
      <c r="F10" s="26" t="str">
        <f>IF(Table_Question_Sets[[#This Row],[Header]]="Yes","",IF(Table_Question_Sets[[#This Row],[Property]]&lt;&gt;"",SUBSTITUTE(Table_Question_Sets[[#This Row],[Property]]," ",""),""))</f>
        <v>ActualFees</v>
      </c>
      <c r="G10" s="94" t="s">
        <v>1759</v>
      </c>
      <c r="H10" s="27" t="s">
        <v>65</v>
      </c>
      <c r="I10" s="27" t="s">
        <v>65</v>
      </c>
      <c r="J10" s="27"/>
      <c r="K10" s="59" t="s">
        <v>60</v>
      </c>
      <c r="L10" s="82"/>
      <c r="M10" s="82"/>
      <c r="N10" s="59" t="s">
        <v>60</v>
      </c>
      <c r="O10" s="59"/>
      <c r="P10" s="59"/>
      <c r="Q10" s="59"/>
      <c r="R10" s="59"/>
      <c r="S10" s="52"/>
      <c r="T10" s="27" t="s">
        <v>1193</v>
      </c>
      <c r="U10" s="27" t="s">
        <v>1194</v>
      </c>
      <c r="V10" s="27"/>
      <c r="W10" s="27"/>
      <c r="X10" s="27"/>
      <c r="Y10" s="27"/>
      <c r="Z10" s="27"/>
      <c r="AA10" s="27"/>
      <c r="AB10" s="239"/>
      <c r="AC10" s="27"/>
      <c r="AD10" s="27"/>
      <c r="AE10" s="27"/>
      <c r="AF10" s="27"/>
      <c r="AG10" s="27"/>
      <c r="AH10" s="82"/>
      <c r="AI10" s="82"/>
      <c r="AJ10" s="82"/>
      <c r="AK10" s="82"/>
      <c r="AL10" s="26"/>
      <c r="AM10"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5000000</v>
      </c>
      <c r="AN10" s="165"/>
      <c r="AO1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 s="27"/>
      <c r="AR10" s="52" t="s">
        <v>1195</v>
      </c>
      <c r="AS10" s="27"/>
      <c r="AT10" s="27"/>
      <c r="AU10" s="27"/>
      <c r="AV10" s="27"/>
      <c r="AW10" s="27"/>
      <c r="AX10" s="27"/>
      <c r="AY1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$5,000,000.00</v>
      </c>
      <c r="AZ10" s="50" t="str">
        <f>IF(OR(Table_Question_Sets[[#This Row],[Header]]="Yes",Table_Question_Sets[[#This Row],[Text]]=""),"",IF(OR(Table_Question_Sets[[#This Row],[Text]]="true",Table_Question_Sets[[#This Row],[Text]]="false",ISNUMBER(Table_Question_Sets[[#This Row],[Text]])),Table_Question_Sets[[#This Row],[Text]],""""&amp;Table_Question_Sets[[#This Row],[Text]]&amp;""""))</f>
        <v>"$5,000,000.00"</v>
      </c>
      <c r="BA10" s="50" t="str">
        <f>IF(AND(Table_Question_Sets[[#This Row],[Header]]&lt;&gt;"Yes",Table_Question_Sets[[#This Row],[Property]]&lt;&gt;"",Table_Question_Sets[[#This Row],[Summary Label]]&lt;&gt;""),""""&amp;Table_Question_Sets[[#This Row],[Key]]&amp;""": """&amp;Table_Question_Sets[[#This Row],[Summary Label]]&amp;"""","")</f>
        <v>"actualFees": "Fees"</v>
      </c>
      <c r="BB10" s="50">
        <f ca="1">IF(Table_Question_Sets[[#This Row],[Header]]="Yes","",_xlfn.NUMBERVALUE(INDIRECT(SUBSTITUTE(ADDRESS(1,COLUMN(),4),"1","")&amp;ROW()-1))+IF(Table_Question_Sets[[#This Row],[Property]]&lt;&gt;"",1,0))</f>
        <v>4</v>
      </c>
      <c r="BC10" s="50">
        <f ca="1">IF(Table_Question_Sets[[#This Row],[Header]]="Yes","",_xlfn.NUMBERVALUE(INDIRECT(SUBSTITUTE(ADDRESS(1,COLUMN(),4),"1","")&amp;ROW()+1))+IF(Table_Question_Sets[[#This Row],[Property]]&lt;&gt;"",1,0))</f>
        <v>46</v>
      </c>
      <c r="BD10" s="29" t="str">
        <f t="array" aca="1" ref="BD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"templateOptions":{"label":"Actual fees","question":"Last financial year or Estimate for next 12 months if trading for less than 12 months","formatTextInput":"currency","addonLeft":{"class":"fa fa-usd"}}</v>
      </c>
      <c r="BH1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"actualFees","type": "input-field","className":"col-xs-12 col-md-6","templateOptions":{"label":"Actual fees","question":"Last financial year or Estimate for next 12 months if trading for less than 12 months","formatTextInput":"currency","addonLeft":{"class":"fa fa-usd"}},"validators": {"validation": Validators.compose([ValidationService.required('true', '')])}}</v>
      </c>
      <c r="BI10" s="26" t="str">
        <f ca="1" xml:space="preserve">
IF(Table_Question_Sets[[#This Row],[Row]]="Yes","]},{""className"": ""row"",""fieldGroup"": [","")&amp;
Table_Question_Sets[[#This Row],[Config Field]]</f>
        <v>]},{"className": "row","fieldGroup": [{"key": "actualFees","type": "input-field","className":"col-xs-12 col-md-6","templateOptions":{"label":"Actual fees","question":"Last financial year or Estimate for next 12 months if trading for less than 12 months","formatTextInput":"currency","addonLeft":{"class":"fa fa-usd"}},"validators": {"validation": Validators.compose([ValidationService.required('true', '')])}}</v>
      </c>
      <c r="BJ1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"actualFees","type": "input-field","className":"col-xs-12 col-md-6","templateOptions":{"label":"Actual fees","question":"Last financial year or Estimate for next 12 months if trading for less than 12 months","formatTextInput":"currency","addonLeft":{"class":"fa fa-usd"}},"validators": {"validation": Validators.compose([ValidationService.required('true', '')])}},]},{"className": "row","fieldGroup": [{"key": "sumInsured","type": "buttons-field","className":"col-xs-12","templateOptions":{"options":[{"value":"$1 million","key":"1000000","icon":"icon-1million"},{"value":"$2 million","key":"2000000","icon":"icon-2million"},{"value":"$5 million","key":"5000000","icon":"icon-5million"},{"value":"$10 million","key":"10000000","icon":"icon-10million"}],"label":"Please select the indemnity limit you require"},"validators": {"validation": Validators.compose([ValidationService.required('true', '')])}},{"key":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10"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86</v>
      </c>
      <c r="BL10" s="137" t="str">
        <f>IF(AND(Table_Question_Sets[[#This Row],[Header]]="",Table_Question_Sets[[#This Row],[Property]]&lt;&gt;"",Table_Question_Sets[[#This Row],[Field Type]]&lt;&gt;""),
""""&amp;Table_Question_Sets[[#This Row],[Key]]&amp;"""","")</f>
        <v>"actualFees"</v>
      </c>
      <c r="BM1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ctualFees","sumInsured","stateHeading","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10" s="137" t="str">
        <f>IF(AND(Table_Question_Sets[[#This Row],[Header]]&lt;&gt;"Yes",Table_Question_Sets[[#This Row],[Property]]&lt;&gt;"",Table_Question_Sets[[#This Row],[Workflow Role]]&lt;&gt;""),
""""&amp;Table_Question_Sets[[#This Row],[Workflow Role]]&amp;""":"""&amp;Table_Question_Sets[[#This Row],[Key]]&amp;"""","")</f>
        <v/>
      </c>
      <c r="BO10" s="137" t="str">
        <f>IF(AND(Table_Question_Sets[[#This Row],[Header]]&lt;&gt;"Yes",Table_Question_Sets[[#This Row],[Property]]&lt;&gt;"",Table_Question_Sets[[#This Row],[Private]]="Yes"),
""""&amp;Table_Question_Sets[[#This Row],[Key]]&amp;"""","")</f>
        <v/>
      </c>
      <c r="BP10" s="137">
        <f ca="1">IF(Table_Question_Sets[[#This Row],[Header]]="Yes","",_xlfn.NUMBERVALUE(INDIRECT(SUBSTITUTE(ADDRESS(1,COLUMN(),4),"1","")&amp;ROW()+1))+IF(OR(Table_Question_Sets[[#This Row],[Value]]&lt;&gt;"",AND(Table_Question_Sets[[#This Row],[Data Type]]="Repeating",Table_Question_Sets[[#This Row],[Calculation Repeating]]&lt;&gt;"")),1,0))</f>
        <v>5</v>
      </c>
      <c r="BQ10" s="137" t="str">
        <f ca="1" xml:space="preserve">
IF(Table_Question_Sets[[#This Row],[Data Type]]="Repeating",
OFFSET(Table_Repeating_Question_Sets[[#Headers],[Property]],MATCH(Table_Question_Sets[[#This Row],[Property]],Table_Repeating_Question_Sets[Property],0),MATCH("Calculation",Table_Repeating_Question_Sets[#Headers],0)-1,1,1),
"")</f>
        <v/>
      </c>
      <c r="BR1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"actualFees": "$5,000,000.00"</v>
      </c>
      <c r="BS1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"actualFees": "$5,000,000.00","sumInsured": "$1,000,000.00","stateACT": "10000.00%","stateNSW":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10" s="137" t="str">
        <f ca="1">IF(ISNUMBER(Table_Question_Sets[[#This Row],[Config Use Row]]),INDEX(Table_Question_Sets[Config Rollup],Table_Question_Sets[[#This Row],[Config Use Row]]),"")</f>
        <v>"businessDetails2":[{"className": "row","fieldGroup":[{"key": "businessDescription","type": "textarea-field","className":"col-xs-12","templateOptions":{"calculatedValue":"'Surveying as per policy definition'","label":"Business description"},"validators": {"validation": Validators.compose([])},"expressionProperties": { "templateOptions.disabled": "true"}},{"key": "businessChanges","type": "buttons-field","className":"col-xs-12","templateOptions":{"options":[{"value":"Yes","key":"Yes","icon":"glyphicon glyphicon-ok md"},{"value":"No","key":"No","icon":"glyphicon glyphicon-remove md"}],"content":{"customHTML":"&lt;p&gt;&lt;b&gt;Were there any changes made to the practice/firm during the last two (2) years?&lt;/b&gt;&lt;br&gt;i.e.&lt;ol&gt;&lt;li&gt;Change of Name of the Practice&lt;/li&gt;&lt;li&gt;Purchase of any other business or practice&lt;/li&gt;&lt;li&gt;Has any other practice or business amalgamated or merged with you&lt;/li&gt;&lt;/ol&gt;&lt;p&gt;"}},"validators": {"validation": Validators.compose([ValidationService.required('true', '')])}},{"key": "businessChangesDetails","type": "textarea-field","className":"col-xs-12","templateOptions":{"question":"Please provide brief details","hideCondition":"businessChanges != 'Yes'"},"validators": {"validation": Validators.compose([ValidationService.customExpression('businessChanges != \'Yes\' || fieldValue != \'\'', 'You must enter a value in this field')])}},{"key": "businessPossibleChanges","type": "buttons-field","className":"col-xs-12","templateOptions":{"options":[{"value":"Yes","key":"Yes","icon":"glyphicon glyphicon-ok md"},{"value":"No","key":"No","icon":"glyphicon glyphicon-remove md"}],"label":"Business activities","question":"Do you envisage any substantial changes in your activities or are there any major new operations contemplated during the next 12 months?"},"validators": {"validation": Validators.compose([ValidationService.required('true', '')])}},{"key": "businessPossibleChangesDetails","type": "textarea-field","className":"col-xs-12","templateOptions":{"question":"Please provide brief details","hideCondition":"businessPossibleChanges != 'Yes'"},"validators": {"validation": Validators.compose([ValidationService.customExpression('businessPossibleChanges != \'Yes\' || fieldValue != \'\'', 'You must enter a value in this field')])}},{"key":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U10" s="137" t="str">
        <f ca="1">IF(ISNUMBER(Table_Question_Sets[[#This Row],[Config Use Row]]),INDEX(Table_Question_Sets[Config Keys Nested Rollup],Table_Question_Sets[[#This Row],[Config Use Row]]),"")</f>
        <v>"businessDetails2":["businessDescription","businessChanges","businessChangesDetails","businessPossibleChanges","businessPossibleChangesDetails","computerSoftwareDesign","verbalReports"],</v>
      </c>
      <c r="BV10" s="26" t="str">
        <f ca="1">IF(ISNUMBER(Table_Question_Sets[[#This Row],[Config Use Row]]),INDEX(Table_Question_Sets[Calculation Rollup],Table_Question_Sets[[#This Row],[Config Use Row]]),"")</f>
        <v>"businessDetails2":{},</v>
      </c>
    </row>
    <row r="11" spans="2:74" s="22" customFormat="1" ht="20.45" customHeight="1">
      <c r="B11" s="27" t="s">
        <v>713</v>
      </c>
      <c r="C11" s="164"/>
      <c r="D11" s="26" t="str">
        <f ca="1">IF(Table_Question_Sets[[#This Row],[Header]]="Yes","",
IF(INDIRECT(SUBSTITUTE(ADDRESS(1,COLUMN(),4),"1","")&amp;ROW()-1)="",
INDIRECT(SUBSTITUTE(ADDRESS(1,COLUMN(Table_Question_Sets[[#This Row],[Property]]),4),"1","")&amp;ROW()-1),
INDIRECT(SUBSTITUTE(ADDRESS(1,COLUMN(),4),"1","")&amp;ROW()-1)))</f>
        <v>Rating Primary</v>
      </c>
      <c r="E1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sumInsured</v>
      </c>
      <c r="F11" s="26" t="str">
        <f>IF(Table_Question_Sets[[#This Row],[Header]]="Yes","",IF(Table_Question_Sets[[#This Row],[Property]]&lt;&gt;"",SUBSTITUTE(Table_Question_Sets[[#This Row],[Property]]," ",""),""))</f>
        <v>SumInsured</v>
      </c>
      <c r="G11" s="94" t="s">
        <v>1727</v>
      </c>
      <c r="H11" s="27" t="s">
        <v>65</v>
      </c>
      <c r="I11" s="27" t="s">
        <v>61</v>
      </c>
      <c r="J11" s="27" t="s">
        <v>713</v>
      </c>
      <c r="K11" s="59" t="s">
        <v>60</v>
      </c>
      <c r="L11" s="82"/>
      <c r="M11" s="82"/>
      <c r="N11" s="59" t="s">
        <v>60</v>
      </c>
      <c r="O11" s="59"/>
      <c r="P11" s="59"/>
      <c r="Q11" s="59"/>
      <c r="R11" s="59"/>
      <c r="S11" s="52"/>
      <c r="T11" s="27" t="s">
        <v>1689</v>
      </c>
      <c r="U11" s="27"/>
      <c r="V11" s="27"/>
      <c r="W11" s="27"/>
      <c r="X11" s="27"/>
      <c r="Y11" s="27"/>
      <c r="Z11" s="27"/>
      <c r="AA11" s="27"/>
      <c r="AB11" s="239"/>
      <c r="AC11" s="27"/>
      <c r="AD11" s="27"/>
      <c r="AE11" s="27"/>
      <c r="AF11" s="27"/>
      <c r="AG11" s="27"/>
      <c r="AH11" s="82"/>
      <c r="AI11" s="82"/>
      <c r="AJ11" s="82"/>
      <c r="AK11" s="82"/>
      <c r="AL11" s="26"/>
      <c r="AM11"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1000000</v>
      </c>
      <c r="AN11" s="165"/>
      <c r="AO1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 s="27"/>
      <c r="AR11" s="52" t="s">
        <v>713</v>
      </c>
      <c r="AS11" s="27"/>
      <c r="AT11" s="27"/>
      <c r="AU11" s="27"/>
      <c r="AV11" s="27"/>
      <c r="AW11" s="27"/>
      <c r="AX11" s="27"/>
      <c r="AY1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$1,000,000.00</v>
      </c>
      <c r="AZ11" s="50" t="str">
        <f>IF(OR(Table_Question_Sets[[#This Row],[Header]]="Yes",Table_Question_Sets[[#This Row],[Text]]=""),"",IF(OR(Table_Question_Sets[[#This Row],[Text]]="true",Table_Question_Sets[[#This Row],[Text]]="false",ISNUMBER(Table_Question_Sets[[#This Row],[Text]])),Table_Question_Sets[[#This Row],[Text]],""""&amp;Table_Question_Sets[[#This Row],[Text]]&amp;""""))</f>
        <v>"$1,000,000.00"</v>
      </c>
      <c r="BA11" s="50" t="str">
        <f>IF(AND(Table_Question_Sets[[#This Row],[Header]]&lt;&gt;"Yes",Table_Question_Sets[[#This Row],[Property]]&lt;&gt;"",Table_Question_Sets[[#This Row],[Summary Label]]&lt;&gt;""),""""&amp;Table_Question_Sets[[#This Row],[Key]]&amp;""": """&amp;Table_Question_Sets[[#This Row],[Summary Label]]&amp;"""","")</f>
        <v>"sumInsured": "Sum Insured"</v>
      </c>
      <c r="BB11" s="50">
        <f ca="1">IF(Table_Question_Sets[[#This Row],[Header]]="Yes","",_xlfn.NUMBERVALUE(INDIRECT(SUBSTITUTE(ADDRESS(1,COLUMN(),4),"1","")&amp;ROW()-1))+IF(Table_Question_Sets[[#This Row],[Property]]&lt;&gt;"",1,0))</f>
        <v>5</v>
      </c>
      <c r="BC11" s="50">
        <f ca="1">IF(Table_Question_Sets[[#This Row],[Header]]="Yes","",_xlfn.NUMBERVALUE(INDIRECT(SUBSTITUTE(ADDRESS(1,COLUMN(),4),"1","")&amp;ROW()+1))+IF(Table_Question_Sets[[#This Row],[Property]]&lt;&gt;"",1,0))</f>
        <v>45</v>
      </c>
      <c r="BD11" s="29" t="str">
        <f t="array" aca="1" ref="BD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{"value":"$1 million","key":"1000000","icon":"icon-1million"},{"value":"$2 million","key":"2000000","icon":"icon-2million"},{"value":"$5 million","key":"5000000","icon":"icon-5million"},{"value":"$10 million","key":"10000000","icon":"icon-10million"}</v>
      </c>
      <c r="BE1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"templateOptions":{"options":[{"value":"$1 million","key":"1000000","icon":"icon-1million"},{"value":"$2 million","key":"2000000","icon":"icon-2million"},{"value":"$5 million","key":"5000000","icon":"icon-5million"},{"value":"$10 million","key":"10000000","icon":"icon-10million"}],"label":"Please select the indemnity limit you require"}</v>
      </c>
      <c r="BH1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"sumInsured","type": "buttons-field","className":"col-xs-12","templateOptions":{"options":[{"value":"$1 million","key":"1000000","icon":"icon-1million"},{"value":"$2 million","key":"2000000","icon":"icon-2million"},{"value":"$5 million","key":"5000000","icon":"icon-5million"},{"value":"$10 million","key":"10000000","icon":"icon-10million"}],"label":"Please select the indemnity limit you require"},"validators": {"validation": Validators.compose([ValidationService.required('true', '')])}}</v>
      </c>
      <c r="BI11" s="26" t="str">
        <f ca="1" xml:space="preserve">
IF(Table_Question_Sets[[#This Row],[Row]]="Yes","]},{""className"": ""row"",""fieldGroup"": [","")&amp;
Table_Question_Sets[[#This Row],[Config Field]]</f>
        <v>]},{"className": "row","fieldGroup": [{"key": "sumInsured","type": "buttons-field","className":"col-xs-12","templateOptions":{"options":[{"value":"$1 million","key":"1000000","icon":"icon-1million"},{"value":"$2 million","key":"2000000","icon":"icon-2million"},{"value":"$5 million","key":"5000000","icon":"icon-5million"},{"value":"$10 million","key":"10000000","icon":"icon-10million"}],"label":"Please select the indemnity limit you require"},"validators": {"validation": Validators.compose([ValidationService.required('true', '')])}}</v>
      </c>
      <c r="BJ1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"sumInsured","type": "buttons-field","className":"col-xs-12","templateOptions":{"options":[{"value":"$1 million","key":"1000000","icon":"icon-1million"},{"value":"$2 million","key":"2000000","icon":"icon-2million"},{"value":"$5 million","key":"5000000","icon":"icon-5million"},{"value":"$10 million","key":"10000000","icon":"icon-10million"}],"label":"Please select the indemnity limit you require"},"validators": {"validation": Validators.compose([ValidationService.required('true', '')])}},{"key":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11"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95</v>
      </c>
      <c r="BL11" s="137" t="str">
        <f>IF(AND(Table_Question_Sets[[#This Row],[Header]]="",Table_Question_Sets[[#This Row],[Property]]&lt;&gt;"",Table_Question_Sets[[#This Row],[Field Type]]&lt;&gt;""),
""""&amp;Table_Question_Sets[[#This Row],[Key]]&amp;"""","")</f>
        <v>"sumInsured"</v>
      </c>
      <c r="BM1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Insured","stateHeading","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11" s="137" t="str">
        <f>IF(AND(Table_Question_Sets[[#This Row],[Header]]&lt;&gt;"Yes",Table_Question_Sets[[#This Row],[Property]]&lt;&gt;"",Table_Question_Sets[[#This Row],[Workflow Role]]&lt;&gt;""),
""""&amp;Table_Question_Sets[[#This Row],[Workflow Role]]&amp;""":"""&amp;Table_Question_Sets[[#This Row],[Key]]&amp;"""","")</f>
        <v/>
      </c>
      <c r="BO11" s="137" t="str">
        <f>IF(AND(Table_Question_Sets[[#This Row],[Header]]&lt;&gt;"Yes",Table_Question_Sets[[#This Row],[Property]]&lt;&gt;"",Table_Question_Sets[[#This Row],[Private]]="Yes"),
""""&amp;Table_Question_Sets[[#This Row],[Key]]&amp;"""","")</f>
        <v/>
      </c>
      <c r="BP11" s="137">
        <f ca="1">IF(Table_Question_Sets[[#This Row],[Header]]="Yes","",_xlfn.NUMBERVALUE(INDIRECT(SUBSTITUTE(ADDRESS(1,COLUMN(),4),"1","")&amp;ROW()+1))+IF(OR(Table_Question_Sets[[#This Row],[Value]]&lt;&gt;"",AND(Table_Question_Sets[[#This Row],[Data Type]]="Repeating",Table_Question_Sets[[#This Row],[Calculation Repeating]]&lt;&gt;"")),1,0))</f>
        <v>4</v>
      </c>
      <c r="BQ11" s="137" t="str">
        <f ca="1" xml:space="preserve">
IF(Table_Question_Sets[[#This Row],[Data Type]]="Repeating",
OFFSET(Table_Repeating_Question_Sets[[#Headers],[Property]],MATCH(Table_Question_Sets[[#This Row],[Property]],Table_Repeating_Question_Sets[Property],0),MATCH("Calculation",Table_Repeating_Question_Sets[#Headers],0)-1,1,1),
"")</f>
        <v/>
      </c>
      <c r="BR1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"sumInsured": "$1,000,000.00"</v>
      </c>
      <c r="BS1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"sumInsured": "$1,000,000.00","stateACT": "10000.00%","stateNSW":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11" s="137" t="str">
        <f ca="1">IF(ISNUMBER(Table_Question_Sets[[#This Row],[Config Use Row]]),INDEX(Table_Question_Sets[Config Rollup],Table_Question_Sets[[#This Row],[Config Use Row]]),"")</f>
        <v>"staff":[{"className": "row","fieldGroup":[{"key": "principalDetails","type": "repeating-field","className":"col-xs-12","templateOptions":{"minQuantity":"1","maxQuantity":"6","questionSet":"staff","repeatingFieldSetName":"Partners/Principals Detail","repeatingFieldSetHeadingType":"h4","content":{"heading3":"Partners/Principals"},},"validators": {"validation": Validators.compose([])}},{"key": "staffCountHeading","type": "content-field","className":"col-xs-12","templateOptions":{"content":{"heading3":"Total Staff Count"}},"validators": {"validation": Validators.compose([])}},]},{"className": "row","fieldGroup": [{"key": "staffCountTypeHeader","type": "content-field","className":"col-xs-6 col-sm-4 col-md-3","templateOptions":{"label":"Staff type"},"validators": {"validation": Validators.compose([])}},{"key": "staffCountNumberHeader","type": "content-field","className":"col-xs-6 col-sm-3 col-md-2","templateOptions":{"label":"Staff number"},"validators": {"validation": Validators.compose([])}},]},{"className": "row","fieldGroup": [{"key": "labelPrincipals","type": "content-field","className":"col-xs-6 col-sm-4 col-md-3","templateOptions":{"question":"Principals/Partners"},"validators": {"validation": Validators.compose([])}},{"key": "principals","type": "input-field","className":"col-xs-6 col-sm-3 col-md-2","templateOptions":{"assumedValue":"0"},"validators": {"validation": Validators.compose([ValidationService.isNumber()])}},]},{"className": "row","fieldGroup": [{"key": "labelDirectors","type": "content-field","className":"col-xs-6 col-sm-4 col-md-3","templateOptions":{"question":"Directors"},"validators": {"validation": Validators.compose([])}},{"key":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U11" s="137" t="str">
        <f ca="1">IF(ISNUMBER(Table_Question_Sets[[#This Row],[Config Use Row]]),INDEX(Table_Question_Sets[Config Keys Nested Rollup],Table_Question_Sets[[#This Row],[Config Use Row]]),"")</f>
        <v>"staff":["principalDetails","staffCountHeading","staffCountTypeHeader","staffCountNumberHeader","labelPrincipals","principals","labelDirectors","directors","labelQualifiedProfession","qualifiedProfession","labelOtherQualified","otherQualified","labelOtherStaff","otherStaff","totalStaffCount","staffValidation"],</v>
      </c>
      <c r="BV11" s="26" t="str">
        <f ca="1">IF(ISNUMBER(Table_Question_Sets[[#This Row],[Config Use Row]]),INDEX(Table_Question_Sets[Calculation Rollup],Table_Question_Sets[[#This Row],[Config Use Row]]),"")</f>
        <v>"staff":{"principals": 0,"directors": 0,"qualifiedProfession": 0,"otherQualified": 0,"otherStaff": 0},</v>
      </c>
    </row>
    <row r="12" spans="2:74" s="22" customFormat="1" ht="20.45" customHeight="1">
      <c r="B12" s="27" t="s">
        <v>1196</v>
      </c>
      <c r="C12" s="164"/>
      <c r="D12" s="26" t="str">
        <f ca="1">IF(Table_Question_Sets[[#This Row],[Header]]="Yes","",
IF(INDIRECT(SUBSTITUTE(ADDRESS(1,COLUMN(),4),"1","")&amp;ROW()-1)="",
INDIRECT(SUBSTITUTE(ADDRESS(1,COLUMN(Table_Question_Sets[[#This Row],[Property]]),4),"1","")&amp;ROW()-1),
INDIRECT(SUBSTITUTE(ADDRESS(1,COLUMN(),4),"1","")&amp;ROW()-1)))</f>
        <v>Rating Primary</v>
      </c>
      <c r="E1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stateHeading</v>
      </c>
      <c r="F12" s="26" t="str">
        <f>IF(Table_Question_Sets[[#This Row],[Header]]="Yes","",IF(Table_Question_Sets[[#This Row],[Property]]&lt;&gt;"",SUBSTITUTE(Table_Question_Sets[[#This Row],[Property]]," ",""),""))</f>
        <v>StateHeading</v>
      </c>
      <c r="G12" s="94"/>
      <c r="H12" s="27" t="s">
        <v>631</v>
      </c>
      <c r="I12" s="27" t="s">
        <v>631</v>
      </c>
      <c r="J12" s="27"/>
      <c r="K12" s="59"/>
      <c r="L12" s="82"/>
      <c r="M12" s="82"/>
      <c r="N12" s="59"/>
      <c r="O12" s="59" t="s">
        <v>726</v>
      </c>
      <c r="P12" s="59"/>
      <c r="Q12" s="59"/>
      <c r="R12" s="59"/>
      <c r="S12" s="52"/>
      <c r="T12" s="27"/>
      <c r="U12" s="27" t="s">
        <v>1207</v>
      </c>
      <c r="V12" s="27" t="s">
        <v>1208</v>
      </c>
      <c r="W12" s="27"/>
      <c r="X12" s="27"/>
      <c r="Y12" s="27" t="s">
        <v>1209</v>
      </c>
      <c r="Z12" s="27"/>
      <c r="AA12" s="27"/>
      <c r="AB12" s="239"/>
      <c r="AC12" s="27"/>
      <c r="AD12" s="27"/>
      <c r="AE12" s="27"/>
      <c r="AF12" s="27"/>
      <c r="AG12" s="27"/>
      <c r="AH12" s="82"/>
      <c r="AI12" s="82"/>
      <c r="AJ12" s="82"/>
      <c r="AK12" s="82"/>
      <c r="AL12" s="26"/>
      <c r="AM1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2" s="165"/>
      <c r="AO1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 s="27"/>
      <c r="AR12" s="52"/>
      <c r="AS12" s="27"/>
      <c r="AT12" s="27"/>
      <c r="AU12" s="27"/>
      <c r="AV12" s="27"/>
      <c r="AW12" s="27"/>
      <c r="AX12" s="27"/>
      <c r="AY1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 s="50" t="str">
        <f>IF(OR(Table_Question_Sets[[#This Row],[Header]]="Yes",Table_Question_Sets[[#This Row],[Text]]=""),"",IF(OR(Table_Question_Sets[[#This Row],[Text]]="true",Table_Question_Sets[[#This Row],[Text]]="false",ISNUMBER(Table_Question_Sets[[#This Row],[Text]])),Table_Question_Sets[[#This Row],[Text]],""""&amp;Table_Question_Sets[[#This Row],[Text]]&amp;""""))</f>
        <v/>
      </c>
      <c r="BA12" s="50" t="str">
        <f>IF(AND(Table_Question_Sets[[#This Row],[Header]]&lt;&gt;"Yes",Table_Question_Sets[[#This Row],[Property]]&lt;&gt;"",Table_Question_Sets[[#This Row],[Summary Label]]&lt;&gt;""),""""&amp;Table_Question_Sets[[#This Row],[Key]]&amp;""": """&amp;Table_Question_Sets[[#This Row],[Summary Label]]&amp;"""","")</f>
        <v/>
      </c>
      <c r="BB12" s="50">
        <f ca="1">IF(Table_Question_Sets[[#This Row],[Header]]="Yes","",_xlfn.NUMBERVALUE(INDIRECT(SUBSTITUTE(ADDRESS(1,COLUMN(),4),"1","")&amp;ROW()-1))+IF(Table_Question_Sets[[#This Row],[Property]]&lt;&gt;"",1,0))</f>
        <v>6</v>
      </c>
      <c r="BC12" s="50">
        <f ca="1">IF(Table_Question_Sets[[#This Row],[Header]]="Yes","",_xlfn.NUMBERVALUE(INDIRECT(SUBSTITUTE(ADDRESS(1,COLUMN(),4),"1","")&amp;ROW()+1))+IF(Table_Question_Sets[[#This Row],[Property]]&lt;&gt;"",1,0))</f>
        <v>44</v>
      </c>
      <c r="BD12" s="29" t="str">
        <f t="array" aca="1" ref="BD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"templateOptions":{"question":"Approximate % of activities based on gross income applicable to each state and overseas","content":{"heading3":"Dissection of Fees by State"},"hideCondition":"transactionType == '' || actualFees == '' || number(actualFees) == 0 || sumInsured == ''"}</v>
      </c>
      <c r="BH1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v>
      </c>
      <c r="BI12" s="26" t="str">
        <f ca="1" xml:space="preserve">
IF(Table_Question_Sets[[#This Row],[Row]]="Yes","]},{""className"": ""row"",""fieldGroup"": [","")&amp;
Table_Question_Sets[[#This Row],[Config Field]]</f>
        <v>{"key":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v>
      </c>
      <c r="BJ1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12"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113</v>
      </c>
      <c r="BL12" s="137" t="str">
        <f>IF(AND(Table_Question_Sets[[#This Row],[Header]]="",Table_Question_Sets[[#This Row],[Property]]&lt;&gt;"",Table_Question_Sets[[#This Row],[Field Type]]&lt;&gt;""),
""""&amp;Table_Question_Sets[[#This Row],[Key]]&amp;"""","")</f>
        <v>"stateHeading"</v>
      </c>
      <c r="BM1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Heading","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12" s="137" t="str">
        <f>IF(AND(Table_Question_Sets[[#This Row],[Header]]&lt;&gt;"Yes",Table_Question_Sets[[#This Row],[Property]]&lt;&gt;"",Table_Question_Sets[[#This Row],[Workflow Role]]&lt;&gt;""),
""""&amp;Table_Question_Sets[[#This Row],[Workflow Role]]&amp;""":"""&amp;Table_Question_Sets[[#This Row],[Key]]&amp;"""","")</f>
        <v/>
      </c>
      <c r="BO12" s="137" t="str">
        <f>IF(AND(Table_Question_Sets[[#This Row],[Header]]&lt;&gt;"Yes",Table_Question_Sets[[#This Row],[Property]]&lt;&gt;"",Table_Question_Sets[[#This Row],[Private]]="Yes"),
""""&amp;Table_Question_Sets[[#This Row],[Key]]&amp;"""","")</f>
        <v/>
      </c>
      <c r="BP12" s="137">
        <f ca="1">IF(Table_Question_Sets[[#This Row],[Header]]="Yes","",_xlfn.NUMBERVALUE(INDIRECT(SUBSTITUTE(ADDRESS(1,COLUMN(),4),"1","")&amp;ROW()+1))+IF(OR(Table_Question_Sets[[#This Row],[Value]]&lt;&gt;"",AND(Table_Question_Sets[[#This Row],[Data Type]]="Repeating",Table_Question_Sets[[#This Row],[Calculation Repeating]]&lt;&gt;"")),1,0))</f>
        <v>3</v>
      </c>
      <c r="BQ12" s="137" t="str">
        <f ca="1" xml:space="preserve">
IF(Table_Question_Sets[[#This Row],[Data Type]]="Repeating",
OFFSET(Table_Repeating_Question_Sets[[#Headers],[Property]],MATCH(Table_Question_Sets[[#This Row],[Property]],Table_Repeating_Question_Sets[Property],0),MATCH("Calculation",Table_Repeating_Question_Sets[#Headers],0)-1,1,1),
"")</f>
        <v/>
      </c>
      <c r="BR1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"stateACT": "10000.00%","stateNSW":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12" s="137" t="str">
        <f ca="1">IF(ISNUMBER(Table_Question_Sets[[#This Row],[Config Use Row]]),INDEX(Table_Question_Sets[Config Rollup],Table_Question_Sets[[#This Row],[Config Use Row]]),"")</f>
        <v>"membership":[{"className": "row","fieldGroup":[{"key": "businessAssociation","type": "buttons-field","className":"col-xs-12","templateOptions":{"options":[{"value":"Yes","key":"Yes","icon":"glyphicon glyphicon-ok md"},{"value":"No","key":"No","icon":"glyphicon glyphicon-remove md"}],"question":"Is the firm a member of any professional or business association?","content":{"heading3":"Membership"}},"validators": {"validation": Validators.compose([ValidationService.required('true', '')])}},{"key": "businessAssociationDetails","type": "input-field","className":"col-xs-12","templateOptions":{"question":"Please provide details","hideCondition":"businessAssociation != 'Yes'"},"validators": {"validation": Validators.compose([ValidationService.customExpression('businessAssociation != \'Yes\' || fieldValue != \'\'', 'You must enter a value in this field')])}},{"key": "acsisMembership","type": "buttons-field","className":"col-xs-12","templateOptions":{"options":[{"value":"Yes","key":"Yes","icon":"glyphicon glyphicon-ok md"},{"value":"No","key":"No","icon":"glyphicon glyphicon-remove md"}],"label":"ACSIS Ltd membership","question":"Is your firm a member of ACSIS Ltd?"},"validators": {"validation": Validators.compose([ValidationService.required('true', '')])}},{"key": "acsisMembershipYears","type": "input-field","className":"col-xs-6","templateOptions":{"question":"How many years has your firm been insured with ACSIS Ltd?","hideCondition":"acsisMembership != 'Yes'"},"validators": {"validation": Validators.compose([ValidationService.customExpression('acsisMembership != \'Yes\' || fieldValue != \'\'', 'You must enter a value in this field')])}},{"key": "acsisMembershipNumber","type": "input-field","className":"col-xs-6","templateOptions":{"question":"ACSIS membership number","hideCondition":"acsisMembership != 'Yes'"},"validators": {"validation": Validators.compose([ValidationService.customExpression('acsisMembership != \'Yes\' || fieldValue != \'\'', 'You must enter a value in this field')])}},{"key":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U12" s="137" t="str">
        <f ca="1">IF(ISNUMBER(Table_Question_Sets[[#This Row],[Config Use Row]]),INDEX(Table_Question_Sets[Config Keys Nested Rollup],Table_Question_Sets[[#This Row],[Config Use Row]]),"")</f>
        <v>"membership":["businessAssociation","businessAssociationDetails","acsisMembership","acsisMembershipYears","acsisMembershipNumber","disciplinaryAction","disciplinaryActionDetails","accreditationNSW","accreditationDetails","jointVentures","jointVenturesDetails"],</v>
      </c>
      <c r="BV12" s="26" t="str">
        <f ca="1">IF(ISNUMBER(Table_Question_Sets[[#This Row],[Config Use Row]]),INDEX(Table_Question_Sets[Calculation Rollup],Table_Question_Sets[[#This Row],[Config Use Row]]),"")</f>
        <v>"membership":{},</v>
      </c>
    </row>
    <row r="13" spans="2:74" s="22" customFormat="1" ht="20.45" customHeight="1">
      <c r="B13" s="27" t="s">
        <v>1197</v>
      </c>
      <c r="C13" s="164"/>
      <c r="D13" s="26" t="str">
        <f ca="1">IF(Table_Question_Sets[[#This Row],[Header]]="Yes","",
IF(INDIRECT(SUBSTITUTE(ADDRESS(1,COLUMN(),4),"1","")&amp;ROW()-1)="",
INDIRECT(SUBSTITUTE(ADDRESS(1,COLUMN(Table_Question_Sets[[#This Row],[Property]]),4),"1","")&amp;ROW()-1),
INDIRECT(SUBSTITUTE(ADDRESS(1,COLUMN(),4),"1","")&amp;ROW()-1)))</f>
        <v>Rating Primary</v>
      </c>
      <c r="E1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stateACT</v>
      </c>
      <c r="F13" s="26" t="str">
        <f>IF(Table_Question_Sets[[#This Row],[Header]]="Yes","",IF(Table_Question_Sets[[#This Row],[Property]]&lt;&gt;"",SUBSTITUTE(Table_Question_Sets[[#This Row],[Property]]," ",""),""))</f>
        <v>StateACT</v>
      </c>
      <c r="G13" s="94" t="s">
        <v>1728</v>
      </c>
      <c r="H13" s="27" t="s">
        <v>768</v>
      </c>
      <c r="I13" s="27" t="s">
        <v>37</v>
      </c>
      <c r="J13" s="27"/>
      <c r="K13" s="59"/>
      <c r="L13" s="82"/>
      <c r="M13" s="82"/>
      <c r="N13" s="59"/>
      <c r="O13" s="59" t="s">
        <v>992</v>
      </c>
      <c r="P13" s="59" t="s">
        <v>804</v>
      </c>
      <c r="Q13" s="59"/>
      <c r="R13" s="59"/>
      <c r="S13" s="52"/>
      <c r="T13" s="27" t="s">
        <v>152</v>
      </c>
      <c r="U13" s="27"/>
      <c r="V13" s="27" t="s">
        <v>1208</v>
      </c>
      <c r="W13" s="27" t="s">
        <v>1210</v>
      </c>
      <c r="X13" s="27"/>
      <c r="Y13" s="27"/>
      <c r="Z13" s="27"/>
      <c r="AA13" s="27"/>
      <c r="AB13" s="239"/>
      <c r="AC13" s="27"/>
      <c r="AD13" s="27"/>
      <c r="AE13" s="27"/>
      <c r="AF13" s="27"/>
      <c r="AG13" s="27"/>
      <c r="AH13" s="82"/>
      <c r="AI13" s="82"/>
      <c r="AJ13" s="82"/>
      <c r="AK13" s="82"/>
      <c r="AL13" s="26">
        <v>0</v>
      </c>
      <c r="AM1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100</v>
      </c>
      <c r="AN13" s="165"/>
      <c r="AO1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 s="27"/>
      <c r="AR13" s="52"/>
      <c r="AS13" s="27"/>
      <c r="AT13" s="27"/>
      <c r="AU13" s="27"/>
      <c r="AV13" s="27"/>
      <c r="AW13" s="27"/>
      <c r="AX13" s="27"/>
      <c r="AY1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10000.00%</v>
      </c>
      <c r="AZ13" s="50" t="str">
        <f>IF(OR(Table_Question_Sets[[#This Row],[Header]]="Yes",Table_Question_Sets[[#This Row],[Text]]=""),"",IF(OR(Table_Question_Sets[[#This Row],[Text]]="true",Table_Question_Sets[[#This Row],[Text]]="false",ISNUMBER(Table_Question_Sets[[#This Row],[Text]])),Table_Question_Sets[[#This Row],[Text]],""""&amp;Table_Question_Sets[[#This Row],[Text]]&amp;""""))</f>
        <v>"10000.00%"</v>
      </c>
      <c r="BA13" s="50" t="str">
        <f>IF(AND(Table_Question_Sets[[#This Row],[Header]]&lt;&gt;"Yes",Table_Question_Sets[[#This Row],[Property]]&lt;&gt;"",Table_Question_Sets[[#This Row],[Summary Label]]&lt;&gt;""),""""&amp;Table_Question_Sets[[#This Row],[Key]]&amp;""": """&amp;Table_Question_Sets[[#This Row],[Summary Label]]&amp;"""","")</f>
        <v/>
      </c>
      <c r="BB13" s="50">
        <f ca="1">IF(Table_Question_Sets[[#This Row],[Header]]="Yes","",_xlfn.NUMBERVALUE(INDIRECT(SUBSTITUTE(ADDRESS(1,COLUMN(),4),"1","")&amp;ROW()-1))+IF(Table_Question_Sets[[#This Row],[Property]]&lt;&gt;"",1,0))</f>
        <v>7</v>
      </c>
      <c r="BC13" s="50">
        <f ca="1">IF(Table_Question_Sets[[#This Row],[Header]]="Yes","",_xlfn.NUMBERVALUE(INDIRECT(SUBSTITUTE(ADDRESS(1,COLUMN(),4),"1","")&amp;ROW()+1))+IF(Table_Question_Sets[[#This Row],[Property]]&lt;&gt;"",1,0))</f>
        <v>43</v>
      </c>
      <c r="BD13" s="29" t="str">
        <f t="array" aca="1" ref="BD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ValidationService.customExpression('number(stateACT) + number(stateNSW) + number(stateNT) + number(stateQLD) + number(stateSA) + number(stateTAS) + number(stateVIC) + number(stateWA) + number(overseas) == 100', '')])}</v>
      </c>
      <c r="BF1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"templateOptions":{"assumedValue":"0","label":"ACT","addonRight":{"class":"fa fa-percent"},"hideCondition":"transactionType == '' || actualFees == '' || number(actualFees) == 0 || sumInsured == ''"}</v>
      </c>
      <c r="BH1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I13" s="26" t="str">
        <f ca="1" xml:space="preserve">
IF(Table_Question_Sets[[#This Row],[Row]]="Yes","]},{""className"": ""row"",""fieldGroup"": [","")&amp;
Table_Question_Sets[[#This Row],[Config Field]]</f>
        <v>{"key":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J1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13"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126</v>
      </c>
      <c r="BL13" s="137" t="str">
        <f>IF(AND(Table_Question_Sets[[#This Row],[Header]]="",Table_Question_Sets[[#This Row],[Property]]&lt;&gt;"",Table_Question_Sets[[#This Row],[Field Type]]&lt;&gt;""),
""""&amp;Table_Question_Sets[[#This Row],[Key]]&amp;"""","")</f>
        <v>"stateACT"</v>
      </c>
      <c r="BM1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13" s="137" t="str">
        <f>IF(AND(Table_Question_Sets[[#This Row],[Header]]&lt;&gt;"Yes",Table_Question_Sets[[#This Row],[Property]]&lt;&gt;"",Table_Question_Sets[[#This Row],[Workflow Role]]&lt;&gt;""),
""""&amp;Table_Question_Sets[[#This Row],[Workflow Role]]&amp;""":"""&amp;Table_Question_Sets[[#This Row],[Key]]&amp;"""","")</f>
        <v/>
      </c>
      <c r="BO13" s="137" t="str">
        <f>IF(AND(Table_Question_Sets[[#This Row],[Header]]&lt;&gt;"Yes",Table_Question_Sets[[#This Row],[Property]]&lt;&gt;"",Table_Question_Sets[[#This Row],[Private]]="Yes"),
""""&amp;Table_Question_Sets[[#This Row],[Key]]&amp;"""","")</f>
        <v/>
      </c>
      <c r="BP13" s="137">
        <f ca="1">IF(Table_Question_Sets[[#This Row],[Header]]="Yes","",_xlfn.NUMBERVALUE(INDIRECT(SUBSTITUTE(ADDRESS(1,COLUMN(),4),"1","")&amp;ROW()+1))+IF(OR(Table_Question_Sets[[#This Row],[Value]]&lt;&gt;"",AND(Table_Question_Sets[[#This Row],[Data Type]]="Repeating",Table_Question_Sets[[#This Row],[Calculation Repeating]]&lt;&gt;"")),1,0))</f>
        <v>3</v>
      </c>
      <c r="BQ13" s="137" t="str">
        <f ca="1" xml:space="preserve">
IF(Table_Question_Sets[[#This Row],[Data Type]]="Repeating",
OFFSET(Table_Repeating_Question_Sets[[#Headers],[Property]],MATCH(Table_Question_Sets[[#This Row],[Property]],Table_Repeating_Question_Sets[Property],0),MATCH("Calculation",Table_Repeating_Question_Sets[#Headers],0)-1,1,1),
"")</f>
        <v/>
      </c>
      <c r="BR1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"stateACT": "10000.00%"</v>
      </c>
      <c r="BS1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"stateACT": "10000.00%","stateNSW":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13" s="137" t="str">
        <f ca="1">IF(ISNUMBER(Table_Question_Sets[[#This Row],[Config Use Row]]),INDEX(Table_Question_Sets[Config Rollup],Table_Question_Sets[[#This Row],[Config Use Row]]),"")</f>
        <v>"grossFees":[{"className": "row","fieldGroup":[{"key": "grossFeesHeader","type": "content-field","className":"col-xs-12","templateOptions":{"question":"If the applicant is a new business please provide an estimation of fees for the next 12 months","content":{"heading3":"Details of Gross Annual Fees"}},"validators": {"validation": Validators.compose([])}},]},{"className": "row","fieldGroup": [{"key": "grossFeesActivityHeader","type": "content-field","className":"col-xs-5 col-md-3","templateOptions":{"label":"Activity type"},"validators": {"validation": Validators.compose([])}},{"key": "grossFeesFinancialHeader","type": "content-field","className":"col-xs-5 col-md-3","templateOptions":{"label":"Fees last financial year"},"validators": {"validation": Validators.compose([])}},]},{"className": "row","fieldGroup": [{"key": "labelSurveyingFees","type": "content-field","className":"col-xs-5 col-md-3","templateOptions":{"question":"Surveying Activities"},"validators": {"validation": Validators.compose([])}},{"key": "surveyingFees","type": "input-field","className":"col-xs-5 col-md-3","templateOptions":{"assumedValue":"0","formatTextInput":"currency","addonLeft":{"class":"fa fa-usd"}},"validators": {"validation": Validators.compose([])}},]},{"className": "row","fieldGroup": [{"key": "labelMultiDisciplinaryFees","type": "content-field","className":"col-xs-5 col-md-3","templateOptions":{"question":"Multi-Disciplinary"},"validators": {"validation": Validators.compose([])}},{"key": "multiDisciplinaryFees","type": "input-field","className":"col-xs-5 col-md-3","templateOptions":{"assumedValue":"0","formatTextInput":"currency","addonLeft":{"class":"fa fa-usd"}},"validators": {"validation": Validators.compose([])}},]},{"className":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U13" s="137" t="str">
        <f ca="1">IF(ISNUMBER(Table_Question_Sets[[#This Row],[Config Use Row]]),INDEX(Table_Question_Sets[Config Keys Nested Rollup],Table_Question_Sets[[#This Row],[Config Use Row]]),"")</f>
        <v>"grossFees":["grossFeesHeader","grossFeesActivityHeader","grossFeesFinancialHeader","labelSurveyingFees","surveyingFees","labelMultiDisciplinaryFees","multiDisciplinaryFees","labelOverseasFees","overseasFees","engineeringFeesDetail","overseasFeesDetails"],</v>
      </c>
      <c r="BV13" s="26" t="str">
        <f ca="1">IF(ISNUMBER(Table_Question_Sets[[#This Row],[Config Use Row]]),INDEX(Table_Question_Sets[Calculation Rollup],Table_Question_Sets[[#This Row],[Config Use Row]]),"")</f>
        <v>"grossFees":{"surveyingFees": "$0.00","multiDisciplinaryFees": "$0.00","overseasFees": "$0.00"},</v>
      </c>
    </row>
    <row r="14" spans="2:74" s="22" customFormat="1" ht="20.45" customHeight="1">
      <c r="B14" s="27" t="s">
        <v>1198</v>
      </c>
      <c r="C14" s="164"/>
      <c r="D14" s="26" t="str">
        <f ca="1">IF(Table_Question_Sets[[#This Row],[Header]]="Yes","",
IF(INDIRECT(SUBSTITUTE(ADDRESS(1,COLUMN(),4),"1","")&amp;ROW()-1)="",
INDIRECT(SUBSTITUTE(ADDRESS(1,COLUMN(Table_Question_Sets[[#This Row],[Property]]),4),"1","")&amp;ROW()-1),
INDIRECT(SUBSTITUTE(ADDRESS(1,COLUMN(),4),"1","")&amp;ROW()-1)))</f>
        <v>Rating Primary</v>
      </c>
      <c r="E1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stateNSW</v>
      </c>
      <c r="F14" s="26" t="str">
        <f>IF(Table_Question_Sets[[#This Row],[Header]]="Yes","",IF(Table_Question_Sets[[#This Row],[Property]]&lt;&gt;"",SUBSTITUTE(Table_Question_Sets[[#This Row],[Property]]," ",""),""))</f>
        <v>StateNSW</v>
      </c>
      <c r="G14" s="94"/>
      <c r="H14" s="27" t="s">
        <v>768</v>
      </c>
      <c r="I14" s="27" t="s">
        <v>37</v>
      </c>
      <c r="J14" s="27"/>
      <c r="K14" s="59"/>
      <c r="L14" s="82"/>
      <c r="M14" s="82"/>
      <c r="N14" s="59"/>
      <c r="O14" s="59" t="s">
        <v>992</v>
      </c>
      <c r="P14" s="59" t="s">
        <v>804</v>
      </c>
      <c r="Q14" s="59"/>
      <c r="R14" s="59"/>
      <c r="S14" s="52"/>
      <c r="T14" s="27" t="s">
        <v>153</v>
      </c>
      <c r="U14" s="27"/>
      <c r="V14" s="27" t="s">
        <v>1208</v>
      </c>
      <c r="W14" s="27" t="s">
        <v>1210</v>
      </c>
      <c r="X14" s="27"/>
      <c r="Y14" s="27"/>
      <c r="Z14" s="27"/>
      <c r="AA14" s="27"/>
      <c r="AB14" s="239"/>
      <c r="AC14" s="27"/>
      <c r="AD14" s="27"/>
      <c r="AE14" s="27"/>
      <c r="AF14" s="27"/>
      <c r="AG14" s="27"/>
      <c r="AH14" s="82"/>
      <c r="AI14" s="82"/>
      <c r="AJ14" s="82"/>
      <c r="AK14" s="82"/>
      <c r="AL14" s="26">
        <v>0</v>
      </c>
      <c r="AM14"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4" s="165"/>
      <c r="AO1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 s="27"/>
      <c r="AR14" s="52"/>
      <c r="AS14" s="27"/>
      <c r="AT14" s="27"/>
      <c r="AU14" s="27"/>
      <c r="AV14" s="27"/>
      <c r="AW14" s="27"/>
      <c r="AX14" s="27"/>
      <c r="AY1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14" s="50" t="str">
        <f>IF(OR(Table_Question_Sets[[#This Row],[Header]]="Yes",Table_Question_Sets[[#This Row],[Text]]=""),"",IF(OR(Table_Question_Sets[[#This Row],[Text]]="true",Table_Question_Sets[[#This Row],[Text]]="false",ISNUMBER(Table_Question_Sets[[#This Row],[Text]])),Table_Question_Sets[[#This Row],[Text]],""""&amp;Table_Question_Sets[[#This Row],[Text]]&amp;""""))</f>
        <v>"0.00%"</v>
      </c>
      <c r="BA14" s="50" t="str">
        <f>IF(AND(Table_Question_Sets[[#This Row],[Header]]&lt;&gt;"Yes",Table_Question_Sets[[#This Row],[Property]]&lt;&gt;"",Table_Question_Sets[[#This Row],[Summary Label]]&lt;&gt;""),""""&amp;Table_Question_Sets[[#This Row],[Key]]&amp;""": """&amp;Table_Question_Sets[[#This Row],[Summary Label]]&amp;"""","")</f>
        <v/>
      </c>
      <c r="BB14" s="50">
        <f ca="1">IF(Table_Question_Sets[[#This Row],[Header]]="Yes","",_xlfn.NUMBERVALUE(INDIRECT(SUBSTITUTE(ADDRESS(1,COLUMN(),4),"1","")&amp;ROW()-1))+IF(Table_Question_Sets[[#This Row],[Property]]&lt;&gt;"",1,0))</f>
        <v>8</v>
      </c>
      <c r="BC14" s="50">
        <f ca="1">IF(Table_Question_Sets[[#This Row],[Header]]="Yes","",_xlfn.NUMBERVALUE(INDIRECT(SUBSTITUTE(ADDRESS(1,COLUMN(),4),"1","")&amp;ROW()+1))+IF(Table_Question_Sets[[#This Row],[Property]]&lt;&gt;"",1,0))</f>
        <v>42</v>
      </c>
      <c r="BD14" s="29" t="str">
        <f t="array" aca="1" ref="BD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ValidationService.customExpression('number(stateACT) + number(stateNSW) + number(stateNT) + number(stateQLD) + number(stateSA) + number(stateTAS) + number(stateVIC) + number(stateWA) + number(overseas) == 100', '')])}</v>
      </c>
      <c r="BF1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"templateOptions":{"assumedValue":"0","label":"NSW","addonRight":{"class":"fa fa-percent"},"hideCondition":"transactionType == '' || actualFees == '' || number(actualFees) == 0 || sumInsured == ''"}</v>
      </c>
      <c r="BH1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I14" s="26" t="str">
        <f ca="1" xml:space="preserve">
IF(Table_Question_Sets[[#This Row],[Row]]="Yes","]},{""className"": ""row"",""fieldGroup"": [","")&amp;
Table_Question_Sets[[#This Row],[Config Field]]</f>
        <v>{"key":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J1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14"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139</v>
      </c>
      <c r="BL14" s="137" t="str">
        <f>IF(AND(Table_Question_Sets[[#This Row],[Header]]="",Table_Question_Sets[[#This Row],[Property]]&lt;&gt;"",Table_Question_Sets[[#This Row],[Field Type]]&lt;&gt;""),
""""&amp;Table_Question_Sets[[#This Row],[Key]]&amp;"""","")</f>
        <v>"stateNSW"</v>
      </c>
      <c r="BM1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14" s="137" t="str">
        <f>IF(AND(Table_Question_Sets[[#This Row],[Header]]&lt;&gt;"Yes",Table_Question_Sets[[#This Row],[Property]]&lt;&gt;"",Table_Question_Sets[[#This Row],[Workflow Role]]&lt;&gt;""),
""""&amp;Table_Question_Sets[[#This Row],[Workflow Role]]&amp;""":"""&amp;Table_Question_Sets[[#This Row],[Key]]&amp;"""","")</f>
        <v/>
      </c>
      <c r="BO14" s="137" t="str">
        <f>IF(AND(Table_Question_Sets[[#This Row],[Header]]&lt;&gt;"Yes",Table_Question_Sets[[#This Row],[Property]]&lt;&gt;"",Table_Question_Sets[[#This Row],[Private]]="Yes"),
""""&amp;Table_Question_Sets[[#This Row],[Key]]&amp;"""","")</f>
        <v/>
      </c>
      <c r="BP14" s="137">
        <f ca="1">IF(Table_Question_Sets[[#This Row],[Header]]="Yes","",_xlfn.NUMBERVALUE(INDIRECT(SUBSTITUTE(ADDRESS(1,COLUMN(),4),"1","")&amp;ROW()+1))+IF(OR(Table_Question_Sets[[#This Row],[Value]]&lt;&gt;"",AND(Table_Question_Sets[[#This Row],[Data Type]]="Repeating",Table_Question_Sets[[#This Row],[Calculation Repeating]]&lt;&gt;"")),1,0))</f>
        <v>2</v>
      </c>
      <c r="BQ14" s="137" t="str">
        <f ca="1" xml:space="preserve">
IF(Table_Question_Sets[[#This Row],[Data Type]]="Repeating",
OFFSET(Table_Repeating_Question_Sets[[#Headers],[Property]],MATCH(Table_Question_Sets[[#This Row],[Property]],Table_Repeating_Question_Sets[Property],0),MATCH("Calculation",Table_Repeating_Question_Sets[#Headers],0)-1,1,1),
"")</f>
        <v/>
      </c>
      <c r="BR1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"stateNSW": "0.00%"</v>
      </c>
      <c r="BS1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14" s="137" t="str">
        <f ca="1">IF(ISNUMBER(Table_Question_Sets[[#This Row],[Config Use Row]]),INDEX(Table_Question_Sets[Config Rollup],Table_Question_Sets[[#This Row],[Config Use Row]]),"")</f>
        <v>"riskManagement":[{"className": "row","fieldGroup":[{"key": "riskManagementHeading","type": "content-field","className":"col-xs-12","templateOptions":{"content":{"heading3":"Risk Management"}},"validators": {"validation": Validators.compose([])}},{"key": "riskProgram","type": "buttons-field","className":"col-xs-12","templateOptions":{"options":[{"value":"Yes","key":"Yes","icon":"glyphicon glyphicon-ok md"},{"value":"No","key":"No","icon":"glyphicon glyphicon-remove md"}],"label":"Risk management program","question":"Do you have a documented Risk Management Program which addresses your professional duty to risk?"},"validators": {"validation": Validators.compose([ValidationService.required('true', '')])}},{"key": "riskProgramDate","type": "datepicker-field","className":"col-xs-12","templateOptions":{"question":"What date was the program implemented?","addonLeft":{"class":"glyphicon glyphicon-calendar"},"hideCondition":"riskProgram != 'Yes'"},"validators": {"validation": Validators.compose([ValidationService.isDate(), ValidationService.customExpression('riskProgram != \'Yes\' || fieldValue != \'\'', 'You must enter a value in this field')])}},{"key": "riskProgramAudit","type": "buttons-field","className":"col-xs-12","templateOptions":{"options":[{"value":"Yes","key":"Yes","icon":"glyphicon glyphicon-ok md"},{"value":"No","key":"No","icon":"glyphicon glyphicon-remove md"}],"question":"Is the program independently reviewed/monitored/audited?","hideCondition":"riskProgram != 'Yes'"},"validators": {"validation": Validators.compose([ValidationService.customExpression('riskProgram != \'Yes\' || fieldValue != \'\'', 'You must enter a value in this field')])}},{"key": "riskProgramAuditDetails","type": "input-field","className":"col-xs-12","templateOptions":{"question":"Please provide details","hideCondition":"riskProgramAudit != 'Yes'"},"validators": {"validation": Validators.compose([ValidationService.customExpression('riskProgramAudit != \'Yes\' || fieldValue != \'\'', 'You must enter a value in this field')])}},{"key":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U14" s="137" t="str">
        <f ca="1">IF(ISNUMBER(Table_Question_Sets[[#This Row],[Config Use Row]]),INDEX(Table_Question_Sets[Config Keys Nested Rollup],Table_Question_Sets[[#This Row],[Config Use Row]]),"")</f>
        <v>"riskManagement":["riskManagementHeading","riskProgram","riskProgramDate","riskProgramAudit","riskProgramAuditDetails","riskProgramLastReview","programHighlights","riskManagementOverseer","riskManagementOverseerDetails","acsisRiskManagementAccreditationHeader","acsisRiskManagementAccreditationDate","riskManagementLevel"],</v>
      </c>
      <c r="BV14" s="26" t="str">
        <f ca="1">IF(ISNUMBER(Table_Question_Sets[[#This Row],[Config Use Row]]),INDEX(Table_Question_Sets[Calculation Rollup],Table_Question_Sets[[#This Row],[Config Use Row]]),"")</f>
        <v>"riskManagement":{},</v>
      </c>
    </row>
    <row r="15" spans="2:74" s="22" customFormat="1" ht="20.45" customHeight="1">
      <c r="B15" s="27" t="s">
        <v>1199</v>
      </c>
      <c r="C15" s="164"/>
      <c r="D15" s="26" t="str">
        <f ca="1">IF(Table_Question_Sets[[#This Row],[Header]]="Yes","",
IF(INDIRECT(SUBSTITUTE(ADDRESS(1,COLUMN(),4),"1","")&amp;ROW()-1)="",
INDIRECT(SUBSTITUTE(ADDRESS(1,COLUMN(Table_Question_Sets[[#This Row],[Property]]),4),"1","")&amp;ROW()-1),
INDIRECT(SUBSTITUTE(ADDRESS(1,COLUMN(),4),"1","")&amp;ROW()-1)))</f>
        <v>Rating Primary</v>
      </c>
      <c r="E1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stateVIC</v>
      </c>
      <c r="F15" s="26" t="str">
        <f>IF(Table_Question_Sets[[#This Row],[Header]]="Yes","",IF(Table_Question_Sets[[#This Row],[Property]]&lt;&gt;"",SUBSTITUTE(Table_Question_Sets[[#This Row],[Property]]," ",""),""))</f>
        <v>StateVIC</v>
      </c>
      <c r="G15" s="94"/>
      <c r="H15" s="27" t="s">
        <v>768</v>
      </c>
      <c r="I15" s="27" t="s">
        <v>37</v>
      </c>
      <c r="J15" s="27"/>
      <c r="K15" s="59"/>
      <c r="L15" s="82"/>
      <c r="M15" s="82"/>
      <c r="N15" s="59"/>
      <c r="O15" s="59" t="s">
        <v>992</v>
      </c>
      <c r="P15" s="59" t="s">
        <v>804</v>
      </c>
      <c r="Q15" s="59"/>
      <c r="R15" s="59"/>
      <c r="S15" s="52"/>
      <c r="T15" s="27" t="s">
        <v>62</v>
      </c>
      <c r="U15" s="27"/>
      <c r="V15" s="27" t="s">
        <v>1208</v>
      </c>
      <c r="W15" s="27" t="s">
        <v>1210</v>
      </c>
      <c r="X15" s="27"/>
      <c r="Y15" s="27"/>
      <c r="Z15" s="27"/>
      <c r="AA15" s="27"/>
      <c r="AB15" s="239"/>
      <c r="AC15" s="27"/>
      <c r="AD15" s="27"/>
      <c r="AE15" s="27"/>
      <c r="AF15" s="27"/>
      <c r="AG15" s="27"/>
      <c r="AH15" s="82"/>
      <c r="AI15" s="82"/>
      <c r="AJ15" s="82"/>
      <c r="AK15" s="82"/>
      <c r="AL15" s="26">
        <v>0</v>
      </c>
      <c r="AM15"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5" s="165"/>
      <c r="AO1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 s="27"/>
      <c r="AR15" s="52"/>
      <c r="AS15" s="27"/>
      <c r="AT15" s="27"/>
      <c r="AU15" s="27"/>
      <c r="AV15" s="27"/>
      <c r="AW15" s="27"/>
      <c r="AX15" s="27"/>
      <c r="AY1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15" s="50" t="str">
        <f>IF(OR(Table_Question_Sets[[#This Row],[Header]]="Yes",Table_Question_Sets[[#This Row],[Text]]=""),"",IF(OR(Table_Question_Sets[[#This Row],[Text]]="true",Table_Question_Sets[[#This Row],[Text]]="false",ISNUMBER(Table_Question_Sets[[#This Row],[Text]])),Table_Question_Sets[[#This Row],[Text]],""""&amp;Table_Question_Sets[[#This Row],[Text]]&amp;""""))</f>
        <v>"0.00%"</v>
      </c>
      <c r="BA15" s="50" t="str">
        <f>IF(AND(Table_Question_Sets[[#This Row],[Header]]&lt;&gt;"Yes",Table_Question_Sets[[#This Row],[Property]]&lt;&gt;"",Table_Question_Sets[[#This Row],[Summary Label]]&lt;&gt;""),""""&amp;Table_Question_Sets[[#This Row],[Key]]&amp;""": """&amp;Table_Question_Sets[[#This Row],[Summary Label]]&amp;"""","")</f>
        <v/>
      </c>
      <c r="BB15" s="50">
        <f ca="1">IF(Table_Question_Sets[[#This Row],[Header]]="Yes","",_xlfn.NUMBERVALUE(INDIRECT(SUBSTITUTE(ADDRESS(1,COLUMN(),4),"1","")&amp;ROW()-1))+IF(Table_Question_Sets[[#This Row],[Property]]&lt;&gt;"",1,0))</f>
        <v>9</v>
      </c>
      <c r="BC15" s="50">
        <f ca="1">IF(Table_Question_Sets[[#This Row],[Header]]="Yes","",_xlfn.NUMBERVALUE(INDIRECT(SUBSTITUTE(ADDRESS(1,COLUMN(),4),"1","")&amp;ROW()+1))+IF(Table_Question_Sets[[#This Row],[Property]]&lt;&gt;"",1,0))</f>
        <v>41</v>
      </c>
      <c r="BD15" s="29" t="str">
        <f t="array" aca="1" ref="BD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ValidationService.customExpression('number(stateACT) + number(stateNSW) + number(stateNT) + number(stateQLD) + number(stateSA) + number(stateTAS) + number(stateVIC) + number(stateWA) + number(overseas) == 100', '')])}</v>
      </c>
      <c r="BF1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"templateOptions":{"assumedValue":"0","label":"VIC","addonRight":{"class":"fa fa-percent"},"hideCondition":"transactionType == '' || actualFees == '' || number(actualFees) == 0 || sumInsured == ''"}</v>
      </c>
      <c r="BH1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I15" s="26" t="str">
        <f ca="1" xml:space="preserve">
IF(Table_Question_Sets[[#This Row],[Row]]="Yes","]},{""className"": ""row"",""fieldGroup"": [","")&amp;
Table_Question_Sets[[#This Row],[Config Field]]</f>
        <v>{"key":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J1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15"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153</v>
      </c>
      <c r="BL15" s="137" t="str">
        <f>IF(AND(Table_Question_Sets[[#This Row],[Header]]="",Table_Question_Sets[[#This Row],[Property]]&lt;&gt;"",Table_Question_Sets[[#This Row],[Field Type]]&lt;&gt;""),
""""&amp;Table_Question_Sets[[#This Row],[Key]]&amp;"""","")</f>
        <v>"stateVIC"</v>
      </c>
      <c r="BM1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15" s="137" t="str">
        <f>IF(AND(Table_Question_Sets[[#This Row],[Header]]&lt;&gt;"Yes",Table_Question_Sets[[#This Row],[Property]]&lt;&gt;"",Table_Question_Sets[[#This Row],[Workflow Role]]&lt;&gt;""),
""""&amp;Table_Question_Sets[[#This Row],[Workflow Role]]&amp;""":"""&amp;Table_Question_Sets[[#This Row],[Key]]&amp;"""","")</f>
        <v/>
      </c>
      <c r="BO15" s="137" t="str">
        <f>IF(AND(Table_Question_Sets[[#This Row],[Header]]&lt;&gt;"Yes",Table_Question_Sets[[#This Row],[Property]]&lt;&gt;"",Table_Question_Sets[[#This Row],[Private]]="Yes"),
""""&amp;Table_Question_Sets[[#This Row],[Key]]&amp;"""","")</f>
        <v/>
      </c>
      <c r="BP15" s="137">
        <f ca="1">IF(Table_Question_Sets[[#This Row],[Header]]="Yes","",_xlfn.NUMBERVALUE(INDIRECT(SUBSTITUTE(ADDRESS(1,COLUMN(),4),"1","")&amp;ROW()+1))+IF(OR(Table_Question_Sets[[#This Row],[Value]]&lt;&gt;"",AND(Table_Question_Sets[[#This Row],[Data Type]]="Repeating",Table_Question_Sets[[#This Row],[Calculation Repeating]]&lt;&gt;"")),1,0))</f>
        <v>2</v>
      </c>
      <c r="BQ15" s="137" t="str">
        <f ca="1" xml:space="preserve">
IF(Table_Question_Sets[[#This Row],[Data Type]]="Repeating",
OFFSET(Table_Repeating_Question_Sets[[#Headers],[Property]],MATCH(Table_Question_Sets[[#This Row],[Property]],Table_Repeating_Question_Sets[Property],0),MATCH("Calculation",Table_Repeating_Question_Sets[#Headers],0)-1,1,1),
"")</f>
        <v/>
      </c>
      <c r="BR1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"stateVIC": "0.00%"</v>
      </c>
      <c r="BS1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15" s="137" t="str">
        <f ca="1">IF(ISNUMBER(Table_Question_Sets[[#This Row],[Config Use Row]]),INDEX(Table_Question_Sets[Config Rollup],Table_Question_Sets[[#This Row],[Config Use Row]]),"")</f>
        <v>"cyberCover":[{"className": "row","fieldGroup":[{"key": "cyberCoverHeader","type": "content-field","className":"col-xs-12","templateOptions":{"content":{"heading3":"Cyber Risks"}},"validators": {"validation": Validators.compose([])}},{"key": "antivirusAndFirewall","type": "buttons-field","className":"col-xs-12","templateOptions":{"options":[{"value":"Yes","key":"Yes","icon":"glyphicon glyphicon-ok md"},{"value":"No","key":"No","icon":"glyphicon glyphicon-remove md"}],"label":"Do you have up-to-date anti-virus and fire wall protection installed?"},"validators": {"validation": Validators.compose([ValidationService.required('true', '')])}},{"key": "securityPolicy","type": "buttons-field","className":"col-xs-12","templateOptions":{"options":[{"value":"Yes","key":"Yes","icon":"glyphicon glyphicon-ok md"},{"value":"No","key":"No","icon":"glyphicon glyphicon-remove md"}],"label":"Do you have a security policy covering the types of information assets you hold, identifying levels of protection required for each?"},"validators": {"validation": Validators.compose([ValidationService.required('true', '')])}},{"key": "networkIntrusion","type": "buttons-field","className":"col-xs-12","templateOptions":{"options":[{"value":"Yes","key":"Yes","icon":"glyphicon glyphicon-ok md"},{"value":"No","key":"No","icon":"glyphicon glyphicon-remove md"}],"label":"Are you aware of any evidence of network intrusion or vulnerabilities highlighted in an IT Security Audit, Penetration test or active monitoring of network traffic which have not yet been resolved?"},"validators": {"validation": Validators.compose([ValidationService.required('true', '')])}},{"key": "newThreatsAdjustment","type": "buttons-field","className":"col-xs-12","templateOptions":{"options":[{"value":"Yes","key":"Yes","icon":"glyphicon glyphicon-ok md"},{"value":"No","key":"No","icon":"glyphicon glyphicon-remove md"}],"label":"Do you adjust your IT security or protection procedures in response to new threats?"},"validators": {"validation": Validators.compose([ValidationService.required('true', '')])}},{"key":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U15" s="137" t="str">
        <f ca="1">IF(ISNUMBER(Table_Question_Sets[[#This Row],[Config Use Row]]),INDEX(Table_Question_Sets[Config Keys Nested Rollup],Table_Question_Sets[[#This Row],[Config Use Row]]),"")</f>
        <v>"cyberCover":["cyberCoverHeader","antivirusAndFirewall","securityPolicy","networkIntrusion","newThreatsAdjustment","backupData","thirdPartySecurityStandard","priorSecurityBreaches"],</v>
      </c>
      <c r="BV15" s="26" t="str">
        <f ca="1">IF(ISNUMBER(Table_Question_Sets[[#This Row],[Config Use Row]]),INDEX(Table_Question_Sets[Calculation Rollup],Table_Question_Sets[[#This Row],[Config Use Row]]),"")</f>
        <v>"cyberCover":{},</v>
      </c>
    </row>
    <row r="16" spans="2:74" s="22" customFormat="1" ht="20.45" customHeight="1">
      <c r="B16" s="27" t="s">
        <v>1200</v>
      </c>
      <c r="C16" s="164"/>
      <c r="D16" s="26" t="str">
        <f ca="1">IF(Table_Question_Sets[[#This Row],[Header]]="Yes","",
IF(INDIRECT(SUBSTITUTE(ADDRESS(1,COLUMN(),4),"1","")&amp;ROW()-1)="",
INDIRECT(SUBSTITUTE(ADDRESS(1,COLUMN(Table_Question_Sets[[#This Row],[Property]]),4),"1","")&amp;ROW()-1),
INDIRECT(SUBSTITUTE(ADDRESS(1,COLUMN(),4),"1","")&amp;ROW()-1)))</f>
        <v>Rating Primary</v>
      </c>
      <c r="E1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stateQLD</v>
      </c>
      <c r="F16" s="26" t="str">
        <f>IF(Table_Question_Sets[[#This Row],[Header]]="Yes","",IF(Table_Question_Sets[[#This Row],[Property]]&lt;&gt;"",SUBSTITUTE(Table_Question_Sets[[#This Row],[Property]]," ",""),""))</f>
        <v>StateQLD</v>
      </c>
      <c r="G16" s="94"/>
      <c r="H16" s="27" t="s">
        <v>768</v>
      </c>
      <c r="I16" s="27" t="s">
        <v>37</v>
      </c>
      <c r="J16" s="27"/>
      <c r="K16" s="59"/>
      <c r="L16" s="82"/>
      <c r="M16" s="82"/>
      <c r="N16" s="59"/>
      <c r="O16" s="59" t="s">
        <v>992</v>
      </c>
      <c r="P16" s="59" t="s">
        <v>804</v>
      </c>
      <c r="Q16" s="59"/>
      <c r="R16" s="59"/>
      <c r="S16" s="52"/>
      <c r="T16" s="27" t="s">
        <v>155</v>
      </c>
      <c r="U16" s="27"/>
      <c r="V16" s="27" t="s">
        <v>1208</v>
      </c>
      <c r="W16" s="27" t="s">
        <v>1210</v>
      </c>
      <c r="X16" s="27"/>
      <c r="Y16" s="27"/>
      <c r="Z16" s="27"/>
      <c r="AA16" s="27"/>
      <c r="AB16" s="239"/>
      <c r="AC16" s="27"/>
      <c r="AD16" s="27"/>
      <c r="AE16" s="27"/>
      <c r="AF16" s="27"/>
      <c r="AG16" s="27"/>
      <c r="AH16" s="82"/>
      <c r="AI16" s="82"/>
      <c r="AJ16" s="82"/>
      <c r="AK16" s="82"/>
      <c r="AL16" s="26">
        <v>0</v>
      </c>
      <c r="AM16"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6" s="165"/>
      <c r="AO1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 s="27"/>
      <c r="AR16" s="52"/>
      <c r="AS16" s="27"/>
      <c r="AT16" s="27"/>
      <c r="AU16" s="27"/>
      <c r="AV16" s="27"/>
      <c r="AW16" s="27"/>
      <c r="AX16" s="27"/>
      <c r="AY1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16" s="50" t="str">
        <f>IF(OR(Table_Question_Sets[[#This Row],[Header]]="Yes",Table_Question_Sets[[#This Row],[Text]]=""),"",IF(OR(Table_Question_Sets[[#This Row],[Text]]="true",Table_Question_Sets[[#This Row],[Text]]="false",ISNUMBER(Table_Question_Sets[[#This Row],[Text]])),Table_Question_Sets[[#This Row],[Text]],""""&amp;Table_Question_Sets[[#This Row],[Text]]&amp;""""))</f>
        <v>"0.00%"</v>
      </c>
      <c r="BA16" s="50" t="str">
        <f>IF(AND(Table_Question_Sets[[#This Row],[Header]]&lt;&gt;"Yes",Table_Question_Sets[[#This Row],[Property]]&lt;&gt;"",Table_Question_Sets[[#This Row],[Summary Label]]&lt;&gt;""),""""&amp;Table_Question_Sets[[#This Row],[Key]]&amp;""": """&amp;Table_Question_Sets[[#This Row],[Summary Label]]&amp;"""","")</f>
        <v/>
      </c>
      <c r="BB16" s="50">
        <f ca="1">IF(Table_Question_Sets[[#This Row],[Header]]="Yes","",_xlfn.NUMBERVALUE(INDIRECT(SUBSTITUTE(ADDRESS(1,COLUMN(),4),"1","")&amp;ROW()-1))+IF(Table_Question_Sets[[#This Row],[Property]]&lt;&gt;"",1,0))</f>
        <v>10</v>
      </c>
      <c r="BC16" s="50">
        <f ca="1">IF(Table_Question_Sets[[#This Row],[Header]]="Yes","",_xlfn.NUMBERVALUE(INDIRECT(SUBSTITUTE(ADDRESS(1,COLUMN(),4),"1","")&amp;ROW()+1))+IF(Table_Question_Sets[[#This Row],[Property]]&lt;&gt;"",1,0))</f>
        <v>40</v>
      </c>
      <c r="BD16" s="29" t="str">
        <f t="array" aca="1" ref="BD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ValidationService.customExpression('number(stateACT) + number(stateNSW) + number(stateNT) + number(stateQLD) + number(stateSA) + number(stateTAS) + number(stateVIC) + number(stateWA) + number(overseas) == 100', '')])}</v>
      </c>
      <c r="BF1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"templateOptions":{"assumedValue":"0","label":"QLD","addonRight":{"class":"fa fa-percent"},"hideCondition":"transactionType == '' || actualFees == '' || number(actualFees) == 0 || sumInsured == ''"}</v>
      </c>
      <c r="BH1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I16" s="26" t="str">
        <f ca="1" xml:space="preserve">
IF(Table_Question_Sets[[#This Row],[Row]]="Yes","]},{""className"": ""row"",""fieldGroup"": [","")&amp;
Table_Question_Sets[[#This Row],[Config Field]]</f>
        <v>{"key":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J1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16"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163</v>
      </c>
      <c r="BL16" s="137" t="str">
        <f>IF(AND(Table_Question_Sets[[#This Row],[Header]]="",Table_Question_Sets[[#This Row],[Property]]&lt;&gt;"",Table_Question_Sets[[#This Row],[Field Type]]&lt;&gt;""),
""""&amp;Table_Question_Sets[[#This Row],[Key]]&amp;"""","")</f>
        <v>"stateQLD"</v>
      </c>
      <c r="BM1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16" s="137" t="str">
        <f>IF(AND(Table_Question_Sets[[#This Row],[Header]]&lt;&gt;"Yes",Table_Question_Sets[[#This Row],[Property]]&lt;&gt;"",Table_Question_Sets[[#This Row],[Workflow Role]]&lt;&gt;""),
""""&amp;Table_Question_Sets[[#This Row],[Workflow Role]]&amp;""":"""&amp;Table_Question_Sets[[#This Row],[Key]]&amp;"""","")</f>
        <v/>
      </c>
      <c r="BO16" s="137" t="str">
        <f>IF(AND(Table_Question_Sets[[#This Row],[Header]]&lt;&gt;"Yes",Table_Question_Sets[[#This Row],[Property]]&lt;&gt;"",Table_Question_Sets[[#This Row],[Private]]="Yes"),
""""&amp;Table_Question_Sets[[#This Row],[Key]]&amp;"""","")</f>
        <v/>
      </c>
      <c r="BP16" s="137">
        <f ca="1">IF(Table_Question_Sets[[#This Row],[Header]]="Yes","",_xlfn.NUMBERVALUE(INDIRECT(SUBSTITUTE(ADDRESS(1,COLUMN(),4),"1","")&amp;ROW()+1))+IF(OR(Table_Question_Sets[[#This Row],[Value]]&lt;&gt;"",AND(Table_Question_Sets[[#This Row],[Data Type]]="Repeating",Table_Question_Sets[[#This Row],[Calculation Repeating]]&lt;&gt;"")),1,0))</f>
        <v>2</v>
      </c>
      <c r="BQ16" s="137" t="str">
        <f ca="1" xml:space="preserve">
IF(Table_Question_Sets[[#This Row],[Data Type]]="Repeating",
OFFSET(Table_Repeating_Question_Sets[[#Headers],[Property]],MATCH(Table_Question_Sets[[#This Row],[Property]],Table_Repeating_Question_Sets[Property],0),MATCH("Calculation",Table_Repeating_Question_Sets[#Headers],0)-1,1,1),
"")</f>
        <v/>
      </c>
      <c r="BR1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"stateQLD": "0.00%"</v>
      </c>
      <c r="BS1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16" s="137" t="str">
        <f ca="1">IF(ISNUMBER(Table_Question_Sets[[#This Row],[Config Use Row]]),INDEX(Table_Question_Sets[Config Rollup],Table_Question_Sets[[#This Row],[Config Use Row]]),"")</f>
        <v>"seminarAttendance":[{"className": "row","fieldGroup":[{"key": "seminarAttendanceHeader","type": "content-field","className":"col-xs-12","templateOptions":{"content":{"heading4":"Seminar Attendance"}},"validators": {"validation": Validators.compose([])}},]},{"className": "row","fieldGroup": [{"key": "seminarAttendanceStaffHeader","type": "content-field","className":"col-xs-6 col-sm-4","templateOptions":{"label":"Staff type"},"validators": {"validation": Validators.compose([])}},{"key": "seminarAttendanceYesNoHeader","type": "content-field","className":"col-xs-6 col-sm-4","templateOptions":{"label":"Attending seminar"},"validators": {"validation": Validators.compose([])}},]},{"className": "row","fieldGroup": [{"key": "labelSeminarPrincipals","type": "content-field","className":"col-xs-6 col-sm-4","templateOptions":{"question":"Principals/Partners"},"validators": {"validation": Validators.compose([])}},{"key": "seminarPrincipals","type": "buttons-field","className":"col-xs-6 col-sm-4","templateOptions":{"options":[{"value":"Yes","key":"Yes","icon":"glyphicon glyphicon-ok md"},{"value":"No","key":"No","icon":"glyphicon glyphicon-remove md"}]},"validators": {"validation": Validators.compose([ValidationService.required('true', '')])}},]},{"className": "row","fieldGroup": [{"key": "labelSeminarDirectors","type": "content-field","className":"col-xs-6 col-sm-4","templateOptions":{"question":"Directors"},"validators": {"validation": Validators.compose([])}},{"key": "seminarDirectors","type": "buttons-field","className":"col-xs-6 col-sm-4","templateOptions":{"options":[{"value":"Yes","key":"Yes","icon":"glyphicon glyphicon-ok md"},{"value":"No","key":"No","icon":"glyphicon glyphicon-remove md"}]},"validators": {"validation": Validators.compose([ValidationService.required('true', '')])}},]},{"className":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U16" s="137" t="str">
        <f ca="1">IF(ISNUMBER(Table_Question_Sets[[#This Row],[Config Use Row]]),INDEX(Table_Question_Sets[Config Keys Nested Rollup],Table_Question_Sets[[#This Row],[Config Use Row]]),"")</f>
        <v>"seminarAttendance":["seminarAttendanceHeader","seminarAttendanceStaffHeader","seminarAttendanceYesNoHeader","labelSeminarPrincipals","seminarPrincipals","labelSeminarDirectors","seminarDirectors","labelSeminarQualifieedProfessions","seminarQualifieedProfessions","labelSeminarOtherQualified","seminarOtherQualified","labelSeminarOtherStaff","seminarOtherStaff"],</v>
      </c>
      <c r="BV16" s="26" t="str">
        <f ca="1">IF(ISNUMBER(Table_Question_Sets[[#This Row],[Config Use Row]]),INDEX(Table_Question_Sets[Calculation Rollup],Table_Question_Sets[[#This Row],[Config Use Row]]),"")</f>
        <v>"seminarAttendance":{},</v>
      </c>
    </row>
    <row r="17" spans="2:74" s="22" customFormat="1" ht="20.45" customHeight="1">
      <c r="B17" s="27" t="s">
        <v>1201</v>
      </c>
      <c r="C17" s="164"/>
      <c r="D17" s="26" t="str">
        <f ca="1">IF(Table_Question_Sets[[#This Row],[Header]]="Yes","",
IF(INDIRECT(SUBSTITUTE(ADDRESS(1,COLUMN(),4),"1","")&amp;ROW()-1)="",
INDIRECT(SUBSTITUTE(ADDRESS(1,COLUMN(Table_Question_Sets[[#This Row],[Property]]),4),"1","")&amp;ROW()-1),
INDIRECT(SUBSTITUTE(ADDRESS(1,COLUMN(),4),"1","")&amp;ROW()-1)))</f>
        <v>Rating Primary</v>
      </c>
      <c r="E1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stateSA</v>
      </c>
      <c r="F17" s="26" t="str">
        <f>IF(Table_Question_Sets[[#This Row],[Header]]="Yes","",IF(Table_Question_Sets[[#This Row],[Property]]&lt;&gt;"",SUBSTITUTE(Table_Question_Sets[[#This Row],[Property]]," ",""),""))</f>
        <v>StateSA</v>
      </c>
      <c r="G17" s="94"/>
      <c r="H17" s="27" t="s">
        <v>768</v>
      </c>
      <c r="I17" s="27" t="s">
        <v>37</v>
      </c>
      <c r="J17" s="27"/>
      <c r="K17" s="59"/>
      <c r="L17" s="82"/>
      <c r="M17" s="82"/>
      <c r="N17" s="59"/>
      <c r="O17" s="59" t="s">
        <v>992</v>
      </c>
      <c r="P17" s="59" t="s">
        <v>804</v>
      </c>
      <c r="Q17" s="59"/>
      <c r="R17" s="59"/>
      <c r="S17" s="52"/>
      <c r="T17" s="27" t="s">
        <v>156</v>
      </c>
      <c r="U17" s="27"/>
      <c r="V17" s="27" t="s">
        <v>1208</v>
      </c>
      <c r="W17" s="27" t="s">
        <v>1210</v>
      </c>
      <c r="X17" s="27"/>
      <c r="Y17" s="27"/>
      <c r="Z17" s="27"/>
      <c r="AA17" s="27"/>
      <c r="AB17" s="239"/>
      <c r="AC17" s="27"/>
      <c r="AD17" s="27"/>
      <c r="AE17" s="27"/>
      <c r="AF17" s="27"/>
      <c r="AG17" s="27"/>
      <c r="AH17" s="82"/>
      <c r="AI17" s="82"/>
      <c r="AJ17" s="82"/>
      <c r="AK17" s="82"/>
      <c r="AL17" s="26">
        <v>0</v>
      </c>
      <c r="AM17"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7" s="165"/>
      <c r="AO1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 s="27"/>
      <c r="AR17" s="52"/>
      <c r="AS17" s="27"/>
      <c r="AT17" s="27"/>
      <c r="AU17" s="27"/>
      <c r="AV17" s="27"/>
      <c r="AW17" s="27"/>
      <c r="AX17" s="27"/>
      <c r="AY1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17" s="50" t="str">
        <f>IF(OR(Table_Question_Sets[[#This Row],[Header]]="Yes",Table_Question_Sets[[#This Row],[Text]]=""),"",IF(OR(Table_Question_Sets[[#This Row],[Text]]="true",Table_Question_Sets[[#This Row],[Text]]="false",ISNUMBER(Table_Question_Sets[[#This Row],[Text]])),Table_Question_Sets[[#This Row],[Text]],""""&amp;Table_Question_Sets[[#This Row],[Text]]&amp;""""))</f>
        <v>"0.00%"</v>
      </c>
      <c r="BA17" s="50" t="str">
        <f>IF(AND(Table_Question_Sets[[#This Row],[Header]]&lt;&gt;"Yes",Table_Question_Sets[[#This Row],[Property]]&lt;&gt;"",Table_Question_Sets[[#This Row],[Summary Label]]&lt;&gt;""),""""&amp;Table_Question_Sets[[#This Row],[Key]]&amp;""": """&amp;Table_Question_Sets[[#This Row],[Summary Label]]&amp;"""","")</f>
        <v/>
      </c>
      <c r="BB17" s="50">
        <f ca="1">IF(Table_Question_Sets[[#This Row],[Header]]="Yes","",_xlfn.NUMBERVALUE(INDIRECT(SUBSTITUTE(ADDRESS(1,COLUMN(),4),"1","")&amp;ROW()-1))+IF(Table_Question_Sets[[#This Row],[Property]]&lt;&gt;"",1,0))</f>
        <v>11</v>
      </c>
      <c r="BC17" s="50">
        <f ca="1">IF(Table_Question_Sets[[#This Row],[Header]]="Yes","",_xlfn.NUMBERVALUE(INDIRECT(SUBSTITUTE(ADDRESS(1,COLUMN(),4),"1","")&amp;ROW()+1))+IF(Table_Question_Sets[[#This Row],[Property]]&lt;&gt;"",1,0))</f>
        <v>39</v>
      </c>
      <c r="BD17" s="29" t="str">
        <f t="array" aca="1" ref="BD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ValidationService.customExpression('number(stateACT) + number(stateNSW) + number(stateNT) + number(stateQLD) + number(stateSA) + number(stateTAS) + number(stateVIC) + number(stateWA) + number(overseas) == 100', '')])}</v>
      </c>
      <c r="BF1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"templateOptions":{"assumedValue":"0","label":"SA","addonRight":{"class":"fa fa-percent"},"hideCondition":"transactionType == '' || actualFees == '' || number(actualFees) == 0 || sumInsured == ''"}</v>
      </c>
      <c r="BH1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I17" s="26" t="str">
        <f ca="1" xml:space="preserve">
IF(Table_Question_Sets[[#This Row],[Row]]="Yes","]},{""className"": ""row"",""fieldGroup"": [","")&amp;
Table_Question_Sets[[#This Row],[Config Field]]</f>
        <v>{"key":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J1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17"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178</v>
      </c>
      <c r="BL17" s="137" t="str">
        <f>IF(AND(Table_Question_Sets[[#This Row],[Header]]="",Table_Question_Sets[[#This Row],[Property]]&lt;&gt;"",Table_Question_Sets[[#This Row],[Field Type]]&lt;&gt;""),
""""&amp;Table_Question_Sets[[#This Row],[Key]]&amp;"""","")</f>
        <v>"stateSA"</v>
      </c>
      <c r="BM1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17" s="137" t="str">
        <f>IF(AND(Table_Question_Sets[[#This Row],[Header]]&lt;&gt;"Yes",Table_Question_Sets[[#This Row],[Property]]&lt;&gt;"",Table_Question_Sets[[#This Row],[Workflow Role]]&lt;&gt;""),
""""&amp;Table_Question_Sets[[#This Row],[Workflow Role]]&amp;""":"""&amp;Table_Question_Sets[[#This Row],[Key]]&amp;"""","")</f>
        <v/>
      </c>
      <c r="BO17" s="137" t="str">
        <f>IF(AND(Table_Question_Sets[[#This Row],[Header]]&lt;&gt;"Yes",Table_Question_Sets[[#This Row],[Property]]&lt;&gt;"",Table_Question_Sets[[#This Row],[Private]]="Yes"),
""""&amp;Table_Question_Sets[[#This Row],[Key]]&amp;"""","")</f>
        <v/>
      </c>
      <c r="BP17" s="137">
        <f ca="1">IF(Table_Question_Sets[[#This Row],[Header]]="Yes","",_xlfn.NUMBERVALUE(INDIRECT(SUBSTITUTE(ADDRESS(1,COLUMN(),4),"1","")&amp;ROW()+1))+IF(OR(Table_Question_Sets[[#This Row],[Value]]&lt;&gt;"",AND(Table_Question_Sets[[#This Row],[Data Type]]="Repeating",Table_Question_Sets[[#This Row],[Calculation Repeating]]&lt;&gt;"")),1,0))</f>
        <v>2</v>
      </c>
      <c r="BQ17" s="137" t="str">
        <f ca="1" xml:space="preserve">
IF(Table_Question_Sets[[#This Row],[Data Type]]="Repeating",
OFFSET(Table_Repeating_Question_Sets[[#Headers],[Property]],MATCH(Table_Question_Sets[[#This Row],[Property]],Table_Repeating_Question_Sets[Property],0),MATCH("Calculation",Table_Repeating_Question_Sets[#Headers],0)-1,1,1),
"")</f>
        <v/>
      </c>
      <c r="BR1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"stateSA": "0.00%"</v>
      </c>
      <c r="BS1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17" s="137" t="str">
        <f ca="1">IF(ISNUMBER(Table_Question_Sets[[#This Row],[Config Use Row]]),INDEX(Table_Question_Sets[Config Rollup],Table_Question_Sets[[#This Row],[Config Use Row]]),"")</f>
        <v>"disclosure":[{"className": "row","fieldGroup":[{"key": "history","type": "buttons-field","className":"col-xs-12 col-sm-12 col-md-12 col-lg-12","templateOptions":{"options":[{"value":"Yes","key":"Yes","icon":"glyphicon glyphicon-ok md"},{"value":"No","key":"No","icon":"glyphicon glyphicon-remove md"}],"content":{"heading3":"History","customHTML":"&lt;p&gt;&lt;b&gt;Are you or any of your Partners, Principals, Directors or Employees aware of any of the following?&lt;/b&gt;&lt;br&gt;i.e.&lt;ol&gt;&lt;li&gt;Proposal or renewal declined or special terms imposed?&lt;/li&gt;&lt;li&gt;Charged or convicted of a criminal offence in last 5 years?&lt;/li&gt;&lt;li&gt;Received any threats to life or property in last 5 years?&lt;/li&gt;&lt;li&gt;Any other factors that can affect insurers assessment of a risk?&lt;/li&gt;&lt;/ol&gt;&lt;/p&gt;"}},"validators": {"validation": Validators.compose([ValidationService.required('true', '')])}},{"key": "historyDetails","type": "textarea-field","className":"col-xs-12","templateOptions":{"question":"Please provide all relevant details:","hideCondition":"history != 'Yes'"},"validators": {"validation": Validators.compose([ValidationService.customExpression('history != \'Yes\' || fieldValue != \'\'', 'You must enter a value in this field')])}},{"key": "professionalIndemnityHistory","type": "buttons-field","className":"col-xs-12","templateOptions":{"options":[{"value":"Yes","key":"Yes","icon":"glyphicon glyphicon-ok md"},{"value":"No","key":"No","icon":"glyphicon glyphicon-remove md"}],"label":"Are you currently insured for professional indemnity?"},"validators": {"validation": Validators.compose([ValidationService.required('true', '')])}},{"key": "professionalIndemnityDetails","type": "repeating-field","className":"col-xs-12","templateOptions":{"minQuantity":"(professionalIndemnityHistory == 'Yes')? 1:0","maxQuantity":"(professionalIndemnityHistory == 'Yes')? 5:0","questionSet":"disclosure","repeatingFieldSetName":"Insurer","repeatingFieldSetHeadingType":"h4","hideCondition":"professionalIndemnityHistory != 'Yes'","content":{"heading3":"Professional Indemnity Insurers","paragraph":"Please provide details for the last 5 years"},},"validators": {"validation": Validators.compose([])}},{"key": "reportedClaims","type": "repeating-field","className":"col-xs-12","templateOptions":{"minQuantity":"0","maxQuantity":"5","questionSet":"disclosure","repeatingFieldSetName":"Claim","repeatingFieldSetHeadingType":"h4","content":{"heading3":"Reported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years?"},},"validators": {"validation": Validators.compose([])}},{"key":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U17" s="137" t="str">
        <f ca="1">IF(ISNUMBER(Table_Question_Sets[[#This Row],[Config Use Row]]),INDEX(Table_Question_Sets[Config Keys Nested Rollup],Table_Question_Sets[[#This Row],[Config Use Row]]),"")</f>
        <v>"disclosure":["history","historyDetails","professionalIndemnityHistory","professionalIndemnityDetails","reportedClaims","alertedClaims","madeClaims","totalClaims","declaration"],</v>
      </c>
      <c r="BV17" s="26" t="str">
        <f ca="1">IF(ISNUMBER(Table_Question_Sets[[#This Row],[Config Use Row]]),INDEX(Table_Question_Sets[Calculation Rollup],Table_Question_Sets[[#This Row],[Config Use Row]]),"")</f>
        <v>"disclosure":{"totalClaims": "$1,000.00","declaration": "Yes"},</v>
      </c>
    </row>
    <row r="18" spans="2:74" s="22" customFormat="1" ht="20.45" customHeight="1">
      <c r="B18" s="27" t="s">
        <v>1202</v>
      </c>
      <c r="C18" s="164"/>
      <c r="D18" s="26" t="str">
        <f ca="1">IF(Table_Question_Sets[[#This Row],[Header]]="Yes","",
IF(INDIRECT(SUBSTITUTE(ADDRESS(1,COLUMN(),4),"1","")&amp;ROW()-1)="",
INDIRECT(SUBSTITUTE(ADDRESS(1,COLUMN(Table_Question_Sets[[#This Row],[Property]]),4),"1","")&amp;ROW()-1),
INDIRECT(SUBSTITUTE(ADDRESS(1,COLUMN(),4),"1","")&amp;ROW()-1)))</f>
        <v>Rating Primary</v>
      </c>
      <c r="E1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stateWA</v>
      </c>
      <c r="F18" s="26" t="str">
        <f>IF(Table_Question_Sets[[#This Row],[Header]]="Yes","",IF(Table_Question_Sets[[#This Row],[Property]]&lt;&gt;"",SUBSTITUTE(Table_Question_Sets[[#This Row],[Property]]," ",""),""))</f>
        <v>StateWA</v>
      </c>
      <c r="G18" s="94"/>
      <c r="H18" s="27" t="s">
        <v>768</v>
      </c>
      <c r="I18" s="27" t="s">
        <v>37</v>
      </c>
      <c r="J18" s="27"/>
      <c r="K18" s="59"/>
      <c r="L18" s="82"/>
      <c r="M18" s="82"/>
      <c r="N18" s="59"/>
      <c r="O18" s="59" t="s">
        <v>992</v>
      </c>
      <c r="P18" s="59" t="s">
        <v>804</v>
      </c>
      <c r="Q18" s="59"/>
      <c r="R18" s="59"/>
      <c r="S18" s="52"/>
      <c r="T18" s="27" t="s">
        <v>158</v>
      </c>
      <c r="U18" s="27"/>
      <c r="V18" s="27" t="s">
        <v>1208</v>
      </c>
      <c r="W18" s="27" t="s">
        <v>1210</v>
      </c>
      <c r="X18" s="27"/>
      <c r="Y18" s="27"/>
      <c r="Z18" s="27"/>
      <c r="AA18" s="27"/>
      <c r="AB18" s="239"/>
      <c r="AC18" s="27"/>
      <c r="AD18" s="27"/>
      <c r="AE18" s="27"/>
      <c r="AF18" s="27"/>
      <c r="AG18" s="27"/>
      <c r="AH18" s="82"/>
      <c r="AI18" s="82"/>
      <c r="AJ18" s="82"/>
      <c r="AK18" s="82"/>
      <c r="AL18" s="26">
        <v>0</v>
      </c>
      <c r="AM18"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8" s="165"/>
      <c r="AO1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 s="27"/>
      <c r="AR18" s="52"/>
      <c r="AS18" s="27"/>
      <c r="AT18" s="27"/>
      <c r="AU18" s="27"/>
      <c r="AV18" s="27"/>
      <c r="AW18" s="27"/>
      <c r="AX18" s="27"/>
      <c r="AY1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18" s="50" t="str">
        <f>IF(OR(Table_Question_Sets[[#This Row],[Header]]="Yes",Table_Question_Sets[[#This Row],[Text]]=""),"",IF(OR(Table_Question_Sets[[#This Row],[Text]]="true",Table_Question_Sets[[#This Row],[Text]]="false",ISNUMBER(Table_Question_Sets[[#This Row],[Text]])),Table_Question_Sets[[#This Row],[Text]],""""&amp;Table_Question_Sets[[#This Row],[Text]]&amp;""""))</f>
        <v>"0.00%"</v>
      </c>
      <c r="BA18" s="50" t="str">
        <f>IF(AND(Table_Question_Sets[[#This Row],[Header]]&lt;&gt;"Yes",Table_Question_Sets[[#This Row],[Property]]&lt;&gt;"",Table_Question_Sets[[#This Row],[Summary Label]]&lt;&gt;""),""""&amp;Table_Question_Sets[[#This Row],[Key]]&amp;""": """&amp;Table_Question_Sets[[#This Row],[Summary Label]]&amp;"""","")</f>
        <v/>
      </c>
      <c r="BB18" s="50">
        <f ca="1">IF(Table_Question_Sets[[#This Row],[Header]]="Yes","",_xlfn.NUMBERVALUE(INDIRECT(SUBSTITUTE(ADDRESS(1,COLUMN(),4),"1","")&amp;ROW()-1))+IF(Table_Question_Sets[[#This Row],[Property]]&lt;&gt;"",1,0))</f>
        <v>12</v>
      </c>
      <c r="BC18" s="50">
        <f ca="1">IF(Table_Question_Sets[[#This Row],[Header]]="Yes","",_xlfn.NUMBERVALUE(INDIRECT(SUBSTITUTE(ADDRESS(1,COLUMN(),4),"1","")&amp;ROW()+1))+IF(Table_Question_Sets[[#This Row],[Property]]&lt;&gt;"",1,0))</f>
        <v>38</v>
      </c>
      <c r="BD18" s="29" t="str">
        <f t="array" aca="1" ref="BD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ValidationService.customExpression('number(stateACT) + number(stateNSW) + number(stateNT) + number(stateQLD) + number(stateSA) + number(stateTAS) + number(stateVIC) + number(stateWA) + number(overseas) == 100', '')])}</v>
      </c>
      <c r="BF1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"templateOptions":{"assumedValue":"0","label":"WA","addonRight":{"class":"fa fa-percent"},"hideCondition":"transactionType == '' || actualFees == '' || number(actualFees) == 0 || sumInsured == ''"}</v>
      </c>
      <c r="BH1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I18" s="26" t="str">
        <f ca="1" xml:space="preserve">
IF(Table_Question_Sets[[#This Row],[Row]]="Yes","]},{""className"": ""row"",""fieldGroup"": [","")&amp;
Table_Question_Sets[[#This Row],[Config Field]]</f>
        <v>{"key":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J1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18"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189</v>
      </c>
      <c r="BL18" s="137" t="str">
        <f>IF(AND(Table_Question_Sets[[#This Row],[Header]]="",Table_Question_Sets[[#This Row],[Property]]&lt;&gt;"",Table_Question_Sets[[#This Row],[Field Type]]&lt;&gt;""),
""""&amp;Table_Question_Sets[[#This Row],[Key]]&amp;"""","")</f>
        <v>"stateWA"</v>
      </c>
      <c r="BM1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18" s="137" t="str">
        <f>IF(AND(Table_Question_Sets[[#This Row],[Header]]&lt;&gt;"Yes",Table_Question_Sets[[#This Row],[Property]]&lt;&gt;"",Table_Question_Sets[[#This Row],[Workflow Role]]&lt;&gt;""),
""""&amp;Table_Question_Sets[[#This Row],[Workflow Role]]&amp;""":"""&amp;Table_Question_Sets[[#This Row],[Key]]&amp;"""","")</f>
        <v/>
      </c>
      <c r="BO18" s="137" t="str">
        <f>IF(AND(Table_Question_Sets[[#This Row],[Header]]&lt;&gt;"Yes",Table_Question_Sets[[#This Row],[Property]]&lt;&gt;"",Table_Question_Sets[[#This Row],[Private]]="Yes"),
""""&amp;Table_Question_Sets[[#This Row],[Key]]&amp;"""","")</f>
        <v/>
      </c>
      <c r="BP18" s="137">
        <f ca="1">IF(Table_Question_Sets[[#This Row],[Header]]="Yes","",_xlfn.NUMBERVALUE(INDIRECT(SUBSTITUTE(ADDRESS(1,COLUMN(),4),"1","")&amp;ROW()+1))+IF(OR(Table_Question_Sets[[#This Row],[Value]]&lt;&gt;"",AND(Table_Question_Sets[[#This Row],[Data Type]]="Repeating",Table_Question_Sets[[#This Row],[Calculation Repeating]]&lt;&gt;"")),1,0))</f>
        <v>2</v>
      </c>
      <c r="BQ18" s="137" t="str">
        <f ca="1" xml:space="preserve">
IF(Table_Question_Sets[[#This Row],[Data Type]]="Repeating",
OFFSET(Table_Repeating_Question_Sets[[#Headers],[Property]],MATCH(Table_Question_Sets[[#This Row],[Property]],Table_Repeating_Question_Sets[Property],0),MATCH("Calculation",Table_Repeating_Question_Sets[#Headers],0)-1,1,1),
"")</f>
        <v/>
      </c>
      <c r="BR1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"stateWA": "0.00%"</v>
      </c>
      <c r="BS1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18" s="137" t="str">
        <f ca="1">IF(ISNUMBER(Table_Question_Sets[[#This Row],[Config Use Row]]),INDEX(Table_Question_Sets[Config Rollup],Table_Question_Sets[[#This Row],[Config Use Row]]),"")</f>
        <v>"summary":[{"className": "row","fieldGroup":[{"key": "coverSummary","type": "content-field","className":"col-xs-12","templateOptions":{"content":{"customHTML":"&lt;h3&gt;Cover&lt;/h3&gt; &lt;table class='summary-table'&gt; &lt;tr&gt; &lt;th class='summary-name'&gt;Question&lt;/th&gt; &lt;th class='summary-value'&gt;Answer&lt;/th&gt; &lt;/tr&gt; &lt;tr&gt; &lt;td class='summary-name'&gt;Transaction type&lt;/td&gt; &lt;td class='summary-value'&gt;%{transactionType}%&lt;/td&gt; &lt;/tr&gt; &lt;tr&gt; &lt;td class='summary-name'&gt;Actual fees&lt;/td&gt; &lt;td class='summary-value'&gt;%{currencyAsString(actualFees)}%&lt;/td&gt; &lt;/tr&gt; &lt;tr&gt; &lt;td class='summary-name'&gt;Indemnity limit&lt;/td&gt; &lt;td class='summary-value'&gt;%{currencyAsString(sumInsured)}%&lt;/td&gt; &lt;/tr&gt; &lt;tr&gt; &lt;td&gt;&lt;b&gt;Dissection of Fees by State&lt;/b&gt;&lt;/td&gt; &lt;td&gt; &lt;table&gt; &lt;tr&gt; &lt;td class='summary-name'&gt;ACT&lt;/td&gt; &lt;td class='summary-value'&gt;%{''+number(stateACT)+'%'}%&lt;/td&gt; &lt;/tr&gt; &lt;tr&gt; &lt;td class='summary-name'&gt;NSW&lt;/td&gt; &lt;td class='summary-value'&gt;%{''+number(stateNSW)+'%'}%&lt;/td&gt; &lt;/tr&gt; &lt;tr&gt; &lt;td class='summary-name'&gt;VIC&lt;/td&gt; &lt;td class='summary-value'&gt;%{''+number(stateVIC)+'%'}%&lt;/td&gt; &lt;/tr&gt; &lt;tr&gt; &lt;td class='summary-name'&gt;QLD&lt;/td&gt; &lt;td class='summary-value'&gt;%{''+number(stateQLD)+'%'}%&lt;/td&gt; &lt;/tr&gt; &lt;tr&gt; &lt;td class='summary-name'&gt;SA&lt;/td&gt; &lt;td class='summary-value'&gt;%{''+number(stateSA)+'%'}%&lt;/td&gt; &lt;/tr&gt; &lt;tr&gt; &lt;td class='summary-name'&gt;WA&lt;/td&gt; &lt;td class='summary-value'&gt;%{''+number(stateWA)+'%'}%&lt;/td&gt; &lt;/tr&gt; &lt;tr&gt; &lt;td class='summary-name'&gt;TAS&lt;/td&gt; &lt;td class='summary-value'&gt;%{''+number(stateTAS)+'%'}%&lt;/td&gt; &lt;/tr&gt; &lt;tr&gt; &lt;td class='summary-name'&gt;NT&lt;/td&gt; &lt;td class='summary-value'&gt;%{''+number(stateNT)+'%'}%&lt;/td&gt; &lt;/tr&gt; &lt;tr&gt; &lt;td class='summary-name'&gt;Overseas&lt;/td&gt; &lt;td class='summary-value'&gt;%{''+number(overseas)+'%'}%&lt;/td&gt; &lt;/tr&gt; &lt;/table&gt; &lt;/td&gt; &lt;/tr&gt; %{(number(stateNSW) &gt; 0)? '&lt;tr&gt; &lt;td&gt;NSW Stamp duty exemption&lt;/td&gt; &lt;td&gt;' + stampDutyExemption + '&lt;/td&gt; &lt;/tr&gt;':''}% &lt;tr&gt; &lt;td&gt;&lt;b&gt;Percentages of Work&lt;/b&gt;&lt;/td&gt; &lt;td&gt; &lt;table&gt; &lt;tr&gt; &lt;td class='summary-name'&gt;Cadastral Surveying Urban or Rural&lt;/td&gt; &lt;td class='summary-value'&gt;%{''+number(cadastralSurveying)+'%'}%&lt;/td&gt; &lt;/tr&gt; &lt;tr&gt; &lt;td class='summary-name'&gt;Topographical Surveying&lt;/td&gt; &lt;td class='summary-value'&gt;%{''+number(topographicalMapping)+'%'}%&lt;/td&gt; &lt;/tr&gt; &lt;tr&gt; &lt;td class='summary-name'&gt;Civil Engineering&lt;/td&gt; &lt;td class='summary-value'&gt;%{''+number(civilEngineering)+'%'}%&lt;/td&gt; &lt;/tr&gt; &lt;tr&gt; &lt;td class='summary-name'&gt;Structural Engineering&lt;/td&gt; &lt;td class='summary-value'&gt;%{''+number(structuralEngineering)+'%'}%&lt;/td&gt; &lt;/tr&gt; &lt;tr&gt; &lt;td class='summary-name'&gt;Engineering Surveying&lt;/td&gt; &lt;td class='summary-value'&gt;%{''+number(engineeringSurveying)+'%'}%&lt;/td&gt; &lt;/tr&gt; &lt;tr&gt; &lt;td class='summary-name'&gt;Engineering/Infrastructure Design&lt;/td&gt; &lt;td class='summary-value'&gt;%{''+number(infrastructureDesign)+'%'}%&lt;/td&gt; &lt;/tr&gt; &lt;tr&gt; &lt;td class='summary-name'&gt;Setting out for construction of Works&lt;/td&gt; &lt;td class='summary-value'&gt;%{''+number(settingStructures)+'%'}%&lt;/td&gt; &lt;/tr&gt; &lt;tr&gt; &lt;td class='summary-name'&gt;Land Planning and Sub-divisional Design&lt;/td&gt; &lt;td class='summary-value'&gt;%{''+number(landPlanning)+'%'}%&lt;/td&gt; &lt;/tr&gt; &lt;tr&gt; &lt;td class='summary-name'&gt;Geotechnical Engineering&lt;/td&gt; &lt;td class='summary-value'&gt;%{''+number(geotechnicalEngineering)+'%'}%&lt;/td&gt; &lt;/tr&gt; &lt;tr&gt; &lt;td class='summary-name'&gt;Town Planning&lt;/td&gt; &lt;td class='summary-value'&gt;%{''+number(townPlanning)+'%'}%&lt;/td&gt; &lt;/tr&gt; &lt;tr&gt; &lt;td class='summary-name'&gt;Geographical Information Systems&lt;/td&gt; &lt;td class='summary-value'&gt;%{''+number(geographicalInformationSystems)+'%'}%&lt;/td&gt; &lt;/tr&gt; &lt;tr&gt; &lt;td class='summary-name'&gt;Project Management&lt;/td&gt; &lt;td class='summary-value'&gt;%{''+number(projectManagement)+'%'}%&lt;/td&gt; &lt;/tr&gt; &lt;tr&gt; &lt;td class='summary-name'&gt;Other Activities&lt;/td&gt; &lt;td class='summary-value'&gt;%{''+number(otherActivities)+'%'}%&lt;/td&gt; &lt;/tr&gt; %{(number(otherActivities) &gt; 0)? '&lt;tr&gt; &lt;td&gt;Other Activities Details&lt;/td&gt; &lt;td&gt;' + otherActivitiesDetails + '&lt;br&gt;' + otherActivitiesFullDetails + '&lt;/td&gt; &lt;/tr&gt;':''}% &lt;/table&gt; &lt;/td&gt; &lt;/tr&gt; &lt;tr&gt; &lt;td class='summary-name'&gt;Effective date of cover&lt;/td&gt; &lt;td class='summary-value'&gt;%{policyStartDate}%&lt;/td&gt; &lt;/tr&gt; &lt;/table&gt;"}},"validators": {"validation": Validators.compose([])}},{"key":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class='summary-name'&gt;Insured Full Name&lt;/td&gt;&lt;td class='summary-value'&gt;%{insuredFullName}%&lt;/td&gt;&lt;/tr&gt;&lt;/table&gt;"}},"validators": {"validation": Validators.compose([])}},{"key": "premiumSummary","type": "content-field","className":"col-xs-12","templateOptions":{"content":{"heading3":"Premium","customHTML":"&lt;table class='summary-table'&gt;&lt;tr&gt;&lt;th class='summary-name'&gt;Item&lt;/th&gt;&lt;th class='summary-value'&gt;Amount&lt;/th&gt;&lt;/tr&gt;&lt;tr&gt;&lt;td class='summary-name'&gt;Base Premium&lt;/td&gt;&lt;td class='summary-value'&gt;%{calculationResult('payment.priceComponents.basePremium')}%&lt;/td&gt;&lt;/tr&gt;&lt;tr&gt;&lt;td class='summary-name'&gt;Emergency Services Levy&lt;/td&gt;&lt;td class='summary-value'&gt;%{calculationResult('payment.priceComponents.ESL')}%&lt;/td&gt;&lt;/tr&gt;&lt;tr&gt;&lt;td class='summary-name'&gt;Stamp Duty&lt;/td&gt;&lt;td class='summary-value'&gt;%{calculationResult('payment.priceComponents.stampDutyTotal')}%&lt;/td&gt;&lt;/tr&gt;&lt;tr&gt;&lt;td class='summary-name'&gt;Broker Fee&lt;/td&gt;&lt;td class='summary-value'&gt;%{calculationResult('payment.priceComponents.brokerFee')}%&lt;/td&gt;&lt;/tr&gt;&lt;tr&gt;&lt;td class='summary-name'&gt;Underwriter Fee&lt;/td&gt;&lt;td class='summary-value'&gt;%{calculationResult('payment.priceComponents.underwriterFee')}%&lt;/td&gt;&lt;/tr&gt;&lt;tr&gt;&lt;td class='summary-name'&gt;GST&lt;/td&gt;&lt;td class='summary-value'&gt;%{calculationResult('payment.priceComponents.totalGST')}%&lt;/td&gt;&lt;/tr&gt;&lt;tr&gt;&lt;td class='summary-name summary-total'&gt;Total Payable&lt;/td&gt;&lt;td class='summary-value summary-total'&gt;%{calculationResult('payment.priceComponents.totalPayable')}%&lt;/td&gt;&lt;/tr&gt;&lt;/table&gt;"}},"validators": {"validation": Validators.compose([])}}]}],</v>
      </c>
      <c r="BU18" s="137" t="str">
        <f ca="1">IF(ISNUMBER(Table_Question_Sets[[#This Row],[Config Use Row]]),INDEX(Table_Question_Sets[Config Keys Nested Rollup],Table_Question_Sets[[#This Row],[Config Use Row]]),"")</f>
        <v>"summary":["coverSummary","detailsSummary","premiumSummary"],</v>
      </c>
      <c r="BV18" s="26" t="str">
        <f ca="1">IF(ISNUMBER(Table_Question_Sets[[#This Row],[Config Use Row]]),INDEX(Table_Question_Sets[Calculation Rollup],Table_Question_Sets[[#This Row],[Config Use Row]]),"")</f>
        <v>"summary":{},</v>
      </c>
    </row>
    <row r="19" spans="2:74" s="22" customFormat="1" ht="20.45" customHeight="1">
      <c r="B19" s="27" t="s">
        <v>1203</v>
      </c>
      <c r="C19" s="164"/>
      <c r="D19" s="26" t="str">
        <f ca="1">IF(Table_Question_Sets[[#This Row],[Header]]="Yes","",
IF(INDIRECT(SUBSTITUTE(ADDRESS(1,COLUMN(),4),"1","")&amp;ROW()-1)="",
INDIRECT(SUBSTITUTE(ADDRESS(1,COLUMN(Table_Question_Sets[[#This Row],[Property]]),4),"1","")&amp;ROW()-1),
INDIRECT(SUBSTITUTE(ADDRESS(1,COLUMN(),4),"1","")&amp;ROW()-1)))</f>
        <v>Rating Primary</v>
      </c>
      <c r="E1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stateTAS</v>
      </c>
      <c r="F19" s="26" t="str">
        <f>IF(Table_Question_Sets[[#This Row],[Header]]="Yes","",IF(Table_Question_Sets[[#This Row],[Property]]&lt;&gt;"",SUBSTITUTE(Table_Question_Sets[[#This Row],[Property]]," ",""),""))</f>
        <v>StateTAS</v>
      </c>
      <c r="G19" s="94"/>
      <c r="H19" s="27" t="s">
        <v>768</v>
      </c>
      <c r="I19" s="27" t="s">
        <v>37</v>
      </c>
      <c r="J19" s="27"/>
      <c r="K19" s="59"/>
      <c r="L19" s="82"/>
      <c r="M19" s="82"/>
      <c r="N19" s="59"/>
      <c r="O19" s="59" t="s">
        <v>992</v>
      </c>
      <c r="P19" s="59" t="s">
        <v>804</v>
      </c>
      <c r="Q19" s="59"/>
      <c r="R19" s="59"/>
      <c r="S19" s="52"/>
      <c r="T19" s="27" t="s">
        <v>157</v>
      </c>
      <c r="U19" s="27"/>
      <c r="V19" s="27" t="s">
        <v>1208</v>
      </c>
      <c r="W19" s="27" t="s">
        <v>1210</v>
      </c>
      <c r="X19" s="27"/>
      <c r="Y19" s="27"/>
      <c r="Z19" s="27"/>
      <c r="AA19" s="27"/>
      <c r="AB19" s="239"/>
      <c r="AC19" s="27"/>
      <c r="AD19" s="27"/>
      <c r="AE19" s="27"/>
      <c r="AF19" s="27"/>
      <c r="AG19" s="27"/>
      <c r="AH19" s="82"/>
      <c r="AI19" s="82"/>
      <c r="AJ19" s="82"/>
      <c r="AK19" s="82"/>
      <c r="AL19" s="26">
        <v>0</v>
      </c>
      <c r="AM19"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9" s="165"/>
      <c r="AO1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 s="27"/>
      <c r="AR19" s="52"/>
      <c r="AS19" s="27"/>
      <c r="AT19" s="27"/>
      <c r="AU19" s="27"/>
      <c r="AV19" s="27"/>
      <c r="AW19" s="27"/>
      <c r="AX19" s="27"/>
      <c r="AY1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19" s="50" t="str">
        <f>IF(OR(Table_Question_Sets[[#This Row],[Header]]="Yes",Table_Question_Sets[[#This Row],[Text]]=""),"",IF(OR(Table_Question_Sets[[#This Row],[Text]]="true",Table_Question_Sets[[#This Row],[Text]]="false",ISNUMBER(Table_Question_Sets[[#This Row],[Text]])),Table_Question_Sets[[#This Row],[Text]],""""&amp;Table_Question_Sets[[#This Row],[Text]]&amp;""""))</f>
        <v>"0.00%"</v>
      </c>
      <c r="BA19" s="50" t="str">
        <f>IF(AND(Table_Question_Sets[[#This Row],[Header]]&lt;&gt;"Yes",Table_Question_Sets[[#This Row],[Property]]&lt;&gt;"",Table_Question_Sets[[#This Row],[Summary Label]]&lt;&gt;""),""""&amp;Table_Question_Sets[[#This Row],[Key]]&amp;""": """&amp;Table_Question_Sets[[#This Row],[Summary Label]]&amp;"""","")</f>
        <v/>
      </c>
      <c r="BB19" s="50">
        <f ca="1">IF(Table_Question_Sets[[#This Row],[Header]]="Yes","",_xlfn.NUMBERVALUE(INDIRECT(SUBSTITUTE(ADDRESS(1,COLUMN(),4),"1","")&amp;ROW()-1))+IF(Table_Question_Sets[[#This Row],[Property]]&lt;&gt;"",1,0))</f>
        <v>13</v>
      </c>
      <c r="BC19" s="50">
        <f ca="1">IF(Table_Question_Sets[[#This Row],[Header]]="Yes","",_xlfn.NUMBERVALUE(INDIRECT(SUBSTITUTE(ADDRESS(1,COLUMN(),4),"1","")&amp;ROW()+1))+IF(Table_Question_Sets[[#This Row],[Property]]&lt;&gt;"",1,0))</f>
        <v>37</v>
      </c>
      <c r="BD19" s="29" t="str">
        <f t="array" aca="1" ref="BD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ValidationService.customExpression('number(stateACT) + number(stateNSW) + number(stateNT) + number(stateQLD) + number(stateSA) + number(stateTAS) + number(stateVIC) + number(stateWA) + number(overseas) == 100', '')])}</v>
      </c>
      <c r="BF1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"templateOptions":{"assumedValue":"0","label":"TAS","addonRight":{"class":"fa fa-percent"},"hideCondition":"transactionType == '' || actualFees == '' || number(actualFees) == 0 || sumInsured == ''"}</v>
      </c>
      <c r="BH1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I19" s="26" t="str">
        <f ca="1" xml:space="preserve">
IF(Table_Question_Sets[[#This Row],[Row]]="Yes","]},{""className"": ""row"",""fieldGroup"": [","")&amp;
Table_Question_Sets[[#This Row],[Config Field]]</f>
        <v>{"key":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J1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19"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194</v>
      </c>
      <c r="BL19" s="137" t="str">
        <f>IF(AND(Table_Question_Sets[[#This Row],[Header]]="",Table_Question_Sets[[#This Row],[Property]]&lt;&gt;"",Table_Question_Sets[[#This Row],[Field Type]]&lt;&gt;""),
""""&amp;Table_Question_Sets[[#This Row],[Key]]&amp;"""","")</f>
        <v>"stateTAS"</v>
      </c>
      <c r="BM1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19" s="137" t="str">
        <f>IF(AND(Table_Question_Sets[[#This Row],[Header]]&lt;&gt;"Yes",Table_Question_Sets[[#This Row],[Property]]&lt;&gt;"",Table_Question_Sets[[#This Row],[Workflow Role]]&lt;&gt;""),
""""&amp;Table_Question_Sets[[#This Row],[Workflow Role]]&amp;""":"""&amp;Table_Question_Sets[[#This Row],[Key]]&amp;"""","")</f>
        <v/>
      </c>
      <c r="BO19" s="137" t="str">
        <f>IF(AND(Table_Question_Sets[[#This Row],[Header]]&lt;&gt;"Yes",Table_Question_Sets[[#This Row],[Property]]&lt;&gt;"",Table_Question_Sets[[#This Row],[Private]]="Yes"),
""""&amp;Table_Question_Sets[[#This Row],[Key]]&amp;"""","")</f>
        <v/>
      </c>
      <c r="BP19" s="137">
        <f ca="1">IF(Table_Question_Sets[[#This Row],[Header]]="Yes","",_xlfn.NUMBERVALUE(INDIRECT(SUBSTITUTE(ADDRESS(1,COLUMN(),4),"1","")&amp;ROW()+1))+IF(OR(Table_Question_Sets[[#This Row],[Value]]&lt;&gt;"",AND(Table_Question_Sets[[#This Row],[Data Type]]="Repeating",Table_Question_Sets[[#This Row],[Calculation Repeating]]&lt;&gt;"")),1,0))</f>
        <v>2</v>
      </c>
      <c r="BQ19" s="137" t="str">
        <f ca="1" xml:space="preserve">
IF(Table_Question_Sets[[#This Row],[Data Type]]="Repeating",
OFFSET(Table_Repeating_Question_Sets[[#Headers],[Property]],MATCH(Table_Question_Sets[[#This Row],[Property]],Table_Repeating_Question_Sets[Property],0),MATCH("Calculation",Table_Repeating_Question_Sets[#Headers],0)-1,1,1),
"")</f>
        <v/>
      </c>
      <c r="BR1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"stateTAS": "0.00%"</v>
      </c>
      <c r="BS1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19" s="137" t="str">
        <f ca="1">IF(ISNUMBER(Table_Question_Sets[[#This Row],[Config Use Row]]),INDEX(Table_Question_Sets[Config Rollup],Table_Question_Sets[[#This Row],[Config Use Row]]),"")</f>
        <v>"paymentMethods":[{"className": "row","fieldGroup":[{"key": "paymentMethodSelect","type": "radio-field","className":"col-xs-12","templateOptions":{"calculatedValue":"paymentOptionSelect != 'Yearly' ? 'Premium Finance' : 'Credit Card'","calculatedTrigger":"paymentOptionSelect","options":[{"value":"Pay now with credit card","key":"Credit Card"},{"value":"Pay monthly with premium finance","key":"Premium Finance"},{"value":"Send me an invoice with 30 day terms","key":"Invoice","hideCondition":"((quoteStatus()['payment']['custom']['rawPayable'] != '') ? number(quoteStatus()['payment']['custom']['rawPayable']) : 2001) &lt; 2000"}],"label":"How would you like to pay?","affectsPremium":"Yes"},"validators": {"validation": Validators.compose([ValidationService.required('true', '')])}},]},{"className": "row","fieldGroup": [{"key": "paymentOption","type": "hidden-field","className":"col-xs-6 col-sm-4 col-md-3","templateOptions":{"calculatedValue":"paymentMethodSelect == '' ? paymentOptionSelect : (paymentMethodSelect == 'Premium Finance' ? 'Monthly' : 'Yearly')","assumedValue":"Yearly"},"validators": {"validation": Validators.compose([])},"expressionProperties": { "templateOptions.disabled": "true"}},{"key": "paymentMethod","type": "hidden-field","className":"col-xs-6 col-sm-4 col-md-3","templateOptions":{"calculatedValue":"paymentMethodSelect != '' ? (paymentMethodSelect == 'Credit Card' ? (creditCardSelect == '' ? 'Visa' : creditCardSelect) : (paymentMethodSelect == 'Premium Finance' ? 'Premium Funding' : 'Invoice')) : 'Visa'","assumedValue":"Visa"},"validators": {"validation": Validators.compose([])},"expressionProperties": { "templateOptions.disabled": "true"}},{"key": "debitOption","type": "buttons-field","className":"col-xs-12","templateOptions":{"options":[{"value":"Credit Card","key":"Credit Card"},{"value":"Direct Debit","key":"Direct Debit"}],"content":{"heading2":"Payment Method","paragraph":"How would you like to make your recurring payments?"},"hideCondition":"paymentMethod != 'Premium Funding' "},"validators":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U19" s="137" t="str">
        <f ca="1">IF(ISNUMBER(Table_Question_Sets[[#This Row],[Config Use Row]]),INDEX(Table_Question_Sets[Config Keys Nested Rollup],Table_Question_Sets[[#This Row],[Config Use Row]]),"")</f>
        <v>"paymentMethods":["paymentMethodSelect","paymentOption","paymentMethod","debitOption","creditCardPaymentHeading","creditCardDebitHeading","creditCardSelect","creditCardNumber","creditCardName","creditCardExpiryDate","creditCardCCV","directDebitHeading","directDebitAccountName","directDebitBSB","directDebitAccountNumber"],</v>
      </c>
      <c r="BV19" s="26" t="str">
        <f ca="1">IF(ISNUMBER(Table_Question_Sets[[#This Row],[Config Use Row]]),INDEX(Table_Question_Sets[Calculation Rollup],Table_Question_Sets[[#This Row],[Config Use Row]]),"")</f>
        <v>"paymentMethods":{"paymentOption": "Yearly","paymentMethod": "Visa"},</v>
      </c>
    </row>
    <row r="20" spans="2:74" s="22" customFormat="1" ht="20.45" customHeight="1">
      <c r="B20" s="27" t="s">
        <v>1204</v>
      </c>
      <c r="C20" s="164"/>
      <c r="D20" s="26" t="str">
        <f ca="1">IF(Table_Question_Sets[[#This Row],[Header]]="Yes","",
IF(INDIRECT(SUBSTITUTE(ADDRESS(1,COLUMN(),4),"1","")&amp;ROW()-1)="",
INDIRECT(SUBSTITUTE(ADDRESS(1,COLUMN(Table_Question_Sets[[#This Row],[Property]]),4),"1","")&amp;ROW()-1),
INDIRECT(SUBSTITUTE(ADDRESS(1,COLUMN(),4),"1","")&amp;ROW()-1)))</f>
        <v>Rating Primary</v>
      </c>
      <c r="E2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stateNT</v>
      </c>
      <c r="F20" s="26" t="str">
        <f>IF(Table_Question_Sets[[#This Row],[Header]]="Yes","",IF(Table_Question_Sets[[#This Row],[Property]]&lt;&gt;"",SUBSTITUTE(Table_Question_Sets[[#This Row],[Property]]," ",""),""))</f>
        <v>StateNT</v>
      </c>
      <c r="G20" s="94"/>
      <c r="H20" s="27" t="s">
        <v>768</v>
      </c>
      <c r="I20" s="27" t="s">
        <v>37</v>
      </c>
      <c r="J20" s="27"/>
      <c r="K20" s="59"/>
      <c r="L20" s="82"/>
      <c r="M20" s="82"/>
      <c r="N20" s="59"/>
      <c r="O20" s="59" t="s">
        <v>992</v>
      </c>
      <c r="P20" s="59" t="s">
        <v>804</v>
      </c>
      <c r="Q20" s="59"/>
      <c r="R20" s="59"/>
      <c r="S20" s="52"/>
      <c r="T20" s="27" t="s">
        <v>154</v>
      </c>
      <c r="U20" s="27"/>
      <c r="V20" s="27" t="s">
        <v>1208</v>
      </c>
      <c r="W20" s="27" t="s">
        <v>1210</v>
      </c>
      <c r="X20" s="27"/>
      <c r="Y20" s="27"/>
      <c r="Z20" s="27"/>
      <c r="AA20" s="27"/>
      <c r="AB20" s="239"/>
      <c r="AC20" s="27"/>
      <c r="AD20" s="27"/>
      <c r="AE20" s="27"/>
      <c r="AF20" s="27"/>
      <c r="AG20" s="27"/>
      <c r="AH20" s="82"/>
      <c r="AI20" s="82"/>
      <c r="AJ20" s="82"/>
      <c r="AK20" s="82"/>
      <c r="AL20" s="26">
        <v>0</v>
      </c>
      <c r="AM20"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20" s="165"/>
      <c r="AO2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 s="27"/>
      <c r="AR20" s="52"/>
      <c r="AS20" s="27"/>
      <c r="AT20" s="27"/>
      <c r="AU20" s="27"/>
      <c r="AV20" s="27"/>
      <c r="AW20" s="27"/>
      <c r="AX20" s="27"/>
      <c r="AY2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20" s="50" t="str">
        <f>IF(OR(Table_Question_Sets[[#This Row],[Header]]="Yes",Table_Question_Sets[[#This Row],[Text]]=""),"",IF(OR(Table_Question_Sets[[#This Row],[Text]]="true",Table_Question_Sets[[#This Row],[Text]]="false",ISNUMBER(Table_Question_Sets[[#This Row],[Text]])),Table_Question_Sets[[#This Row],[Text]],""""&amp;Table_Question_Sets[[#This Row],[Text]]&amp;""""))</f>
        <v>"0.00%"</v>
      </c>
      <c r="BA20" s="50" t="str">
        <f>IF(AND(Table_Question_Sets[[#This Row],[Header]]&lt;&gt;"Yes",Table_Question_Sets[[#This Row],[Property]]&lt;&gt;"",Table_Question_Sets[[#This Row],[Summary Label]]&lt;&gt;""),""""&amp;Table_Question_Sets[[#This Row],[Key]]&amp;""": """&amp;Table_Question_Sets[[#This Row],[Summary Label]]&amp;"""","")</f>
        <v/>
      </c>
      <c r="BB20" s="50">
        <f ca="1">IF(Table_Question_Sets[[#This Row],[Header]]="Yes","",_xlfn.NUMBERVALUE(INDIRECT(SUBSTITUTE(ADDRESS(1,COLUMN(),4),"1","")&amp;ROW()-1))+IF(Table_Question_Sets[[#This Row],[Property]]&lt;&gt;"",1,0))</f>
        <v>14</v>
      </c>
      <c r="BC20" s="50">
        <f ca="1">IF(Table_Question_Sets[[#This Row],[Header]]="Yes","",_xlfn.NUMBERVALUE(INDIRECT(SUBSTITUTE(ADDRESS(1,COLUMN(),4),"1","")&amp;ROW()+1))+IF(Table_Question_Sets[[#This Row],[Property]]&lt;&gt;"",1,0))</f>
        <v>36</v>
      </c>
      <c r="BD20" s="29" t="str">
        <f t="array" aca="1" ref="BD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ValidationService.customExpression('number(stateACT) + number(stateNSW) + number(stateNT) + number(stateQLD) + number(stateSA) + number(stateTAS) + number(stateVIC) + number(stateWA) + number(overseas) == 100', '')])}</v>
      </c>
      <c r="BF2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"templateOptions":{"assumedValue":"0","label":"NT","addonRight":{"class":"fa fa-percent"},"hideCondition":"transactionType == '' || actualFees == '' || number(actualFees) == 0 || sumInsured == ''"}</v>
      </c>
      <c r="BH2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I20" s="26" t="str">
        <f ca="1" xml:space="preserve">
IF(Table_Question_Sets[[#This Row],[Row]]="Yes","]},{""className"": ""row"",""fieldGroup"": [","")&amp;
Table_Question_Sets[[#This Row],[Config Field]]</f>
        <v>{"key":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J2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20"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211</v>
      </c>
      <c r="BL20" s="137" t="str">
        <f>IF(AND(Table_Question_Sets[[#This Row],[Header]]="",Table_Question_Sets[[#This Row],[Property]]&lt;&gt;"",Table_Question_Sets[[#This Row],[Field Type]]&lt;&gt;""),
""""&amp;Table_Question_Sets[[#This Row],[Key]]&amp;"""","")</f>
        <v>"stateNT"</v>
      </c>
      <c r="BM2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20" s="137" t="str">
        <f>IF(AND(Table_Question_Sets[[#This Row],[Header]]&lt;&gt;"Yes",Table_Question_Sets[[#This Row],[Property]]&lt;&gt;"",Table_Question_Sets[[#This Row],[Workflow Role]]&lt;&gt;""),
""""&amp;Table_Question_Sets[[#This Row],[Workflow Role]]&amp;""":"""&amp;Table_Question_Sets[[#This Row],[Key]]&amp;"""","")</f>
        <v/>
      </c>
      <c r="BO20" s="137" t="str">
        <f>IF(AND(Table_Question_Sets[[#This Row],[Header]]&lt;&gt;"Yes",Table_Question_Sets[[#This Row],[Property]]&lt;&gt;"",Table_Question_Sets[[#This Row],[Private]]="Yes"),
""""&amp;Table_Question_Sets[[#This Row],[Key]]&amp;"""","")</f>
        <v/>
      </c>
      <c r="BP20" s="137">
        <f ca="1">IF(Table_Question_Sets[[#This Row],[Header]]="Yes","",_xlfn.NUMBERVALUE(INDIRECT(SUBSTITUTE(ADDRESS(1,COLUMN(),4),"1","")&amp;ROW()+1))+IF(OR(Table_Question_Sets[[#This Row],[Value]]&lt;&gt;"",AND(Table_Question_Sets[[#This Row],[Data Type]]="Repeating",Table_Question_Sets[[#This Row],[Calculation Repeating]]&lt;&gt;"")),1,0))</f>
        <v>2</v>
      </c>
      <c r="BQ20" s="137" t="str">
        <f ca="1" xml:space="preserve">
IF(Table_Question_Sets[[#This Row],[Data Type]]="Repeating",
OFFSET(Table_Repeating_Question_Sets[[#Headers],[Property]],MATCH(Table_Question_Sets[[#This Row],[Property]],Table_Repeating_Question_Sets[Property],0),MATCH("Calculation",Table_Repeating_Question_Sets[#Headers],0)-1,1,1),
"")</f>
        <v/>
      </c>
      <c r="BR2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"stateNT": "0.00%"</v>
      </c>
      <c r="BS2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20" s="137" t="str">
        <f ca="1">IF(ISNUMBER(Table_Question_Sets[[#This Row],[Config Use Row]]),INDEX(Table_Question_Sets[Config Rollup],Table_Question_Sets[[#This Row],[Config Use Row]]),"")</f>
        <v>"paymentOptions":[{"className": "row","fieldGroup":[{"key": "paymentOptionSelect","type": "buttons-field","className":"col-xs-12","templateOptions":{"defaultValue":"'Yearly'","calculatedValue":"paymentMethodSelect == 'Premium Finance' ? 'Monthly' : 'Yearly'","calculatedTrigger":"paymentMethodSelect","assumedValue":"Yearly","options":[{"value":"Yearly","key":"Yearly","hideCondition":"false"},{"value":"Monthly","key":"Monthly","hideCondition":"true"},{"value":"Fortnightly","key":"Fortnightly","hideCondition":"true"},{"value":"Weekly","key":"Weekly","hideCondition":"true"}],"label":"Select payment option","content":{"heading2":"Payment Options"},"affectsPremium":"Yes"},"validators": {"validation": Validators.compose([ValidationService.required('true', '')])}},{"key": "paymentOption","type": "hidden-field","className":"col-xs-1","templateOptions":{"calculatedValue":"paymentMethodSelect == '' ? paymentOptionSelect : (paymentMethodSelect == 'Premium Finance' ? 'Monthly' : 'Yearly')","assumedValue":"Yearly","label":"Payment Option Calculated"},"validators": {"validation": Validators.compose([])},"expressionProperties": { "templateOptions.disabled": "true"}}]}],</v>
      </c>
      <c r="BU20" s="137" t="str">
        <f ca="1">IF(ISNUMBER(Table_Question_Sets[[#This Row],[Config Use Row]]),INDEX(Table_Question_Sets[Config Keys Nested Rollup],Table_Question_Sets[[#This Row],[Config Use Row]]),"")</f>
        <v>"paymentOptions":["paymentOptionSelect","paymentOption"],</v>
      </c>
      <c r="BV20" s="26" t="str">
        <f ca="1">IF(ISNUMBER(Table_Question_Sets[[#This Row],[Config Use Row]]),INDEX(Table_Question_Sets[Calculation Rollup],Table_Question_Sets[[#This Row],[Config Use Row]]),"")</f>
        <v>"paymentOptions":{"paymentOptionSelect": "Yearly","paymentOption": "Yearly"},</v>
      </c>
    </row>
    <row r="21" spans="2:74" s="22" customFormat="1" ht="20.45" customHeight="1">
      <c r="B21" s="27" t="s">
        <v>1205</v>
      </c>
      <c r="C21" s="164"/>
      <c r="D21" s="26" t="str">
        <f ca="1">IF(Table_Question_Sets[[#This Row],[Header]]="Yes","",
IF(INDIRECT(SUBSTITUTE(ADDRESS(1,COLUMN(),4),"1","")&amp;ROW()-1)="",
INDIRECT(SUBSTITUTE(ADDRESS(1,COLUMN(Table_Question_Sets[[#This Row],[Property]]),4),"1","")&amp;ROW()-1),
INDIRECT(SUBSTITUTE(ADDRESS(1,COLUMN(),4),"1","")&amp;ROW()-1)))</f>
        <v>Rating Primary</v>
      </c>
      <c r="E2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overseas</v>
      </c>
      <c r="F21" s="26" t="str">
        <f>IF(Table_Question_Sets[[#This Row],[Header]]="Yes","",IF(Table_Question_Sets[[#This Row],[Property]]&lt;&gt;"",SUBSTITUTE(Table_Question_Sets[[#This Row],[Property]]," ",""),""))</f>
        <v>Overseas</v>
      </c>
      <c r="G21" s="94"/>
      <c r="H21" s="27" t="s">
        <v>768</v>
      </c>
      <c r="I21" s="27" t="s">
        <v>37</v>
      </c>
      <c r="J21" s="27"/>
      <c r="K21" s="59"/>
      <c r="L21" s="82"/>
      <c r="M21" s="82"/>
      <c r="N21" s="59"/>
      <c r="O21" s="59" t="s">
        <v>992</v>
      </c>
      <c r="P21" s="59" t="s">
        <v>804</v>
      </c>
      <c r="Q21" s="59"/>
      <c r="R21" s="59"/>
      <c r="S21" s="52"/>
      <c r="T21" s="27" t="s">
        <v>1205</v>
      </c>
      <c r="U21" s="27"/>
      <c r="V21" s="27" t="s">
        <v>1208</v>
      </c>
      <c r="W21" s="27" t="s">
        <v>1210</v>
      </c>
      <c r="X21" s="27"/>
      <c r="Y21" s="27"/>
      <c r="Z21" s="27"/>
      <c r="AA21" s="27"/>
      <c r="AB21" s="239"/>
      <c r="AC21" s="27"/>
      <c r="AD21" s="27"/>
      <c r="AE21" s="27"/>
      <c r="AF21" s="27"/>
      <c r="AG21" s="27"/>
      <c r="AH21" s="82"/>
      <c r="AI21" s="82"/>
      <c r="AJ21" s="82"/>
      <c r="AK21" s="82"/>
      <c r="AL21" s="26">
        <v>0</v>
      </c>
      <c r="AM21"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21" s="165"/>
      <c r="AO2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1" s="27"/>
      <c r="AR21" s="52"/>
      <c r="AS21" s="27"/>
      <c r="AT21" s="27"/>
      <c r="AU21" s="27"/>
      <c r="AV21" s="27"/>
      <c r="AW21" s="27"/>
      <c r="AX21" s="27"/>
      <c r="AY2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21" s="50" t="str">
        <f>IF(OR(Table_Question_Sets[[#This Row],[Header]]="Yes",Table_Question_Sets[[#This Row],[Text]]=""),"",IF(OR(Table_Question_Sets[[#This Row],[Text]]="true",Table_Question_Sets[[#This Row],[Text]]="false",ISNUMBER(Table_Question_Sets[[#This Row],[Text]])),Table_Question_Sets[[#This Row],[Text]],""""&amp;Table_Question_Sets[[#This Row],[Text]]&amp;""""))</f>
        <v>"0.00%"</v>
      </c>
      <c r="BA21" s="50" t="str">
        <f>IF(AND(Table_Question_Sets[[#This Row],[Header]]&lt;&gt;"Yes",Table_Question_Sets[[#This Row],[Property]]&lt;&gt;"",Table_Question_Sets[[#This Row],[Summary Label]]&lt;&gt;""),""""&amp;Table_Question_Sets[[#This Row],[Key]]&amp;""": """&amp;Table_Question_Sets[[#This Row],[Summary Label]]&amp;"""","")</f>
        <v/>
      </c>
      <c r="BB21" s="50">
        <f ca="1">IF(Table_Question_Sets[[#This Row],[Header]]="Yes","",_xlfn.NUMBERVALUE(INDIRECT(SUBSTITUTE(ADDRESS(1,COLUMN(),4),"1","")&amp;ROW()-1))+IF(Table_Question_Sets[[#This Row],[Property]]&lt;&gt;"",1,0))</f>
        <v>15</v>
      </c>
      <c r="BC21" s="50">
        <f ca="1">IF(Table_Question_Sets[[#This Row],[Header]]="Yes","",_xlfn.NUMBERVALUE(INDIRECT(SUBSTITUTE(ADDRESS(1,COLUMN(),4),"1","")&amp;ROW()+1))+IF(Table_Question_Sets[[#This Row],[Property]]&lt;&gt;"",1,0))</f>
        <v>35</v>
      </c>
      <c r="BD21" s="29" t="str">
        <f t="array" aca="1" ref="BD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ValidationService.customExpression('number(stateACT) + number(stateNSW) + number(stateNT) + number(stateQLD) + number(stateSA) + number(stateTAS) + number(stateVIC) + number(stateWA) + number(overseas) == 100', '')])}</v>
      </c>
      <c r="BF2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"templateOptions":{"assumedValue":"0","label":"Overseas","addonRight":{"class":"fa fa-percent"},"hideCondition":"transactionType == '' || actualFees == '' || number(actualFees) == 0 || sumInsured == ''"}</v>
      </c>
      <c r="BH2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I21" s="26" t="str">
        <f ca="1" xml:space="preserve">
IF(Table_Question_Sets[[#This Row],[Row]]="Yes","]},{""className"": ""row"",""fieldGroup"": [","")&amp;
Table_Question_Sets[[#This Row],[Config Field]]</f>
        <v>{"key":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v>
      </c>
      <c r="BJ2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21"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214</v>
      </c>
      <c r="BL21" s="137" t="str">
        <f>IF(AND(Table_Question_Sets[[#This Row],[Header]]="",Table_Question_Sets[[#This Row],[Property]]&lt;&gt;"",Table_Question_Sets[[#This Row],[Field Type]]&lt;&gt;""),
""""&amp;Table_Question_Sets[[#This Row],[Key]]&amp;"""","")</f>
        <v>"overseas"</v>
      </c>
      <c r="BM2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21" s="137" t="str">
        <f>IF(AND(Table_Question_Sets[[#This Row],[Header]]&lt;&gt;"Yes",Table_Question_Sets[[#This Row],[Property]]&lt;&gt;"",Table_Question_Sets[[#This Row],[Workflow Role]]&lt;&gt;""),
""""&amp;Table_Question_Sets[[#This Row],[Workflow Role]]&amp;""":"""&amp;Table_Question_Sets[[#This Row],[Key]]&amp;"""","")</f>
        <v/>
      </c>
      <c r="BO21" s="137" t="str">
        <f>IF(AND(Table_Question_Sets[[#This Row],[Header]]&lt;&gt;"Yes",Table_Question_Sets[[#This Row],[Property]]&lt;&gt;"",Table_Question_Sets[[#This Row],[Private]]="Yes"),
""""&amp;Table_Question_Sets[[#This Row],[Key]]&amp;"""","")</f>
        <v/>
      </c>
      <c r="BP21" s="137">
        <f ca="1">IF(Table_Question_Sets[[#This Row],[Header]]="Yes","",_xlfn.NUMBERVALUE(INDIRECT(SUBSTITUTE(ADDRESS(1,COLUMN(),4),"1","")&amp;ROW()+1))+IF(OR(Table_Question_Sets[[#This Row],[Value]]&lt;&gt;"",AND(Table_Question_Sets[[#This Row],[Data Type]]="Repeating",Table_Question_Sets[[#This Row],[Calculation Repeating]]&lt;&gt;"")),1,0))</f>
        <v>2</v>
      </c>
      <c r="BQ21" s="137" t="str">
        <f ca="1" xml:space="preserve">
IF(Table_Question_Sets[[#This Row],[Data Type]]="Repeating",
OFFSET(Table_Repeating_Question_Sets[[#Headers],[Property]],MATCH(Table_Question_Sets[[#This Row],[Property]],Table_Repeating_Question_Sets[Property],0),MATCH("Calculation",Table_Repeating_Question_Sets[#Headers],0)-1,1,1),
"")</f>
        <v/>
      </c>
      <c r="BR2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"overseas": "0.00%"</v>
      </c>
      <c r="BS2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21" s="137" t="str">
        <f ca="1">IF(ISNUMBER(Table_Question_Sets[[#This Row],[Config Use Row]]),INDEX(Table_Question_Sets[Config Rollup],Table_Question_Sets[[#This Row],[Config Use Row]]),"")</f>
        <v>"review":[{"className": "row","fieldGroup":[{"key": "reviewMessage","type": "textarea-field","className":"col-xs-12","templateOptions":{"label":"Review Message","content":{"heading3":"Message to customer","paragraph":"If you would like to leave a message for the customer or agent, e.g. if you are returning the quote and would like to request more information, please enter that message here."}},"validators": {"validation": Validators.compose([])}}]}],</v>
      </c>
      <c r="BU21" s="137" t="str">
        <f ca="1">IF(ISNUMBER(Table_Question_Sets[[#This Row],[Config Use Row]]),INDEX(Table_Question_Sets[Config Keys Nested Rollup],Table_Question_Sets[[#This Row],[Config Use Row]]),"")</f>
        <v>"review":["reviewMessage"],</v>
      </c>
      <c r="BV21" s="26" t="str">
        <f ca="1">IF(ISNUMBER(Table_Question_Sets[[#This Row],[Config Use Row]]),INDEX(Table_Question_Sets[Calculation Rollup],Table_Question_Sets[[#This Row],[Config Use Row]]),"")</f>
        <v>"review":{},</v>
      </c>
    </row>
    <row r="22" spans="2:74" s="22" customFormat="1" ht="20.45" customHeight="1">
      <c r="B22" s="27" t="s">
        <v>1206</v>
      </c>
      <c r="C22" s="164"/>
      <c r="D22" s="26" t="str">
        <f ca="1">IF(Table_Question_Sets[[#This Row],[Header]]="Yes","",
IF(INDIRECT(SUBSTITUTE(ADDRESS(1,COLUMN(),4),"1","")&amp;ROW()-1)="",
INDIRECT(SUBSTITUTE(ADDRESS(1,COLUMN(Table_Question_Sets[[#This Row],[Property]]),4),"1","")&amp;ROW()-1),
INDIRECT(SUBSTITUTE(ADDRESS(1,COLUMN(),4),"1","")&amp;ROW()-1)))</f>
        <v>Rating Primary</v>
      </c>
      <c r="E2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stateValidation</v>
      </c>
      <c r="F22" s="26" t="str">
        <f>IF(Table_Question_Sets[[#This Row],[Header]]="Yes","",IF(Table_Question_Sets[[#This Row],[Property]]&lt;&gt;"",SUBSTITUTE(Table_Question_Sets[[#This Row],[Property]]," ",""),""))</f>
        <v>StateValidation</v>
      </c>
      <c r="G22" s="94"/>
      <c r="H22" s="27" t="s">
        <v>631</v>
      </c>
      <c r="I22" s="27" t="s">
        <v>631</v>
      </c>
      <c r="J22" s="27"/>
      <c r="K22" s="59"/>
      <c r="L22" s="82"/>
      <c r="M22" s="82"/>
      <c r="N22" s="59"/>
      <c r="O22" s="59" t="s">
        <v>726</v>
      </c>
      <c r="P22" s="59"/>
      <c r="Q22" s="59"/>
      <c r="R22" s="59"/>
      <c r="S22" s="52"/>
      <c r="T22" s="27"/>
      <c r="U22" s="27"/>
      <c r="V22" s="27" t="s">
        <v>1208</v>
      </c>
      <c r="W22" s="27" t="s">
        <v>1211</v>
      </c>
      <c r="X22" s="27"/>
      <c r="Y22" s="27"/>
      <c r="Z22" s="27"/>
      <c r="AA22" s="27"/>
      <c r="AB22" s="239"/>
      <c r="AC22" s="27"/>
      <c r="AD22" s="27"/>
      <c r="AE22" s="27"/>
      <c r="AF22" s="27"/>
      <c r="AG22" s="27"/>
      <c r="AH22" s="82"/>
      <c r="AI22" s="82"/>
      <c r="AJ22" s="82"/>
      <c r="AK22" s="82"/>
      <c r="AL22" s="26"/>
      <c r="AM2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2" s="165"/>
      <c r="AO2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 s="27"/>
      <c r="AR22" s="52"/>
      <c r="AS22" s="27"/>
      <c r="AT22" s="27"/>
      <c r="AU22" s="27"/>
      <c r="AV22" s="27"/>
      <c r="AW22" s="27"/>
      <c r="AX22" s="27"/>
      <c r="AY2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 s="50" t="str">
        <f>IF(OR(Table_Question_Sets[[#This Row],[Header]]="Yes",Table_Question_Sets[[#This Row],[Text]]=""),"",IF(OR(Table_Question_Sets[[#This Row],[Text]]="true",Table_Question_Sets[[#This Row],[Text]]="false",ISNUMBER(Table_Question_Sets[[#This Row],[Text]])),Table_Question_Sets[[#This Row],[Text]],""""&amp;Table_Question_Sets[[#This Row],[Text]]&amp;""""))</f>
        <v/>
      </c>
      <c r="BA22" s="50" t="str">
        <f>IF(AND(Table_Question_Sets[[#This Row],[Header]]&lt;&gt;"Yes",Table_Question_Sets[[#This Row],[Property]]&lt;&gt;"",Table_Question_Sets[[#This Row],[Summary Label]]&lt;&gt;""),""""&amp;Table_Question_Sets[[#This Row],[Key]]&amp;""": """&amp;Table_Question_Sets[[#This Row],[Summary Label]]&amp;"""","")</f>
        <v/>
      </c>
      <c r="BB22" s="50">
        <f ca="1">IF(Table_Question_Sets[[#This Row],[Header]]="Yes","",_xlfn.NUMBERVALUE(INDIRECT(SUBSTITUTE(ADDRESS(1,COLUMN(),4),"1","")&amp;ROW()-1))+IF(Table_Question_Sets[[#This Row],[Property]]&lt;&gt;"",1,0))</f>
        <v>16</v>
      </c>
      <c r="BC22" s="50">
        <f ca="1">IF(Table_Question_Sets[[#This Row],[Header]]="Yes","",_xlfn.NUMBERVALUE(INDIRECT(SUBSTITUTE(ADDRESS(1,COLUMN(),4),"1","")&amp;ROW()+1))+IF(Table_Question_Sets[[#This Row],[Property]]&lt;&gt;"",1,0))</f>
        <v>34</v>
      </c>
      <c r="BD22" s="29" t="str">
        <f t="array" aca="1" ref="BD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v>
      </c>
      <c r="BF2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"templateOptions":{"hideCondition":"transactionType == '' || actualFees == '' || number(actualFees) == 0 || sumInsured == ''"}</v>
      </c>
      <c r="BH2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v>
      </c>
      <c r="BI22" s="26" t="str">
        <f ca="1" xml:space="preserve">
IF(Table_Question_Sets[[#This Row],[Row]]="Yes","]},{""className"": ""row"",""fieldGroup"": [","")&amp;
Table_Question_Sets[[#This Row],[Config Field]]</f>
        <v>{"key":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v>
      </c>
      <c r="BJ2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22"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217</v>
      </c>
      <c r="BL22" s="137" t="str">
        <f>IF(AND(Table_Question_Sets[[#This Row],[Header]]="",Table_Question_Sets[[#This Row],[Property]]&lt;&gt;"",Table_Question_Sets[[#This Row],[Field Type]]&lt;&gt;""),
""""&amp;Table_Question_Sets[[#This Row],[Key]]&amp;"""","")</f>
        <v>"stateValidation"</v>
      </c>
      <c r="BM2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22" s="137" t="str">
        <f>IF(AND(Table_Question_Sets[[#This Row],[Header]]&lt;&gt;"Yes",Table_Question_Sets[[#This Row],[Property]]&lt;&gt;"",Table_Question_Sets[[#This Row],[Workflow Role]]&lt;&gt;""),
""""&amp;Table_Question_Sets[[#This Row],[Workflow Role]]&amp;""":"""&amp;Table_Question_Sets[[#This Row],[Key]]&amp;"""","")</f>
        <v/>
      </c>
      <c r="BO22" s="137" t="str">
        <f>IF(AND(Table_Question_Sets[[#This Row],[Header]]&lt;&gt;"Yes",Table_Question_Sets[[#This Row],[Property]]&lt;&gt;"",Table_Question_Sets[[#This Row],[Private]]="Yes"),
""""&amp;Table_Question_Sets[[#This Row],[Key]]&amp;"""","")</f>
        <v/>
      </c>
      <c r="BP22" s="137">
        <f ca="1">IF(Table_Question_Sets[[#This Row],[Header]]="Yes","",_xlfn.NUMBERVALUE(INDIRECT(SUBSTITUTE(ADDRESS(1,COLUMN(),4),"1","")&amp;ROW()+1))+IF(OR(Table_Question_Sets[[#This Row],[Value]]&lt;&gt;"",AND(Table_Question_Sets[[#This Row],[Data Type]]="Repeating",Table_Question_Sets[[#This Row],[Calculation Repeating]]&lt;&gt;"")),1,0))</f>
        <v>2</v>
      </c>
      <c r="BQ22" s="137" t="str">
        <f ca="1" xml:space="preserve">
IF(Table_Question_Sets[[#This Row],[Data Type]]="Repeating",
OFFSET(Table_Repeating_Question_Sets[[#Headers],[Property]],MATCH(Table_Question_Sets[[#This Row],[Property]],Table_Repeating_Question_Sets[Property],0),MATCH("Calculation",Table_Repeating_Question_Sets[#Headers],0)-1,1,1),
"")</f>
        <v/>
      </c>
      <c r="BR2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22" s="137" t="str">
        <f ca="1">IF(ISNUMBER(Table_Question_Sets[[#This Row],[Config Use Row]]),INDEX(Table_Question_Sets[Config Rollup],Table_Question_Sets[[#This Row],[Config Use Row]]),"")</f>
        <v>"reviewMessage":[{"className":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v>
      </c>
      <c r="BU22" s="137" t="str">
        <f ca="1">IF(ISNUMBER(Table_Question_Sets[[#This Row],[Config Use Row]]),INDEX(Table_Question_Sets[Config Keys Nested Rollup],Table_Question_Sets[[#This Row],[Config Use Row]]),"")</f>
        <v>"reviewMessage":["displayReviewMessage"],</v>
      </c>
      <c r="BV22" s="26" t="str">
        <f ca="1">IF(ISNUMBER(Table_Question_Sets[[#This Row],[Config Use Row]]),INDEX(Table_Question_Sets[Calculation Rollup],Table_Question_Sets[[#This Row],[Config Use Row]]),"")</f>
        <v>"reviewMessage":{},</v>
      </c>
    </row>
    <row r="23" spans="2:74" s="22" customFormat="1" ht="20.45" customHeight="1">
      <c r="B23" s="27" t="s">
        <v>1212</v>
      </c>
      <c r="C23" s="164"/>
      <c r="D23" s="26" t="str">
        <f ca="1">IF(Table_Question_Sets[[#This Row],[Header]]="Yes","",
IF(INDIRECT(SUBSTITUTE(ADDRESS(1,COLUMN(),4),"1","")&amp;ROW()-1)="",
INDIRECT(SUBSTITUTE(ADDRESS(1,COLUMN(Table_Question_Sets[[#This Row],[Property]]),4),"1","")&amp;ROW()-1),
INDIRECT(SUBSTITUTE(ADDRESS(1,COLUMN(),4),"1","")&amp;ROW()-1)))</f>
        <v>Rating Primary</v>
      </c>
      <c r="E2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stampDutyExemption</v>
      </c>
      <c r="F23" s="26" t="str">
        <f>IF(Table_Question_Sets[[#This Row],[Header]]="Yes","",IF(Table_Question_Sets[[#This Row],[Property]]&lt;&gt;"",SUBSTITUTE(Table_Question_Sets[[#This Row],[Property]]," ",""),""))</f>
        <v>StampDutyExemption</v>
      </c>
      <c r="G23" s="94"/>
      <c r="H23" s="27" t="s">
        <v>37</v>
      </c>
      <c r="I23" s="27" t="s">
        <v>61</v>
      </c>
      <c r="J23" s="27" t="s">
        <v>67</v>
      </c>
      <c r="K23" s="59" t="s">
        <v>60</v>
      </c>
      <c r="L23" s="82"/>
      <c r="M23" s="82"/>
      <c r="N23" s="59"/>
      <c r="O23" s="59"/>
      <c r="P23" s="59"/>
      <c r="Q23" s="59"/>
      <c r="R23" s="59"/>
      <c r="S23" s="52"/>
      <c r="T23" s="27" t="s">
        <v>1213</v>
      </c>
      <c r="U23" s="27" t="s">
        <v>1214</v>
      </c>
      <c r="V23" s="27" t="s">
        <v>1215</v>
      </c>
      <c r="W23" s="27"/>
      <c r="X23" s="27"/>
      <c r="Y23" s="27"/>
      <c r="Z23" s="27"/>
      <c r="AA23" s="27"/>
      <c r="AB23" s="239"/>
      <c r="AC23" s="27"/>
      <c r="AD23" s="27"/>
      <c r="AE23" s="27"/>
      <c r="AF23" s="27" t="s">
        <v>1216</v>
      </c>
      <c r="AG23" s="27"/>
      <c r="AH23" s="82"/>
      <c r="AI23" s="82"/>
      <c r="AJ23" s="82"/>
      <c r="AK23" s="82"/>
      <c r="AL23" s="281" t="s">
        <v>1217</v>
      </c>
      <c r="AM2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'No'</v>
      </c>
      <c r="AN23" s="165"/>
      <c r="AO2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 s="27"/>
      <c r="AR23" s="52"/>
      <c r="AS23" s="27"/>
      <c r="AT23" s="27"/>
      <c r="AU23" s="27"/>
      <c r="AV23" s="27"/>
      <c r="AW23" s="27"/>
      <c r="AX23" s="27"/>
      <c r="AY2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'No'</v>
      </c>
      <c r="AZ23" s="50" t="str">
        <f>IF(OR(Table_Question_Sets[[#This Row],[Header]]="Yes",Table_Question_Sets[[#This Row],[Text]]=""),"",IF(OR(Table_Question_Sets[[#This Row],[Text]]="true",Table_Question_Sets[[#This Row],[Text]]="false",ISNUMBER(Table_Question_Sets[[#This Row],[Text]])),Table_Question_Sets[[#This Row],[Text]],""""&amp;Table_Question_Sets[[#This Row],[Text]]&amp;""""))</f>
        <v>"'No'"</v>
      </c>
      <c r="BA23" s="50" t="str">
        <f>IF(AND(Table_Question_Sets[[#This Row],[Header]]&lt;&gt;"Yes",Table_Question_Sets[[#This Row],[Property]]&lt;&gt;"",Table_Question_Sets[[#This Row],[Summary Label]]&lt;&gt;""),""""&amp;Table_Question_Sets[[#This Row],[Key]]&amp;""": """&amp;Table_Question_Sets[[#This Row],[Summary Label]]&amp;"""","")</f>
        <v/>
      </c>
      <c r="BB23" s="50">
        <f ca="1">IF(Table_Question_Sets[[#This Row],[Header]]="Yes","",_xlfn.NUMBERVALUE(INDIRECT(SUBSTITUTE(ADDRESS(1,COLUMN(),4),"1","")&amp;ROW()-1))+IF(Table_Question_Sets[[#This Row],[Property]]&lt;&gt;"",1,0))</f>
        <v>17</v>
      </c>
      <c r="BC23" s="50">
        <f ca="1">IF(Table_Question_Sets[[#This Row],[Header]]="Yes","",_xlfn.NUMBERVALUE(INDIRECT(SUBSTITUTE(ADDRESS(1,COLUMN(),4),"1","")&amp;ROW()+1))+IF(Table_Question_Sets[[#This Row],[Property]]&lt;&gt;"",1,0))</f>
        <v>33</v>
      </c>
      <c r="BD23" s="29" t="str">
        <f t="array" aca="1" ref="BD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2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'number(stateNSW) == 0')])}</v>
      </c>
      <c r="BF2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
      </c>
      <c r="BH2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v>
      </c>
      <c r="BI23" s="26" t="str">
        <f ca="1" xml:space="preserve">
IF(Table_Question_Sets[[#This Row],[Row]]="Yes","]},{""className"": ""row"",""fieldGroup"": [","")&amp;
Table_Question_Sets[[#This Row],[Config Field]]</f>
        <v>{"key":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v>
      </c>
      <c r="BJ2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23"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219</v>
      </c>
      <c r="BL23" s="137" t="str">
        <f>IF(AND(Table_Question_Sets[[#This Row],[Header]]="",Table_Question_Sets[[#This Row],[Property]]&lt;&gt;"",Table_Question_Sets[[#This Row],[Field Type]]&lt;&gt;""),
""""&amp;Table_Question_Sets[[#This Row],[Key]]&amp;"""","")</f>
        <v>"stampDutyExemption"</v>
      </c>
      <c r="BM2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23" s="137" t="str">
        <f>IF(AND(Table_Question_Sets[[#This Row],[Header]]&lt;&gt;"Yes",Table_Question_Sets[[#This Row],[Property]]&lt;&gt;"",Table_Question_Sets[[#This Row],[Workflow Role]]&lt;&gt;""),
""""&amp;Table_Question_Sets[[#This Row],[Workflow Role]]&amp;""":"""&amp;Table_Question_Sets[[#This Row],[Key]]&amp;"""","")</f>
        <v/>
      </c>
      <c r="BO23" s="137" t="str">
        <f>IF(AND(Table_Question_Sets[[#This Row],[Header]]&lt;&gt;"Yes",Table_Question_Sets[[#This Row],[Property]]&lt;&gt;"",Table_Question_Sets[[#This Row],[Private]]="Yes"),
""""&amp;Table_Question_Sets[[#This Row],[Key]]&amp;"""","")</f>
        <v/>
      </c>
      <c r="BP23" s="137">
        <f ca="1">IF(Table_Question_Sets[[#This Row],[Header]]="Yes","",_xlfn.NUMBERVALUE(INDIRECT(SUBSTITUTE(ADDRESS(1,COLUMN(),4),"1","")&amp;ROW()+1))+IF(OR(Table_Question_Sets[[#This Row],[Value]]&lt;&gt;"",AND(Table_Question_Sets[[#This Row],[Data Type]]="Repeating",Table_Question_Sets[[#This Row],[Calculation Repeating]]&lt;&gt;"")),1,0))</f>
        <v>2</v>
      </c>
      <c r="BQ23" s="137" t="str">
        <f ca="1" xml:space="preserve">
IF(Table_Question_Sets[[#This Row],[Data Type]]="Repeating",
OFFSET(Table_Repeating_Question_Sets[[#Headers],[Property]],MATCH(Table_Question_Sets[[#This Row],[Property]],Table_Repeating_Question_Sets[Property],0),MATCH("Calculation",Table_Repeating_Question_Sets[#Headers],0)-1,1,1),
"")</f>
        <v/>
      </c>
      <c r="BR2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"stampDutyExemption": "'No'"</v>
      </c>
      <c r="BS2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23" s="137" t="str">
        <f ca="1">IF(ISNUMBER(Table_Question_Sets[[#This Row],[Config Use Row]]),INDEX(Table_Question_Sets[Config Rollup],Table_Question_Sets[[#This Row],[Config Use Row]]),"")</f>
        <v>"endorsement":[{"className": "row","fieldGroup":[{"key": "endorsementTriggersList","type": "content-field","className":"col-xs-12","templateOptions":{"content":{"heading3":"What triggered this referral?","customHTML":"&lt;p&gt;These are the active endorsement triggers that resulted in the quote being referred:&lt;/p&gt; &lt;table class='summary-table'&gt; &lt;tr&gt; &lt;th class='summary-name'&gt;Trigger&lt;/th&gt; &lt;th class='summary-value'&gt;Description&lt;/th&gt; &lt;/tr&gt; %{ getCalculationResultByPath('triggers.endorsement.totalClaims') == true ? '&lt;tr&gt;&lt;td&gt;Total Claims&lt;/td&gt;&lt;td&gt;The customer has total claims which exceeds $100,000.&lt;/td&gt;&lt;/tr&gt;' : '' }% %{ getCalculationResultByPath('triggers.endorsement.actualFees') == true ? '&lt;tr&gt;&lt;td&gt;Actual Fees&lt;/li&gt;&lt;/td&gt;&lt;td&gt;The customer has income insured which exceeds $5,000,000.&lt;/td&gt;&lt;/tr&gt;' : '' }% %{ getCalculationResultByPath('triggers.endorsement.sumInsured') == true ? '&lt;tr&gt;&lt;td&gt;Indemnity Limit&lt;/li&gt;&lt;/td&gt;&lt;td&gt;The customer has an Indemnity Limit which exceeds $10,000,000.&lt;/td&gt;&lt;/tr&gt;' : '' }% %{ getCalculationResultByPath('triggers.endorsement.Overseas') == true ? '&lt;tr&gt;&lt;td&gt;Overseas Work/li&gt;&lt;/td&gt;&lt;td&gt;The customer has Overseas Work present' : '' }% %{ getCalculationResultByPath('triggers.endorsement.structuralEngineering') == true ? '&lt;tr&gt;&lt;td&gt;Structural Engineering&lt;/li&gt;&lt;/td&gt;&lt;td&gt;The customer has Structural Engineering Work that exceeds 50%' : '' }% %{ getCalculationResultByPath('triggers.endorsement.geotechnicalEngineering') == true ? '&lt;tr&gt;&lt;td&gt;Geotechnical Engineering&lt;/li&gt;&lt;/td&gt;&lt;td&gt;The customer has Geotechnical Engineering Work that exceeds 50%' : '' }% %{ getCalculationResultByPath('triggers.endorsement.otherActivitiesg') == true ? '&lt;tr&gt;&lt;td&gt;Other Activities&lt;/li&gt;&lt;/td&gt;&lt;td&gt;The customer has Other Activities present.' : '' }% &lt;/table&gt; "}},"validators": {"validation": Validators.compose([])}},{"key": "endorsementCoverSummary","type": "content-field","className":"col-xs-12","templateOptions":{"content":{"heading3":"Summary of cover","paragraph":"In performing your assessment, please consider the answers provided to the following questions:","customHTML":"&lt;table class='summary-table'&gt; &lt;tr&gt; &lt;th class='summary-name'&gt;Question&lt;/th&gt; &lt;th class='summary-value'&gt;Answer&lt;/th&gt; &lt;/tr&gt; &lt;tr&gt; &lt;td class='summary-name'&gt;Total Claims&lt;/td&gt; &lt;td class='summary-value'&gt;%{currencyAsString(totalClaims)}%&lt;/td&gt; &lt;/tr&gt; &lt;tr&gt; &lt;td class='summary-name'&gt;Actual Fees&lt;/td&gt; &lt;td class='summary-value'&gt;%{currencyAsString(actualFees)}%&lt;/td&gt; &lt;/tr&gt; &lt;tr&gt; &lt;td class='summary-name'&gt;Indemnity Limit&lt;/td&gt; &lt;td class='summary-value'&gt;%{currencyAsString(sumInsured)}%&lt;/td&gt; &lt;/tr&gt; &lt;tr&gt; &lt;td class='summary-name'&gt;Overseas Work&lt;/td&gt; &lt;td class='summary-value'&gt;%{''+number(overseas)+'%'}%&lt;/td&gt; &lt;/tr&gt; &lt;tr&gt; &lt;td class='summary-name'&gt;Structural Engineering&lt;/td&gt; &lt;td class='summary-value'&gt;%{''+number(structuralEngineering)+'%'}%&lt;/td&gt; &lt;/tr&gt; &lt;tr&gt; &lt;td class='summary-name'&gt;Geotechnical Engineering&lt;/td&gt; &lt;td class='summary-value'&gt;%{''+number(geotechnicalEngineering)+'%'}%&lt;/td&gt; &lt;/tr&gt; &lt;tr&gt; &lt;td class='summary-name'&gt;Other Activities&lt;/td&gt; &lt;td class='summary-value'&gt;%{''+number(otherActivities)+'%'}%&lt;/td&gt; &lt;/tr&gt; &lt;tr&gt; &lt;td class='summary-name'&gt;Policy Start Date&lt;/td&gt; &lt;td class='summary-value'&gt;%{policyStartDate}%&lt;/td&gt; &lt;/tr&gt; &lt;/table&gt;"}},"validators": {"validation": Validators.compose([])}},{"key": "loadingFactor","type": "input-field","className":"col-xs-12","templateOptions":{"defaultValue":"1","assumedValue":"1","content":{"heading3":"Premium loading ratio","paragraph":"If you would like to load the base premium on this quote, please enter a loading ratio, e.g. 1.3."},"affectsPremium":"Yes"},"validators": {"validation": Validators.compose([ValidationService.required('true', ''), ValidationService.isNumber()])}},{"key": "additionalPremium","type": "input-field","className":"col-xs-12","templateOptions":{"assumedValue":"0","content":{"heading3":"Adjusted premium amount","paragraph":"If you would like to specify a different annual base premium amount please enter that amount here"},"formatTextInput":"currency","addonLeft":{"class":"fa fa-usd"},"affectsPremium":"Yes"},"validators":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U23" s="137" t="str">
        <f ca="1">IF(ISNUMBER(Table_Question_Sets[[#This Row],[Config Use Row]]),INDEX(Table_Question_Sets[Config Keys Nested Rollup],Table_Question_Sets[[#This Row],[Config Use Row]]),"")</f>
        <v>"endorsement":["endorsementTriggersList","endorsementCoverSummary","loadingFactor","additionalPremium","specialConditions","endorsementMessage"],</v>
      </c>
      <c r="BV23" s="26" t="str">
        <f ca="1">IF(ISNUMBER(Table_Question_Sets[[#This Row],[Config Use Row]]),INDEX(Table_Question_Sets[Calculation Rollup],Table_Question_Sets[[#This Row],[Config Use Row]]),"")</f>
        <v>"endorsement":{"loadingFactor": 1,"additionalPremium": "$0.00"},</v>
      </c>
    </row>
    <row r="24" spans="2:74" s="22" customFormat="1" ht="20.45" customHeight="1">
      <c r="B24" s="27" t="s">
        <v>1218</v>
      </c>
      <c r="C24" s="164"/>
      <c r="D24" s="26" t="str">
        <f ca="1">IF(Table_Question_Sets[[#This Row],[Header]]="Yes","",
IF(INDIRECT(SUBSTITUTE(ADDRESS(1,COLUMN(),4),"1","")&amp;ROW()-1)="",
INDIRECT(SUBSTITUTE(ADDRESS(1,COLUMN(Table_Question_Sets[[#This Row],[Property]]),4),"1","")&amp;ROW()-1),
INDIRECT(SUBSTITUTE(ADDRESS(1,COLUMN(),4),"1","")&amp;ROW()-1)))</f>
        <v>Rating Primary</v>
      </c>
      <c r="E2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workHeader</v>
      </c>
      <c r="F24" s="26" t="str">
        <f>IF(Table_Question_Sets[[#This Row],[Header]]="Yes","",IF(Table_Question_Sets[[#This Row],[Property]]&lt;&gt;"",SUBSTITUTE(Table_Question_Sets[[#This Row],[Property]]," ",""),""))</f>
        <v>WorkHeader</v>
      </c>
      <c r="G24" s="94"/>
      <c r="H24" s="27" t="s">
        <v>631</v>
      </c>
      <c r="I24" s="27" t="s">
        <v>631</v>
      </c>
      <c r="J24" s="27"/>
      <c r="K24" s="59"/>
      <c r="L24" s="82"/>
      <c r="M24" s="82"/>
      <c r="N24" s="59"/>
      <c r="O24" s="59" t="s">
        <v>726</v>
      </c>
      <c r="P24" s="59"/>
      <c r="Q24" s="59"/>
      <c r="R24" s="59"/>
      <c r="S24" s="52"/>
      <c r="T24" s="27"/>
      <c r="U24" s="27" t="s">
        <v>1692</v>
      </c>
      <c r="V24" s="27" t="s">
        <v>1254</v>
      </c>
      <c r="W24" s="27"/>
      <c r="X24" s="27"/>
      <c r="Y24" s="27" t="s">
        <v>1255</v>
      </c>
      <c r="Z24" s="27"/>
      <c r="AA24" s="27"/>
      <c r="AB24" s="239"/>
      <c r="AC24" s="27"/>
      <c r="AD24" s="27"/>
      <c r="AE24" s="27"/>
      <c r="AF24" s="27"/>
      <c r="AG24" s="27"/>
      <c r="AH24" s="82"/>
      <c r="AI24" s="82"/>
      <c r="AJ24" s="82"/>
      <c r="AK24" s="82"/>
      <c r="AL24" s="281"/>
      <c r="AM2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4" s="165"/>
      <c r="AO2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4" s="27"/>
      <c r="AR24" s="52"/>
      <c r="AS24" s="27"/>
      <c r="AT24" s="27"/>
      <c r="AU24" s="27"/>
      <c r="AV24" s="27"/>
      <c r="AW24" s="27"/>
      <c r="AX24" s="27"/>
      <c r="AY2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4" s="50" t="str">
        <f>IF(OR(Table_Question_Sets[[#This Row],[Header]]="Yes",Table_Question_Sets[[#This Row],[Text]]=""),"",IF(OR(Table_Question_Sets[[#This Row],[Text]]="true",Table_Question_Sets[[#This Row],[Text]]="false",ISNUMBER(Table_Question_Sets[[#This Row],[Text]])),Table_Question_Sets[[#This Row],[Text]],""""&amp;Table_Question_Sets[[#This Row],[Text]]&amp;""""))</f>
        <v/>
      </c>
      <c r="BA24" s="50" t="str">
        <f>IF(AND(Table_Question_Sets[[#This Row],[Header]]&lt;&gt;"Yes",Table_Question_Sets[[#This Row],[Property]]&lt;&gt;"",Table_Question_Sets[[#This Row],[Summary Label]]&lt;&gt;""),""""&amp;Table_Question_Sets[[#This Row],[Key]]&amp;""": """&amp;Table_Question_Sets[[#This Row],[Summary Label]]&amp;"""","")</f>
        <v/>
      </c>
      <c r="BB24" s="50">
        <f ca="1">IF(Table_Question_Sets[[#This Row],[Header]]="Yes","",_xlfn.NUMBERVALUE(INDIRECT(SUBSTITUTE(ADDRESS(1,COLUMN(),4),"1","")&amp;ROW()-1))+IF(Table_Question_Sets[[#This Row],[Property]]&lt;&gt;"",1,0))</f>
        <v>18</v>
      </c>
      <c r="BC24" s="50">
        <f ca="1">IF(Table_Question_Sets[[#This Row],[Header]]="Yes","",_xlfn.NUMBERVALUE(INDIRECT(SUBSTITUTE(ADDRESS(1,COLUMN(),4),"1","")&amp;ROW()+1))+IF(Table_Question_Sets[[#This Row],[Property]]&lt;&gt;"",1,0))</f>
        <v>32</v>
      </c>
      <c r="BD24" s="29" t="str">
        <f t="array" aca="1" ref="BD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
      </c>
      <c r="BH2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v>
      </c>
      <c r="BI24" s="26" t="str">
        <f ca="1" xml:space="preserve">
IF(Table_Question_Sets[[#This Row],[Row]]="Yes","]},{""className"": ""row"",""fieldGroup"": [","")&amp;
Table_Question_Sets[[#This Row],[Config Field]]</f>
        <v>{"key":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v>
      </c>
      <c r="BJ2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24"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227</v>
      </c>
      <c r="BL24" s="137" t="str">
        <f>IF(AND(Table_Question_Sets[[#This Row],[Header]]="",Table_Question_Sets[[#This Row],[Property]]&lt;&gt;"",Table_Question_Sets[[#This Row],[Field Type]]&lt;&gt;""),
""""&amp;Table_Question_Sets[[#This Row],[Key]]&amp;"""","")</f>
        <v>"workHeader"</v>
      </c>
      <c r="BM2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24" s="137" t="str">
        <f>IF(AND(Table_Question_Sets[[#This Row],[Header]]&lt;&gt;"Yes",Table_Question_Sets[[#This Row],[Property]]&lt;&gt;"",Table_Question_Sets[[#This Row],[Workflow Role]]&lt;&gt;""),
""""&amp;Table_Question_Sets[[#This Row],[Workflow Role]]&amp;""":"""&amp;Table_Question_Sets[[#This Row],[Key]]&amp;"""","")</f>
        <v/>
      </c>
      <c r="BO24" s="137" t="str">
        <f>IF(AND(Table_Question_Sets[[#This Row],[Header]]&lt;&gt;"Yes",Table_Question_Sets[[#This Row],[Property]]&lt;&gt;"",Table_Question_Sets[[#This Row],[Private]]="Yes"),
""""&amp;Table_Question_Sets[[#This Row],[Key]]&amp;"""","")</f>
        <v/>
      </c>
      <c r="BP24" s="137">
        <f ca="1">IF(Table_Question_Sets[[#This Row],[Header]]="Yes","",_xlfn.NUMBERVALUE(INDIRECT(SUBSTITUTE(ADDRESS(1,COLUMN(),4),"1","")&amp;ROW()+1))+IF(OR(Table_Question_Sets[[#This Row],[Value]]&lt;&gt;"",AND(Table_Question_Sets[[#This Row],[Data Type]]="Repeating",Table_Question_Sets[[#This Row],[Calculation Repeating]]&lt;&gt;"")),1,0))</f>
        <v>2</v>
      </c>
      <c r="BQ24" s="137" t="str">
        <f ca="1" xml:space="preserve">
IF(Table_Question_Sets[[#This Row],[Data Type]]="Repeating",
OFFSET(Table_Repeating_Question_Sets[[#Headers],[Property]],MATCH(Table_Question_Sets[[#This Row],[Property]],Table_Repeating_Question_Sets[Property],0),MATCH("Calculation",Table_Repeating_Question_Sets[#Headers],0)-1,1,1),
"")</f>
        <v/>
      </c>
      <c r="BR2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24" s="137" t="str">
        <f ca="1">IF(ISNUMBER(Table_Question_Sets[[#This Row],[Config Use Row]]),INDEX(Table_Question_Sets[Config Rollup],Table_Question_Sets[[#This Row],[Config Use Row]]),"")</f>
        <v>"statusVariables":[{"className": "row","fieldGroup":[{"key": "quoteState","type": "hidden-field","className":"col-xs-1","templateOptions":{"calculatedValue":"getQuoteState()"},"validators": {"validation": Validators.compose([])},"expressionProperties": { "templateOptions.disabled": "true"}},{"key": "applicationMode","type": "hidden-field","className":"col-xs-1","templateOptions":{"calculatedValue":"getApplicationMode()"},"validators": {"validation": Validators.compose([])},"expressionProperties": { "templateOptions.disabled": "true"}},{"key": "currentWorkflowStep","type": "hidden-field","className":"col-xs-1","templateOptions":{"calculatedValue":"getCurrentWorkflowStep()"},"validators": {"validation": Validators.compose([])},"expressionProperties": { "templateOptions.disabled": "true"}}]}],</v>
      </c>
      <c r="BU24" s="137" t="str">
        <f ca="1">IF(ISNUMBER(Table_Question_Sets[[#This Row],[Config Use Row]]),INDEX(Table_Question_Sets[Config Keys Nested Rollup],Table_Question_Sets[[#This Row],[Config Use Row]]),"")</f>
        <v>"statusVariables":["quoteState","applicationMode","currentWorkflowStep"],</v>
      </c>
      <c r="BV24" s="26" t="str">
        <f ca="1">IF(ISNUMBER(Table_Question_Sets[[#This Row],[Config Use Row]]),INDEX(Table_Question_Sets[Calculation Rollup],Table_Question_Sets[[#This Row],[Config Use Row]]),"")</f>
        <v>"statusVariables":{},</v>
      </c>
    </row>
    <row r="25" spans="2:74" s="22" customFormat="1" ht="20.45" customHeight="1">
      <c r="B25" s="27" t="s">
        <v>1219</v>
      </c>
      <c r="C25" s="164"/>
      <c r="D25" s="26" t="str">
        <f ca="1">IF(Table_Question_Sets[[#This Row],[Header]]="Yes","",
IF(INDIRECT(SUBSTITUTE(ADDRESS(1,COLUMN(),4),"1","")&amp;ROW()-1)="",
INDIRECT(SUBSTITUTE(ADDRESS(1,COLUMN(Table_Question_Sets[[#This Row],[Property]]),4),"1","")&amp;ROW()-1),
INDIRECT(SUBSTITUTE(ADDRESS(1,COLUMN(),4),"1","")&amp;ROW()-1)))</f>
        <v>Rating Primary</v>
      </c>
      <c r="E2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labelCadastralSurveying</v>
      </c>
      <c r="F25" s="26" t="str">
        <f>IF(Table_Question_Sets[[#This Row],[Header]]="Yes","",IF(Table_Question_Sets[[#This Row],[Property]]&lt;&gt;"",SUBSTITUTE(Table_Question_Sets[[#This Row],[Property]]," ",""),""))</f>
        <v>LabelCadastralSurveying</v>
      </c>
      <c r="G25" s="94"/>
      <c r="H25" s="27" t="s">
        <v>631</v>
      </c>
      <c r="I25" s="27" t="s">
        <v>631</v>
      </c>
      <c r="J25" s="27"/>
      <c r="K25" s="59"/>
      <c r="L25" s="82"/>
      <c r="M25" s="82"/>
      <c r="N25" s="59" t="s">
        <v>60</v>
      </c>
      <c r="O25" s="59" t="s">
        <v>738</v>
      </c>
      <c r="P25" s="59" t="s">
        <v>971</v>
      </c>
      <c r="Q25" s="59" t="s">
        <v>992</v>
      </c>
      <c r="R25" s="59"/>
      <c r="S25" s="52"/>
      <c r="T25" s="27" t="s">
        <v>1248</v>
      </c>
      <c r="U25" s="27"/>
      <c r="V25" s="27" t="s">
        <v>1254</v>
      </c>
      <c r="W25" s="27"/>
      <c r="X25" s="27"/>
      <c r="Y25" s="27"/>
      <c r="Z25" s="27"/>
      <c r="AA25" s="27"/>
      <c r="AB25" s="239"/>
      <c r="AC25" s="27"/>
      <c r="AD25" s="27"/>
      <c r="AE25" s="27"/>
      <c r="AF25" s="27"/>
      <c r="AG25" s="27"/>
      <c r="AH25" s="82"/>
      <c r="AI25" s="82"/>
      <c r="AJ25" s="82"/>
      <c r="AK25" s="82"/>
      <c r="AL25" s="281"/>
      <c r="AM2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5" s="165"/>
      <c r="AO2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5" s="27"/>
      <c r="AR25" s="52"/>
      <c r="AS25" s="27"/>
      <c r="AT25" s="27"/>
      <c r="AU25" s="27"/>
      <c r="AV25" s="27"/>
      <c r="AW25" s="27"/>
      <c r="AX25" s="27"/>
      <c r="AY2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5" s="50" t="str">
        <f>IF(OR(Table_Question_Sets[[#This Row],[Header]]="Yes",Table_Question_Sets[[#This Row],[Text]]=""),"",IF(OR(Table_Question_Sets[[#This Row],[Text]]="true",Table_Question_Sets[[#This Row],[Text]]="false",ISNUMBER(Table_Question_Sets[[#This Row],[Text]])),Table_Question_Sets[[#This Row],[Text]],""""&amp;Table_Question_Sets[[#This Row],[Text]]&amp;""""))</f>
        <v/>
      </c>
      <c r="BA25" s="50" t="str">
        <f>IF(AND(Table_Question_Sets[[#This Row],[Header]]&lt;&gt;"Yes",Table_Question_Sets[[#This Row],[Property]]&lt;&gt;"",Table_Question_Sets[[#This Row],[Summary Label]]&lt;&gt;""),""""&amp;Table_Question_Sets[[#This Row],[Key]]&amp;""": """&amp;Table_Question_Sets[[#This Row],[Summary Label]]&amp;"""","")</f>
        <v/>
      </c>
      <c r="BB25" s="50">
        <f ca="1">IF(Table_Question_Sets[[#This Row],[Header]]="Yes","",_xlfn.NUMBERVALUE(INDIRECT(SUBSTITUTE(ADDRESS(1,COLUMN(),4),"1","")&amp;ROW()-1))+IF(Table_Question_Sets[[#This Row],[Property]]&lt;&gt;"",1,0))</f>
        <v>19</v>
      </c>
      <c r="BC25" s="50">
        <f ca="1">IF(Table_Question_Sets[[#This Row],[Header]]="Yes","",_xlfn.NUMBERVALUE(INDIRECT(SUBSTITUTE(ADDRESS(1,COLUMN(),4),"1","")&amp;ROW()+1))+IF(Table_Question_Sets[[#This Row],[Property]]&lt;&gt;"",1,0))</f>
        <v>31</v>
      </c>
      <c r="BD25" s="29" t="str">
        <f t="array" aca="1" ref="BD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"templateOptions":{"label":"Cadastral Surveying Urban or Rural","hideCondition":"number(stateACT) + number(stateNSW) + number(stateNT) + number(stateQLD) + number(stateSA) + number(stateTAS) + number(stateVIC) + number(stateWA) + number(overseas) != 100"}</v>
      </c>
      <c r="BH2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v>
      </c>
      <c r="BI25" s="26" t="str">
        <f ca="1" xml:space="preserve">
IF(Table_Question_Sets[[#This Row],[Row]]="Yes","]},{""className"": ""row"",""fieldGroup"": [","")&amp;
Table_Question_Sets[[#This Row],[Config Field]]</f>
        <v>]},{"className":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v>
      </c>
      <c r="BJ2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25"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232</v>
      </c>
      <c r="BL25" s="137" t="str">
        <f>IF(AND(Table_Question_Sets[[#This Row],[Header]]="",Table_Question_Sets[[#This Row],[Property]]&lt;&gt;"",Table_Question_Sets[[#This Row],[Field Type]]&lt;&gt;""),
""""&amp;Table_Question_Sets[[#This Row],[Key]]&amp;"""","")</f>
        <v>"labelCadastralSurveying"</v>
      </c>
      <c r="BM2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25" s="137" t="str">
        <f>IF(AND(Table_Question_Sets[[#This Row],[Header]]&lt;&gt;"Yes",Table_Question_Sets[[#This Row],[Property]]&lt;&gt;"",Table_Question_Sets[[#This Row],[Workflow Role]]&lt;&gt;""),
""""&amp;Table_Question_Sets[[#This Row],[Workflow Role]]&amp;""":"""&amp;Table_Question_Sets[[#This Row],[Key]]&amp;"""","")</f>
        <v/>
      </c>
      <c r="BO25" s="137" t="str">
        <f>IF(AND(Table_Question_Sets[[#This Row],[Header]]&lt;&gt;"Yes",Table_Question_Sets[[#This Row],[Property]]&lt;&gt;"",Table_Question_Sets[[#This Row],[Private]]="Yes"),
""""&amp;Table_Question_Sets[[#This Row],[Key]]&amp;"""","")</f>
        <v/>
      </c>
      <c r="BP25" s="137">
        <f ca="1">IF(Table_Question_Sets[[#This Row],[Header]]="Yes","",_xlfn.NUMBERVALUE(INDIRECT(SUBSTITUTE(ADDRESS(1,COLUMN(),4),"1","")&amp;ROW()+1))+IF(OR(Table_Question_Sets[[#This Row],[Value]]&lt;&gt;"",AND(Table_Question_Sets[[#This Row],[Data Type]]="Repeating",Table_Question_Sets[[#This Row],[Calculation Repeating]]&lt;&gt;"")),1,0))</f>
        <v>2</v>
      </c>
      <c r="BQ25" s="137" t="str">
        <f ca="1" xml:space="preserve">
IF(Table_Question_Sets[[#This Row],[Data Type]]="Repeating",
OFFSET(Table_Repeating_Question_Sets[[#Headers],[Property]],MATCH(Table_Question_Sets[[#This Row],[Property]],Table_Repeating_Question_Sets[Property],0),MATCH("Calculation",Table_Repeating_Question_Sets[#Headers],0)-1,1,1),
"")</f>
        <v/>
      </c>
      <c r="BR2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25" s="137" t="str">
        <f ca="1">IF(ISNUMBER(Table_Question_Sets[[#This Row],[Config Use Row]]),INDEX(Table_Question_Sets[Config Rollup],Table_Question_Sets[[#This Row],[Config Use Row]]),"")</f>
        <v>"endorsementMessage":[{"className":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 || getQuoteState() != 'approved'"},"validators": {"validation": Validators.compose([])}}]}],</v>
      </c>
      <c r="BU25" s="137" t="str">
        <f ca="1">IF(ISNUMBER(Table_Question_Sets[[#This Row],[Config Use Row]]),INDEX(Table_Question_Sets[Config Keys Nested Rollup],Table_Question_Sets[[#This Row],[Config Use Row]]),"")</f>
        <v>"endorsementMessage":["displayReviewMessage","displayEndorsementMessage","displaySpecialConditions"],</v>
      </c>
      <c r="BV25" s="26" t="str">
        <f ca="1">IF(ISNUMBER(Table_Question_Sets[[#This Row],[Config Use Row]]),INDEX(Table_Question_Sets[Calculation Rollup],Table_Question_Sets[[#This Row],[Config Use Row]]),"")</f>
        <v>"endorsementMessage":{},</v>
      </c>
    </row>
    <row r="26" spans="2:74" s="22" customFormat="1" ht="20.45" customHeight="1">
      <c r="B26" s="27" t="s">
        <v>1220</v>
      </c>
      <c r="C26" s="164"/>
      <c r="D26" s="26" t="str">
        <f ca="1">IF(Table_Question_Sets[[#This Row],[Header]]="Yes","",
IF(INDIRECT(SUBSTITUTE(ADDRESS(1,COLUMN(),4),"1","")&amp;ROW()-1)="",
INDIRECT(SUBSTITUTE(ADDRESS(1,COLUMN(Table_Question_Sets[[#This Row],[Property]]),4),"1","")&amp;ROW()-1),
INDIRECT(SUBSTITUTE(ADDRESS(1,COLUMN(),4),"1","")&amp;ROW()-1)))</f>
        <v>Rating Primary</v>
      </c>
      <c r="E2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cadastralSurveying</v>
      </c>
      <c r="F26" s="26" t="str">
        <f>IF(Table_Question_Sets[[#This Row],[Header]]="Yes","",IF(Table_Question_Sets[[#This Row],[Property]]&lt;&gt;"",SUBSTITUTE(Table_Question_Sets[[#This Row],[Property]]," ",""),""))</f>
        <v>CadastralSurveying</v>
      </c>
      <c r="G26" s="94" t="s">
        <v>1728</v>
      </c>
      <c r="H26" s="27" t="s">
        <v>768</v>
      </c>
      <c r="I26" s="27" t="s">
        <v>37</v>
      </c>
      <c r="J26" s="27"/>
      <c r="K26" s="59"/>
      <c r="L26" s="82"/>
      <c r="M26" s="82"/>
      <c r="N26" s="59"/>
      <c r="O26" s="59" t="s">
        <v>738</v>
      </c>
      <c r="P26" s="59" t="s">
        <v>992</v>
      </c>
      <c r="Q26" s="59" t="s">
        <v>1249</v>
      </c>
      <c r="R26" s="59"/>
      <c r="S26" s="52"/>
      <c r="T26" s="27"/>
      <c r="U26" s="27"/>
      <c r="V26" s="27" t="s">
        <v>1254</v>
      </c>
      <c r="W26" s="27" t="s">
        <v>1256</v>
      </c>
      <c r="X26" s="27"/>
      <c r="Y26" s="27"/>
      <c r="Z26" s="27"/>
      <c r="AA26" s="27"/>
      <c r="AB26" s="239"/>
      <c r="AC26" s="27"/>
      <c r="AD26" s="27"/>
      <c r="AE26" s="27"/>
      <c r="AF26" s="27"/>
      <c r="AG26" s="27"/>
      <c r="AH26" s="82"/>
      <c r="AI26" s="82"/>
      <c r="AJ26" s="82"/>
      <c r="AK26" s="82"/>
      <c r="AL26" s="281">
        <v>0</v>
      </c>
      <c r="AM2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100</v>
      </c>
      <c r="AN26" s="165"/>
      <c r="AO2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6" s="27"/>
      <c r="AR26" s="52"/>
      <c r="AS26" s="27"/>
      <c r="AT26" s="27"/>
      <c r="AU26" s="27"/>
      <c r="AV26" s="27"/>
      <c r="AW26" s="27"/>
      <c r="AX26" s="27"/>
      <c r="AY2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10000.00%</v>
      </c>
      <c r="AZ26" s="50" t="str">
        <f>IF(OR(Table_Question_Sets[[#This Row],[Header]]="Yes",Table_Question_Sets[[#This Row],[Text]]=""),"",IF(OR(Table_Question_Sets[[#This Row],[Text]]="true",Table_Question_Sets[[#This Row],[Text]]="false",ISNUMBER(Table_Question_Sets[[#This Row],[Text]])),Table_Question_Sets[[#This Row],[Text]],""""&amp;Table_Question_Sets[[#This Row],[Text]]&amp;""""))</f>
        <v>"10000.00%"</v>
      </c>
      <c r="BA26" s="50" t="str">
        <f>IF(AND(Table_Question_Sets[[#This Row],[Header]]&lt;&gt;"Yes",Table_Question_Sets[[#This Row],[Property]]&lt;&gt;"",Table_Question_Sets[[#This Row],[Summary Label]]&lt;&gt;""),""""&amp;Table_Question_Sets[[#This Row],[Key]]&amp;""": """&amp;Table_Question_Sets[[#This Row],[Summary Label]]&amp;"""","")</f>
        <v/>
      </c>
      <c r="BB26" s="50">
        <f ca="1">IF(Table_Question_Sets[[#This Row],[Header]]="Yes","",_xlfn.NUMBERVALUE(INDIRECT(SUBSTITUTE(ADDRESS(1,COLUMN(),4),"1","")&amp;ROW()-1))+IF(Table_Question_Sets[[#This Row],[Property]]&lt;&gt;"",1,0))</f>
        <v>20</v>
      </c>
      <c r="BC26" s="50">
        <f ca="1">IF(Table_Question_Sets[[#This Row],[Header]]="Yes","",_xlfn.NUMBERVALUE(INDIRECT(SUBSTITUTE(ADDRESS(1,COLUMN(),4),"1","")&amp;ROW()+1))+IF(Table_Question_Sets[[#This Row],[Property]]&lt;&gt;"",1,0))</f>
        <v>30</v>
      </c>
      <c r="BD26" s="29" t="str">
        <f t="array" aca="1" ref="BD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2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2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26" s="26" t="str">
        <f ca="1" xml:space="preserve">
IF(Table_Question_Sets[[#This Row],[Row]]="Yes","]},{""className"": ""row"",""fieldGroup"": [","")&amp;
Table_Question_Sets[[#This Row],[Config Field]]</f>
        <v>{"key":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2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2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6" s="137" t="str">
        <f>IF(AND(Table_Question_Sets[[#This Row],[Header]]="",Table_Question_Sets[[#This Row],[Property]]&lt;&gt;"",Table_Question_Sets[[#This Row],[Field Type]]&lt;&gt;""),
""""&amp;Table_Question_Sets[[#This Row],[Key]]&amp;"""","")</f>
        <v>"cadastralSurveying"</v>
      </c>
      <c r="BM2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26" s="137" t="str">
        <f>IF(AND(Table_Question_Sets[[#This Row],[Header]]&lt;&gt;"Yes",Table_Question_Sets[[#This Row],[Property]]&lt;&gt;"",Table_Question_Sets[[#This Row],[Workflow Role]]&lt;&gt;""),
""""&amp;Table_Question_Sets[[#This Row],[Workflow Role]]&amp;""":"""&amp;Table_Question_Sets[[#This Row],[Key]]&amp;"""","")</f>
        <v/>
      </c>
      <c r="BO26" s="137" t="str">
        <f>IF(AND(Table_Question_Sets[[#This Row],[Header]]&lt;&gt;"Yes",Table_Question_Sets[[#This Row],[Property]]&lt;&gt;"",Table_Question_Sets[[#This Row],[Private]]="Yes"),
""""&amp;Table_Question_Sets[[#This Row],[Key]]&amp;"""","")</f>
        <v/>
      </c>
      <c r="BP26" s="137">
        <f ca="1">IF(Table_Question_Sets[[#This Row],[Header]]="Yes","",_xlfn.NUMBERVALUE(INDIRECT(SUBSTITUTE(ADDRESS(1,COLUMN(),4),"1","")&amp;ROW()+1))+IF(OR(Table_Question_Sets[[#This Row],[Value]]&lt;&gt;"",AND(Table_Question_Sets[[#This Row],[Data Type]]="Repeating",Table_Question_Sets[[#This Row],[Calculation Repeating]]&lt;&gt;"")),1,0))</f>
        <v>2</v>
      </c>
      <c r="BQ26" s="137" t="str">
        <f ca="1" xml:space="preserve">
IF(Table_Question_Sets[[#This Row],[Data Type]]="Repeating",
OFFSET(Table_Repeating_Question_Sets[[#Headers],[Property]],MATCH(Table_Question_Sets[[#This Row],[Property]],Table_Repeating_Question_Sets[Property],0),MATCH("Calculation",Table_Repeating_Question_Sets[#Headers],0)-1,1,1),
"")</f>
        <v/>
      </c>
      <c r="BR2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"cadastralSurveying": "10000.00%"</v>
      </c>
      <c r="BS2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26" s="137" t="str">
        <f ca="1">IF(ISNUMBER(Table_Question_Sets[[#This Row],[Config Use Row]]),INDEX(Table_Question_Sets[Config Rollup],Table_Question_Sets[[#This Row],[Config Use Row]]),"")</f>
        <v/>
      </c>
      <c r="BU26" s="137" t="str">
        <f ca="1">IF(ISNUMBER(Table_Question_Sets[[#This Row],[Config Use Row]]),INDEX(Table_Question_Sets[Config Keys Nested Rollup],Table_Question_Sets[[#This Row],[Config Use Row]]),"")</f>
        <v/>
      </c>
      <c r="BV26" s="26" t="str">
        <f ca="1">IF(ISNUMBER(Table_Question_Sets[[#This Row],[Config Use Row]]),INDEX(Table_Question_Sets[Calculation Rollup],Table_Question_Sets[[#This Row],[Config Use Row]]),"")</f>
        <v/>
      </c>
    </row>
    <row r="27" spans="2:74" s="22" customFormat="1" ht="20.45" customHeight="1">
      <c r="B27" s="27" t="s">
        <v>1221</v>
      </c>
      <c r="C27" s="164"/>
      <c r="D27" s="26" t="str">
        <f ca="1">IF(Table_Question_Sets[[#This Row],[Header]]="Yes","",
IF(INDIRECT(SUBSTITUTE(ADDRESS(1,COLUMN(),4),"1","")&amp;ROW()-1)="",
INDIRECT(SUBSTITUTE(ADDRESS(1,COLUMN(Table_Question_Sets[[#This Row],[Property]]),4),"1","")&amp;ROW()-1),
INDIRECT(SUBSTITUTE(ADDRESS(1,COLUMN(),4),"1","")&amp;ROW()-1)))</f>
        <v>Rating Primary</v>
      </c>
      <c r="E2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labelTopographicalMapping</v>
      </c>
      <c r="F27" s="26" t="str">
        <f>IF(Table_Question_Sets[[#This Row],[Header]]="Yes","",IF(Table_Question_Sets[[#This Row],[Property]]&lt;&gt;"",SUBSTITUTE(Table_Question_Sets[[#This Row],[Property]]," ",""),""))</f>
        <v>LabelTopographicalMapping</v>
      </c>
      <c r="G27" s="94"/>
      <c r="H27" s="27" t="s">
        <v>631</v>
      </c>
      <c r="I27" s="27" t="s">
        <v>631</v>
      </c>
      <c r="J27" s="27"/>
      <c r="K27" s="59"/>
      <c r="L27" s="82"/>
      <c r="M27" s="82"/>
      <c r="N27" s="59" t="s">
        <v>60</v>
      </c>
      <c r="O27" s="59" t="s">
        <v>738</v>
      </c>
      <c r="P27" s="59" t="s">
        <v>971</v>
      </c>
      <c r="Q27" s="59" t="s">
        <v>992</v>
      </c>
      <c r="R27" s="59"/>
      <c r="S27" s="52"/>
      <c r="T27" s="27" t="s">
        <v>1250</v>
      </c>
      <c r="U27" s="27"/>
      <c r="V27" s="27" t="s">
        <v>1254</v>
      </c>
      <c r="W27" s="27"/>
      <c r="X27" s="27"/>
      <c r="Y27" s="27"/>
      <c r="Z27" s="27"/>
      <c r="AA27" s="27"/>
      <c r="AB27" s="239"/>
      <c r="AC27" s="27"/>
      <c r="AD27" s="27"/>
      <c r="AE27" s="27"/>
      <c r="AF27" s="27"/>
      <c r="AG27" s="27"/>
      <c r="AH27" s="82"/>
      <c r="AI27" s="82"/>
      <c r="AJ27" s="82"/>
      <c r="AK27" s="82"/>
      <c r="AL27" s="281"/>
      <c r="AM2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7" s="165"/>
      <c r="AO2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7" s="27"/>
      <c r="AR27" s="52"/>
      <c r="AS27" s="27"/>
      <c r="AT27" s="27"/>
      <c r="AU27" s="27"/>
      <c r="AV27" s="27"/>
      <c r="AW27" s="27"/>
      <c r="AX27" s="27"/>
      <c r="AY2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7" s="50" t="str">
        <f>IF(OR(Table_Question_Sets[[#This Row],[Header]]="Yes",Table_Question_Sets[[#This Row],[Text]]=""),"",IF(OR(Table_Question_Sets[[#This Row],[Text]]="true",Table_Question_Sets[[#This Row],[Text]]="false",ISNUMBER(Table_Question_Sets[[#This Row],[Text]])),Table_Question_Sets[[#This Row],[Text]],""""&amp;Table_Question_Sets[[#This Row],[Text]]&amp;""""))</f>
        <v/>
      </c>
      <c r="BA27" s="50" t="str">
        <f>IF(AND(Table_Question_Sets[[#This Row],[Header]]&lt;&gt;"Yes",Table_Question_Sets[[#This Row],[Property]]&lt;&gt;"",Table_Question_Sets[[#This Row],[Summary Label]]&lt;&gt;""),""""&amp;Table_Question_Sets[[#This Row],[Key]]&amp;""": """&amp;Table_Question_Sets[[#This Row],[Summary Label]]&amp;"""","")</f>
        <v/>
      </c>
      <c r="BB27" s="50">
        <f ca="1">IF(Table_Question_Sets[[#This Row],[Header]]="Yes","",_xlfn.NUMBERVALUE(INDIRECT(SUBSTITUTE(ADDRESS(1,COLUMN(),4),"1","")&amp;ROW()-1))+IF(Table_Question_Sets[[#This Row],[Property]]&lt;&gt;"",1,0))</f>
        <v>21</v>
      </c>
      <c r="BC27" s="50">
        <f ca="1">IF(Table_Question_Sets[[#This Row],[Header]]="Yes","",_xlfn.NUMBERVALUE(INDIRECT(SUBSTITUTE(ADDRESS(1,COLUMN(),4),"1","")&amp;ROW()+1))+IF(Table_Question_Sets[[#This Row],[Property]]&lt;&gt;"",1,0))</f>
        <v>29</v>
      </c>
      <c r="BD27" s="29" t="str">
        <f t="array" aca="1" ref="BD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"templateOptions":{"label":"Topographical Surveying","hideCondition":"number(stateACT) + number(stateNSW) + number(stateNT) + number(stateQLD) + number(stateSA) + number(stateTAS) + number(stateVIC) + number(stateWA) + number(overseas) != 100"}</v>
      </c>
      <c r="BH2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v>
      </c>
      <c r="BI27" s="26" t="str">
        <f ca="1" xml:space="preserve">
IF(Table_Question_Sets[[#This Row],[Row]]="Yes","]},{""className"": ""row"",""fieldGroup"": [","")&amp;
Table_Question_Sets[[#This Row],[Config Field]]</f>
        <v>]},{"className":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v>
      </c>
      <c r="BJ2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2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7" s="137" t="str">
        <f>IF(AND(Table_Question_Sets[[#This Row],[Header]]="",Table_Question_Sets[[#This Row],[Property]]&lt;&gt;"",Table_Question_Sets[[#This Row],[Field Type]]&lt;&gt;""),
""""&amp;Table_Question_Sets[[#This Row],[Key]]&amp;"""","")</f>
        <v>"labelTopographicalMapping"</v>
      </c>
      <c r="BM2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27" s="137" t="str">
        <f>IF(AND(Table_Question_Sets[[#This Row],[Header]]&lt;&gt;"Yes",Table_Question_Sets[[#This Row],[Property]]&lt;&gt;"",Table_Question_Sets[[#This Row],[Workflow Role]]&lt;&gt;""),
""""&amp;Table_Question_Sets[[#This Row],[Workflow Role]]&amp;""":"""&amp;Table_Question_Sets[[#This Row],[Key]]&amp;"""","")</f>
        <v/>
      </c>
      <c r="BO27" s="137" t="str">
        <f>IF(AND(Table_Question_Sets[[#This Row],[Header]]&lt;&gt;"Yes",Table_Question_Sets[[#This Row],[Property]]&lt;&gt;"",Table_Question_Sets[[#This Row],[Private]]="Yes"),
""""&amp;Table_Question_Sets[[#This Row],[Key]]&amp;"""","")</f>
        <v/>
      </c>
      <c r="BP27" s="137">
        <f ca="1">IF(Table_Question_Sets[[#This Row],[Header]]="Yes","",_xlfn.NUMBERVALUE(INDIRECT(SUBSTITUTE(ADDRESS(1,COLUMN(),4),"1","")&amp;ROW()+1))+IF(OR(Table_Question_Sets[[#This Row],[Value]]&lt;&gt;"",AND(Table_Question_Sets[[#This Row],[Data Type]]="Repeating",Table_Question_Sets[[#This Row],[Calculation Repeating]]&lt;&gt;"")),1,0))</f>
        <v>1</v>
      </c>
      <c r="BQ27" s="137" t="str">
        <f ca="1" xml:space="preserve">
IF(Table_Question_Sets[[#This Row],[Data Type]]="Repeating",
OFFSET(Table_Repeating_Question_Sets[[#Headers],[Property]],MATCH(Table_Question_Sets[[#This Row],[Property]],Table_Repeating_Question_Sets[Property],0),MATCH("Calculation",Table_Repeating_Question_Sets[#Headers],0)-1,1,1),
"")</f>
        <v/>
      </c>
      <c r="BR2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27" s="137" t="str">
        <f ca="1">IF(ISNUMBER(Table_Question_Sets[[#This Row],[Config Use Row]]),INDEX(Table_Question_Sets[Config Rollup],Table_Question_Sets[[#This Row],[Config Use Row]]),"")</f>
        <v/>
      </c>
      <c r="BU27" s="137" t="str">
        <f ca="1">IF(ISNUMBER(Table_Question_Sets[[#This Row],[Config Use Row]]),INDEX(Table_Question_Sets[Config Keys Nested Rollup],Table_Question_Sets[[#This Row],[Config Use Row]]),"")</f>
        <v/>
      </c>
      <c r="BV27" s="26" t="str">
        <f ca="1">IF(ISNUMBER(Table_Question_Sets[[#This Row],[Config Use Row]]),INDEX(Table_Question_Sets[Calculation Rollup],Table_Question_Sets[[#This Row],[Config Use Row]]),"")</f>
        <v/>
      </c>
    </row>
    <row r="28" spans="2:74" s="22" customFormat="1" ht="20.45" customHeight="1">
      <c r="B28" s="27" t="s">
        <v>1222</v>
      </c>
      <c r="C28" s="164"/>
      <c r="D28" s="26" t="str">
        <f ca="1">IF(Table_Question_Sets[[#This Row],[Header]]="Yes","",
IF(INDIRECT(SUBSTITUTE(ADDRESS(1,COLUMN(),4),"1","")&amp;ROW()-1)="",
INDIRECT(SUBSTITUTE(ADDRESS(1,COLUMN(Table_Question_Sets[[#This Row],[Property]]),4),"1","")&amp;ROW()-1),
INDIRECT(SUBSTITUTE(ADDRESS(1,COLUMN(),4),"1","")&amp;ROW()-1)))</f>
        <v>Rating Primary</v>
      </c>
      <c r="E2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topographicalMapping</v>
      </c>
      <c r="F28" s="26" t="str">
        <f>IF(Table_Question_Sets[[#This Row],[Header]]="Yes","",IF(Table_Question_Sets[[#This Row],[Property]]&lt;&gt;"",SUBSTITUTE(Table_Question_Sets[[#This Row],[Property]]," ",""),""))</f>
        <v>TopographicalMapping</v>
      </c>
      <c r="G28" s="94"/>
      <c r="H28" s="27" t="s">
        <v>768</v>
      </c>
      <c r="I28" s="27" t="s">
        <v>37</v>
      </c>
      <c r="J28" s="27"/>
      <c r="K28" s="59"/>
      <c r="L28" s="82"/>
      <c r="M28" s="82"/>
      <c r="N28" s="59"/>
      <c r="O28" s="59" t="s">
        <v>738</v>
      </c>
      <c r="P28" s="59" t="s">
        <v>992</v>
      </c>
      <c r="Q28" s="59" t="s">
        <v>1249</v>
      </c>
      <c r="R28" s="59"/>
      <c r="S28" s="52"/>
      <c r="T28" s="27"/>
      <c r="U28" s="27"/>
      <c r="V28" s="27" t="s">
        <v>1254</v>
      </c>
      <c r="W28" s="27" t="s">
        <v>1256</v>
      </c>
      <c r="X28" s="27"/>
      <c r="Y28" s="27"/>
      <c r="Z28" s="27"/>
      <c r="AA28" s="27"/>
      <c r="AB28" s="239"/>
      <c r="AC28" s="27"/>
      <c r="AD28" s="27"/>
      <c r="AE28" s="27"/>
      <c r="AF28" s="27"/>
      <c r="AG28" s="27"/>
      <c r="AH28" s="82"/>
      <c r="AI28" s="82"/>
      <c r="AJ28" s="82"/>
      <c r="AK28" s="82"/>
      <c r="AL28" s="281">
        <v>0</v>
      </c>
      <c r="AM28"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28" s="165"/>
      <c r="AO2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8" s="27"/>
      <c r="AR28" s="52"/>
      <c r="AS28" s="27"/>
      <c r="AT28" s="27"/>
      <c r="AU28" s="27"/>
      <c r="AV28" s="27"/>
      <c r="AW28" s="27"/>
      <c r="AX28" s="27"/>
      <c r="AY2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28" s="50" t="str">
        <f>IF(OR(Table_Question_Sets[[#This Row],[Header]]="Yes",Table_Question_Sets[[#This Row],[Text]]=""),"",IF(OR(Table_Question_Sets[[#This Row],[Text]]="true",Table_Question_Sets[[#This Row],[Text]]="false",ISNUMBER(Table_Question_Sets[[#This Row],[Text]])),Table_Question_Sets[[#This Row],[Text]],""""&amp;Table_Question_Sets[[#This Row],[Text]]&amp;""""))</f>
        <v>"0.00%"</v>
      </c>
      <c r="BA28" s="50" t="str">
        <f>IF(AND(Table_Question_Sets[[#This Row],[Header]]&lt;&gt;"Yes",Table_Question_Sets[[#This Row],[Property]]&lt;&gt;"",Table_Question_Sets[[#This Row],[Summary Label]]&lt;&gt;""),""""&amp;Table_Question_Sets[[#This Row],[Key]]&amp;""": """&amp;Table_Question_Sets[[#This Row],[Summary Label]]&amp;"""","")</f>
        <v/>
      </c>
      <c r="BB28" s="50">
        <f ca="1">IF(Table_Question_Sets[[#This Row],[Header]]="Yes","",_xlfn.NUMBERVALUE(INDIRECT(SUBSTITUTE(ADDRESS(1,COLUMN(),4),"1","")&amp;ROW()-1))+IF(Table_Question_Sets[[#This Row],[Property]]&lt;&gt;"",1,0))</f>
        <v>22</v>
      </c>
      <c r="BC28" s="50">
        <f ca="1">IF(Table_Question_Sets[[#This Row],[Header]]="Yes","",_xlfn.NUMBERVALUE(INDIRECT(SUBSTITUTE(ADDRESS(1,COLUMN(),4),"1","")&amp;ROW()+1))+IF(Table_Question_Sets[[#This Row],[Property]]&lt;&gt;"",1,0))</f>
        <v>28</v>
      </c>
      <c r="BD28" s="29" t="str">
        <f t="array" aca="1" ref="BD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2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2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28" s="26" t="str">
        <f ca="1" xml:space="preserve">
IF(Table_Question_Sets[[#This Row],[Row]]="Yes","]},{""className"": ""row"",""fieldGroup"": [","")&amp;
Table_Question_Sets[[#This Row],[Config Field]]</f>
        <v>{"key":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2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2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8" s="137" t="str">
        <f>IF(AND(Table_Question_Sets[[#This Row],[Header]]="",Table_Question_Sets[[#This Row],[Property]]&lt;&gt;"",Table_Question_Sets[[#This Row],[Field Type]]&lt;&gt;""),
""""&amp;Table_Question_Sets[[#This Row],[Key]]&amp;"""","")</f>
        <v>"topographicalMapping"</v>
      </c>
      <c r="BM2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28" s="137" t="str">
        <f>IF(AND(Table_Question_Sets[[#This Row],[Header]]&lt;&gt;"Yes",Table_Question_Sets[[#This Row],[Property]]&lt;&gt;"",Table_Question_Sets[[#This Row],[Workflow Role]]&lt;&gt;""),
""""&amp;Table_Question_Sets[[#This Row],[Workflow Role]]&amp;""":"""&amp;Table_Question_Sets[[#This Row],[Key]]&amp;"""","")</f>
        <v/>
      </c>
      <c r="BO28" s="137" t="str">
        <f>IF(AND(Table_Question_Sets[[#This Row],[Header]]&lt;&gt;"Yes",Table_Question_Sets[[#This Row],[Property]]&lt;&gt;"",Table_Question_Sets[[#This Row],[Private]]="Yes"),
""""&amp;Table_Question_Sets[[#This Row],[Key]]&amp;"""","")</f>
        <v/>
      </c>
      <c r="BP28" s="137">
        <f ca="1">IF(Table_Question_Sets[[#This Row],[Header]]="Yes","",_xlfn.NUMBERVALUE(INDIRECT(SUBSTITUTE(ADDRESS(1,COLUMN(),4),"1","")&amp;ROW()+1))+IF(OR(Table_Question_Sets[[#This Row],[Value]]&lt;&gt;"",AND(Table_Question_Sets[[#This Row],[Data Type]]="Repeating",Table_Question_Sets[[#This Row],[Calculation Repeating]]&lt;&gt;"")),1,0))</f>
        <v>1</v>
      </c>
      <c r="BQ28" s="137" t="str">
        <f ca="1" xml:space="preserve">
IF(Table_Question_Sets[[#This Row],[Data Type]]="Repeating",
OFFSET(Table_Repeating_Question_Sets[[#Headers],[Property]],MATCH(Table_Question_Sets[[#This Row],[Property]],Table_Repeating_Question_Sets[Property],0),MATCH("Calculation",Table_Repeating_Question_Sets[#Headers],0)-1,1,1),
"")</f>
        <v/>
      </c>
      <c r="BR2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"topographicalMapping": "0.00%"</v>
      </c>
      <c r="BS2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28" s="137" t="str">
        <f ca="1">IF(ISNUMBER(Table_Question_Sets[[#This Row],[Config Use Row]]),INDEX(Table_Question_Sets[Config Rollup],Table_Question_Sets[[#This Row],[Config Use Row]]),"")</f>
        <v/>
      </c>
      <c r="BU28" s="137" t="str">
        <f ca="1">IF(ISNUMBER(Table_Question_Sets[[#This Row],[Config Use Row]]),INDEX(Table_Question_Sets[Config Keys Nested Rollup],Table_Question_Sets[[#This Row],[Config Use Row]]),"")</f>
        <v/>
      </c>
      <c r="BV28" s="26" t="str">
        <f ca="1">IF(ISNUMBER(Table_Question_Sets[[#This Row],[Config Use Row]]),INDEX(Table_Question_Sets[Calculation Rollup],Table_Question_Sets[[#This Row],[Config Use Row]]),"")</f>
        <v/>
      </c>
    </row>
    <row r="29" spans="2:74" s="22" customFormat="1" ht="20.45" customHeight="1">
      <c r="B29" s="27" t="s">
        <v>1223</v>
      </c>
      <c r="C29" s="164"/>
      <c r="D29" s="26" t="str">
        <f ca="1">IF(Table_Question_Sets[[#This Row],[Header]]="Yes","",
IF(INDIRECT(SUBSTITUTE(ADDRESS(1,COLUMN(),4),"1","")&amp;ROW()-1)="",
INDIRECT(SUBSTITUTE(ADDRESS(1,COLUMN(Table_Question_Sets[[#This Row],[Property]]),4),"1","")&amp;ROW()-1),
INDIRECT(SUBSTITUTE(ADDRESS(1,COLUMN(),4),"1","")&amp;ROW()-1)))</f>
        <v>Rating Primary</v>
      </c>
      <c r="E2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labelCivilEngineering</v>
      </c>
      <c r="F29" s="26" t="str">
        <f>IF(Table_Question_Sets[[#This Row],[Header]]="Yes","",IF(Table_Question_Sets[[#This Row],[Property]]&lt;&gt;"",SUBSTITUTE(Table_Question_Sets[[#This Row],[Property]]," ",""),""))</f>
        <v>LabelCivilEngineering</v>
      </c>
      <c r="G29" s="94"/>
      <c r="H29" s="27" t="s">
        <v>631</v>
      </c>
      <c r="I29" s="27" t="s">
        <v>631</v>
      </c>
      <c r="J29" s="27"/>
      <c r="K29" s="59"/>
      <c r="L29" s="82"/>
      <c r="M29" s="82"/>
      <c r="N29" s="59" t="s">
        <v>60</v>
      </c>
      <c r="O29" s="59" t="s">
        <v>738</v>
      </c>
      <c r="P29" s="59" t="s">
        <v>971</v>
      </c>
      <c r="Q29" s="59" t="s">
        <v>992</v>
      </c>
      <c r="R29" s="59"/>
      <c r="S29" s="52"/>
      <c r="T29" s="27" t="s">
        <v>1224</v>
      </c>
      <c r="U29" s="27"/>
      <c r="V29" s="27" t="s">
        <v>1254</v>
      </c>
      <c r="W29" s="27"/>
      <c r="X29" s="27"/>
      <c r="Y29" s="27"/>
      <c r="Z29" s="27"/>
      <c r="AA29" s="27"/>
      <c r="AB29" s="239"/>
      <c r="AC29" s="27"/>
      <c r="AD29" s="27"/>
      <c r="AE29" s="27"/>
      <c r="AF29" s="27"/>
      <c r="AG29" s="27"/>
      <c r="AH29" s="82"/>
      <c r="AI29" s="82"/>
      <c r="AJ29" s="82"/>
      <c r="AK29" s="82"/>
      <c r="AL29" s="281"/>
      <c r="AM2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9" s="165"/>
      <c r="AO2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9" s="27"/>
      <c r="AR29" s="52"/>
      <c r="AS29" s="27"/>
      <c r="AT29" s="27"/>
      <c r="AU29" s="27"/>
      <c r="AV29" s="27"/>
      <c r="AW29" s="27"/>
      <c r="AX29" s="27"/>
      <c r="AY2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9" s="50" t="str">
        <f>IF(OR(Table_Question_Sets[[#This Row],[Header]]="Yes",Table_Question_Sets[[#This Row],[Text]]=""),"",IF(OR(Table_Question_Sets[[#This Row],[Text]]="true",Table_Question_Sets[[#This Row],[Text]]="false",ISNUMBER(Table_Question_Sets[[#This Row],[Text]])),Table_Question_Sets[[#This Row],[Text]],""""&amp;Table_Question_Sets[[#This Row],[Text]]&amp;""""))</f>
        <v/>
      </c>
      <c r="BA29" s="50" t="str">
        <f>IF(AND(Table_Question_Sets[[#This Row],[Header]]&lt;&gt;"Yes",Table_Question_Sets[[#This Row],[Property]]&lt;&gt;"",Table_Question_Sets[[#This Row],[Summary Label]]&lt;&gt;""),""""&amp;Table_Question_Sets[[#This Row],[Key]]&amp;""": """&amp;Table_Question_Sets[[#This Row],[Summary Label]]&amp;"""","")</f>
        <v/>
      </c>
      <c r="BB29" s="50">
        <f ca="1">IF(Table_Question_Sets[[#This Row],[Header]]="Yes","",_xlfn.NUMBERVALUE(INDIRECT(SUBSTITUTE(ADDRESS(1,COLUMN(),4),"1","")&amp;ROW()-1))+IF(Table_Question_Sets[[#This Row],[Property]]&lt;&gt;"",1,0))</f>
        <v>23</v>
      </c>
      <c r="BC29" s="50">
        <f ca="1">IF(Table_Question_Sets[[#This Row],[Header]]="Yes","",_xlfn.NUMBERVALUE(INDIRECT(SUBSTITUTE(ADDRESS(1,COLUMN(),4),"1","")&amp;ROW()+1))+IF(Table_Question_Sets[[#This Row],[Property]]&lt;&gt;"",1,0))</f>
        <v>27</v>
      </c>
      <c r="BD29" s="29" t="str">
        <f t="array" aca="1" ref="BD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"templateOptions":{"label":"Civil Engineering","hideCondition":"number(stateACT) + number(stateNSW) + number(stateNT) + number(stateQLD) + number(stateSA) + number(stateTAS) + number(stateVIC) + number(stateWA) + number(overseas) != 100"}</v>
      </c>
      <c r="BH2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v>
      </c>
      <c r="BI29" s="26" t="str">
        <f ca="1" xml:space="preserve">
IF(Table_Question_Sets[[#This Row],[Row]]="Yes","]},{""className"": ""row"",""fieldGroup"": [","")&amp;
Table_Question_Sets[[#This Row],[Config Field]]</f>
        <v>]},{"className":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v>
      </c>
      <c r="BJ2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2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9" s="137" t="str">
        <f>IF(AND(Table_Question_Sets[[#This Row],[Header]]="",Table_Question_Sets[[#This Row],[Property]]&lt;&gt;"",Table_Question_Sets[[#This Row],[Field Type]]&lt;&gt;""),
""""&amp;Table_Question_Sets[[#This Row],[Key]]&amp;"""","")</f>
        <v>"labelCivilEngineering"</v>
      </c>
      <c r="BM2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29" s="137" t="str">
        <f>IF(AND(Table_Question_Sets[[#This Row],[Header]]&lt;&gt;"Yes",Table_Question_Sets[[#This Row],[Property]]&lt;&gt;"",Table_Question_Sets[[#This Row],[Workflow Role]]&lt;&gt;""),
""""&amp;Table_Question_Sets[[#This Row],[Workflow Role]]&amp;""":"""&amp;Table_Question_Sets[[#This Row],[Key]]&amp;"""","")</f>
        <v/>
      </c>
      <c r="BO29" s="137" t="str">
        <f>IF(AND(Table_Question_Sets[[#This Row],[Header]]&lt;&gt;"Yes",Table_Question_Sets[[#This Row],[Property]]&lt;&gt;"",Table_Question_Sets[[#This Row],[Private]]="Yes"),
""""&amp;Table_Question_Sets[[#This Row],[Key]]&amp;"""","")</f>
        <v/>
      </c>
      <c r="BP29" s="137">
        <f ca="1">IF(Table_Question_Sets[[#This Row],[Header]]="Yes","",_xlfn.NUMBERVALUE(INDIRECT(SUBSTITUTE(ADDRESS(1,COLUMN(),4),"1","")&amp;ROW()+1))+IF(OR(Table_Question_Sets[[#This Row],[Value]]&lt;&gt;"",AND(Table_Question_Sets[[#This Row],[Data Type]]="Repeating",Table_Question_Sets[[#This Row],[Calculation Repeating]]&lt;&gt;"")),1,0))</f>
        <v>1</v>
      </c>
      <c r="BQ29" s="137" t="str">
        <f ca="1" xml:space="preserve">
IF(Table_Question_Sets[[#This Row],[Data Type]]="Repeating",
OFFSET(Table_Repeating_Question_Sets[[#Headers],[Property]],MATCH(Table_Question_Sets[[#This Row],[Property]],Table_Repeating_Question_Sets[Property],0),MATCH("Calculation",Table_Repeating_Question_Sets[#Headers],0)-1,1,1),
"")</f>
        <v/>
      </c>
      <c r="BR2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29" s="137" t="str">
        <f ca="1">IF(ISNUMBER(Table_Question_Sets[[#This Row],[Config Use Row]]),INDEX(Table_Question_Sets[Config Rollup],Table_Question_Sets[[#This Row],[Config Use Row]]),"")</f>
        <v/>
      </c>
      <c r="BU29" s="137" t="str">
        <f ca="1">IF(ISNUMBER(Table_Question_Sets[[#This Row],[Config Use Row]]),INDEX(Table_Question_Sets[Config Keys Nested Rollup],Table_Question_Sets[[#This Row],[Config Use Row]]),"")</f>
        <v/>
      </c>
      <c r="BV29" s="26" t="str">
        <f ca="1">IF(ISNUMBER(Table_Question_Sets[[#This Row],[Config Use Row]]),INDEX(Table_Question_Sets[Calculation Rollup],Table_Question_Sets[[#This Row],[Config Use Row]]),"")</f>
        <v/>
      </c>
    </row>
    <row r="30" spans="2:74" s="22" customFormat="1" ht="20.45" customHeight="1">
      <c r="B30" s="27" t="s">
        <v>1224</v>
      </c>
      <c r="C30" s="164"/>
      <c r="D30" s="26" t="str">
        <f ca="1">IF(Table_Question_Sets[[#This Row],[Header]]="Yes","",
IF(INDIRECT(SUBSTITUTE(ADDRESS(1,COLUMN(),4),"1","")&amp;ROW()-1)="",
INDIRECT(SUBSTITUTE(ADDRESS(1,COLUMN(Table_Question_Sets[[#This Row],[Property]]),4),"1","")&amp;ROW()-1),
INDIRECT(SUBSTITUTE(ADDRESS(1,COLUMN(),4),"1","")&amp;ROW()-1)))</f>
        <v>Rating Primary</v>
      </c>
      <c r="E3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civilEngineering</v>
      </c>
      <c r="F30" s="26" t="str">
        <f>IF(Table_Question_Sets[[#This Row],[Header]]="Yes","",IF(Table_Question_Sets[[#This Row],[Property]]&lt;&gt;"",SUBSTITUTE(Table_Question_Sets[[#This Row],[Property]]," ",""),""))</f>
        <v>CivilEngineering</v>
      </c>
      <c r="G30" s="94"/>
      <c r="H30" s="27" t="s">
        <v>768</v>
      </c>
      <c r="I30" s="27" t="s">
        <v>37</v>
      </c>
      <c r="J30" s="27"/>
      <c r="K30" s="59"/>
      <c r="L30" s="82"/>
      <c r="M30" s="82"/>
      <c r="N30" s="59"/>
      <c r="O30" s="59" t="s">
        <v>738</v>
      </c>
      <c r="P30" s="59" t="s">
        <v>992</v>
      </c>
      <c r="Q30" s="59" t="s">
        <v>1249</v>
      </c>
      <c r="R30" s="59"/>
      <c r="S30" s="52"/>
      <c r="T30" s="27"/>
      <c r="U30" s="27"/>
      <c r="V30" s="27" t="s">
        <v>1254</v>
      </c>
      <c r="W30" s="27" t="s">
        <v>1256</v>
      </c>
      <c r="X30" s="27"/>
      <c r="Y30" s="27"/>
      <c r="Z30" s="27"/>
      <c r="AA30" s="27"/>
      <c r="AB30" s="239"/>
      <c r="AC30" s="27"/>
      <c r="AD30" s="27"/>
      <c r="AE30" s="27"/>
      <c r="AF30" s="27"/>
      <c r="AG30" s="27"/>
      <c r="AH30" s="82"/>
      <c r="AI30" s="82"/>
      <c r="AJ30" s="82"/>
      <c r="AK30" s="82"/>
      <c r="AL30" s="281">
        <v>0</v>
      </c>
      <c r="AM30"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30" s="165"/>
      <c r="AO3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0" s="27"/>
      <c r="AR30" s="52"/>
      <c r="AS30" s="27"/>
      <c r="AT30" s="27"/>
      <c r="AU30" s="27"/>
      <c r="AV30" s="27"/>
      <c r="AW30" s="27"/>
      <c r="AX30" s="27"/>
      <c r="AY3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30" s="50" t="str">
        <f>IF(OR(Table_Question_Sets[[#This Row],[Header]]="Yes",Table_Question_Sets[[#This Row],[Text]]=""),"",IF(OR(Table_Question_Sets[[#This Row],[Text]]="true",Table_Question_Sets[[#This Row],[Text]]="false",ISNUMBER(Table_Question_Sets[[#This Row],[Text]])),Table_Question_Sets[[#This Row],[Text]],""""&amp;Table_Question_Sets[[#This Row],[Text]]&amp;""""))</f>
        <v>"0.00%"</v>
      </c>
      <c r="BA30" s="50" t="str">
        <f>IF(AND(Table_Question_Sets[[#This Row],[Header]]&lt;&gt;"Yes",Table_Question_Sets[[#This Row],[Property]]&lt;&gt;"",Table_Question_Sets[[#This Row],[Summary Label]]&lt;&gt;""),""""&amp;Table_Question_Sets[[#This Row],[Key]]&amp;""": """&amp;Table_Question_Sets[[#This Row],[Summary Label]]&amp;"""","")</f>
        <v/>
      </c>
      <c r="BB30" s="50">
        <f ca="1">IF(Table_Question_Sets[[#This Row],[Header]]="Yes","",_xlfn.NUMBERVALUE(INDIRECT(SUBSTITUTE(ADDRESS(1,COLUMN(),4),"1","")&amp;ROW()-1))+IF(Table_Question_Sets[[#This Row],[Property]]&lt;&gt;"",1,0))</f>
        <v>24</v>
      </c>
      <c r="BC30" s="50">
        <f ca="1">IF(Table_Question_Sets[[#This Row],[Header]]="Yes","",_xlfn.NUMBERVALUE(INDIRECT(SUBSTITUTE(ADDRESS(1,COLUMN(),4),"1","")&amp;ROW()+1))+IF(Table_Question_Sets[[#This Row],[Property]]&lt;&gt;"",1,0))</f>
        <v>26</v>
      </c>
      <c r="BD30" s="29" t="str">
        <f t="array" aca="1" ref="BD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3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3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30" s="26" t="str">
        <f ca="1" xml:space="preserve">
IF(Table_Question_Sets[[#This Row],[Row]]="Yes","]},{""className"": ""row"",""fieldGroup"": [","")&amp;
Table_Question_Sets[[#This Row],[Config Field]]</f>
        <v>{"key":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3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3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0" s="137" t="str">
        <f>IF(AND(Table_Question_Sets[[#This Row],[Header]]="",Table_Question_Sets[[#This Row],[Property]]&lt;&gt;"",Table_Question_Sets[[#This Row],[Field Type]]&lt;&gt;""),
""""&amp;Table_Question_Sets[[#This Row],[Key]]&amp;"""","")</f>
        <v>"civilEngineering"</v>
      </c>
      <c r="BM3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30" s="137" t="str">
        <f>IF(AND(Table_Question_Sets[[#This Row],[Header]]&lt;&gt;"Yes",Table_Question_Sets[[#This Row],[Property]]&lt;&gt;"",Table_Question_Sets[[#This Row],[Workflow Role]]&lt;&gt;""),
""""&amp;Table_Question_Sets[[#This Row],[Workflow Role]]&amp;""":"""&amp;Table_Question_Sets[[#This Row],[Key]]&amp;"""","")</f>
        <v/>
      </c>
      <c r="BO30" s="137" t="str">
        <f>IF(AND(Table_Question_Sets[[#This Row],[Header]]&lt;&gt;"Yes",Table_Question_Sets[[#This Row],[Property]]&lt;&gt;"",Table_Question_Sets[[#This Row],[Private]]="Yes"),
""""&amp;Table_Question_Sets[[#This Row],[Key]]&amp;"""","")</f>
        <v/>
      </c>
      <c r="BP30" s="137">
        <f ca="1">IF(Table_Question_Sets[[#This Row],[Header]]="Yes","",_xlfn.NUMBERVALUE(INDIRECT(SUBSTITUTE(ADDRESS(1,COLUMN(),4),"1","")&amp;ROW()+1))+IF(OR(Table_Question_Sets[[#This Row],[Value]]&lt;&gt;"",AND(Table_Question_Sets[[#This Row],[Data Type]]="Repeating",Table_Question_Sets[[#This Row],[Calculation Repeating]]&lt;&gt;"")),1,0))</f>
        <v>1</v>
      </c>
      <c r="BQ30" s="137" t="str">
        <f ca="1" xml:space="preserve">
IF(Table_Question_Sets[[#This Row],[Data Type]]="Repeating",
OFFSET(Table_Repeating_Question_Sets[[#Headers],[Property]],MATCH(Table_Question_Sets[[#This Row],[Property]],Table_Repeating_Question_Sets[Property],0),MATCH("Calculation",Table_Repeating_Question_Sets[#Headers],0)-1,1,1),
"")</f>
        <v/>
      </c>
      <c r="BR3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"civilEngineering": "0.00%"</v>
      </c>
      <c r="BS3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"civilEngineering": "0.00%","structuralEngineering": "0.00%","engineeringSurveying": "0.00%","infrastructureDesign": "0.00%","settingStructures": "0.00%","landPlanning": "0.00%","geotechnicalEngineering": "0.00%","townPlanning": "0.00%","geographicalInformationSystems": "0.00%","projectManagement": "0.00%","otherActivities": "0.00%","policyStartDate": "30/04/2020"</v>
      </c>
      <c r="BT30" s="137" t="str">
        <f ca="1">IF(ISNUMBER(Table_Question_Sets[[#This Row],[Config Use Row]]),INDEX(Table_Question_Sets[Config Rollup],Table_Question_Sets[[#This Row],[Config Use Row]]),"")</f>
        <v/>
      </c>
      <c r="BU30" s="137" t="str">
        <f ca="1">IF(ISNUMBER(Table_Question_Sets[[#This Row],[Config Use Row]]),INDEX(Table_Question_Sets[Config Keys Nested Rollup],Table_Question_Sets[[#This Row],[Config Use Row]]),"")</f>
        <v/>
      </c>
      <c r="BV30" s="26" t="str">
        <f ca="1">IF(ISNUMBER(Table_Question_Sets[[#This Row],[Config Use Row]]),INDEX(Table_Question_Sets[Calculation Rollup],Table_Question_Sets[[#This Row],[Config Use Row]]),"")</f>
        <v/>
      </c>
    </row>
    <row r="31" spans="2:74" s="22" customFormat="1" ht="20.45" customHeight="1">
      <c r="B31" s="27" t="s">
        <v>1225</v>
      </c>
      <c r="C31" s="164"/>
      <c r="D31" s="26" t="str">
        <f ca="1">IF(Table_Question_Sets[[#This Row],[Header]]="Yes","",
IF(INDIRECT(SUBSTITUTE(ADDRESS(1,COLUMN(),4),"1","")&amp;ROW()-1)="",
INDIRECT(SUBSTITUTE(ADDRESS(1,COLUMN(Table_Question_Sets[[#This Row],[Property]]),4),"1","")&amp;ROW()-1),
INDIRECT(SUBSTITUTE(ADDRESS(1,COLUMN(),4),"1","")&amp;ROW()-1)))</f>
        <v>Rating Primary</v>
      </c>
      <c r="E3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labelStructuralEngineering</v>
      </c>
      <c r="F31" s="26" t="str">
        <f>IF(Table_Question_Sets[[#This Row],[Header]]="Yes","",IF(Table_Question_Sets[[#This Row],[Property]]&lt;&gt;"",SUBSTITUTE(Table_Question_Sets[[#This Row],[Property]]," ",""),""))</f>
        <v>LabelStructuralEngineering</v>
      </c>
      <c r="G31" s="94"/>
      <c r="H31" s="27" t="s">
        <v>631</v>
      </c>
      <c r="I31" s="27" t="s">
        <v>631</v>
      </c>
      <c r="J31" s="27"/>
      <c r="K31" s="59"/>
      <c r="L31" s="82"/>
      <c r="M31" s="82"/>
      <c r="N31" s="59" t="s">
        <v>60</v>
      </c>
      <c r="O31" s="59" t="s">
        <v>738</v>
      </c>
      <c r="P31" s="59" t="s">
        <v>971</v>
      </c>
      <c r="Q31" s="59" t="s">
        <v>992</v>
      </c>
      <c r="R31" s="59"/>
      <c r="S31" s="52"/>
      <c r="T31" s="27" t="s">
        <v>1226</v>
      </c>
      <c r="U31" s="27"/>
      <c r="V31" s="27" t="s">
        <v>1254</v>
      </c>
      <c r="W31" s="27"/>
      <c r="X31" s="27"/>
      <c r="Y31" s="27"/>
      <c r="Z31" s="27"/>
      <c r="AA31" s="27"/>
      <c r="AB31" s="239"/>
      <c r="AC31" s="27"/>
      <c r="AD31" s="27"/>
      <c r="AE31" s="27"/>
      <c r="AF31" s="27"/>
      <c r="AG31" s="27"/>
      <c r="AH31" s="82"/>
      <c r="AI31" s="82"/>
      <c r="AJ31" s="82"/>
      <c r="AK31" s="82"/>
      <c r="AL31" s="281"/>
      <c r="AM3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31" s="165"/>
      <c r="AO3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1" s="27"/>
      <c r="AR31" s="52"/>
      <c r="AS31" s="27"/>
      <c r="AT31" s="27"/>
      <c r="AU31" s="27"/>
      <c r="AV31" s="27"/>
      <c r="AW31" s="27"/>
      <c r="AX31" s="27"/>
      <c r="AY3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1" s="50" t="str">
        <f>IF(OR(Table_Question_Sets[[#This Row],[Header]]="Yes",Table_Question_Sets[[#This Row],[Text]]=""),"",IF(OR(Table_Question_Sets[[#This Row],[Text]]="true",Table_Question_Sets[[#This Row],[Text]]="false",ISNUMBER(Table_Question_Sets[[#This Row],[Text]])),Table_Question_Sets[[#This Row],[Text]],""""&amp;Table_Question_Sets[[#This Row],[Text]]&amp;""""))</f>
        <v/>
      </c>
      <c r="BA31" s="50" t="str">
        <f>IF(AND(Table_Question_Sets[[#This Row],[Header]]&lt;&gt;"Yes",Table_Question_Sets[[#This Row],[Property]]&lt;&gt;"",Table_Question_Sets[[#This Row],[Summary Label]]&lt;&gt;""),""""&amp;Table_Question_Sets[[#This Row],[Key]]&amp;""": """&amp;Table_Question_Sets[[#This Row],[Summary Label]]&amp;"""","")</f>
        <v/>
      </c>
      <c r="BB31" s="50">
        <f ca="1">IF(Table_Question_Sets[[#This Row],[Header]]="Yes","",_xlfn.NUMBERVALUE(INDIRECT(SUBSTITUTE(ADDRESS(1,COLUMN(),4),"1","")&amp;ROW()-1))+IF(Table_Question_Sets[[#This Row],[Property]]&lt;&gt;"",1,0))</f>
        <v>25</v>
      </c>
      <c r="BC31" s="50">
        <f ca="1">IF(Table_Question_Sets[[#This Row],[Header]]="Yes","",_xlfn.NUMBERVALUE(INDIRECT(SUBSTITUTE(ADDRESS(1,COLUMN(),4),"1","")&amp;ROW()+1))+IF(Table_Question_Sets[[#This Row],[Property]]&lt;&gt;"",1,0))</f>
        <v>25</v>
      </c>
      <c r="BD31" s="29" t="str">
        <f t="array" aca="1" ref="BD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"templateOptions":{"label":"Structural Engineering","hideCondition":"number(stateACT) + number(stateNSW) + number(stateNT) + number(stateQLD) + number(stateSA) + number(stateTAS) + number(stateVIC) + number(stateWA) + number(overseas) != 100"}</v>
      </c>
      <c r="BH3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v>
      </c>
      <c r="BI31" s="26" t="str">
        <f ca="1" xml:space="preserve">
IF(Table_Question_Sets[[#This Row],[Row]]="Yes","]},{""className"": ""row"",""fieldGroup"": [","")&amp;
Table_Question_Sets[[#This Row],[Config Field]]</f>
        <v>]},{"className":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v>
      </c>
      <c r="BJ3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3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1" s="137" t="str">
        <f>IF(AND(Table_Question_Sets[[#This Row],[Header]]="",Table_Question_Sets[[#This Row],[Property]]&lt;&gt;"",Table_Question_Sets[[#This Row],[Field Type]]&lt;&gt;""),
""""&amp;Table_Question_Sets[[#This Row],[Key]]&amp;"""","")</f>
        <v>"labelStructuralEngineering"</v>
      </c>
      <c r="BM3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31" s="137" t="str">
        <f>IF(AND(Table_Question_Sets[[#This Row],[Header]]&lt;&gt;"Yes",Table_Question_Sets[[#This Row],[Property]]&lt;&gt;"",Table_Question_Sets[[#This Row],[Workflow Role]]&lt;&gt;""),
""""&amp;Table_Question_Sets[[#This Row],[Workflow Role]]&amp;""":"""&amp;Table_Question_Sets[[#This Row],[Key]]&amp;"""","")</f>
        <v/>
      </c>
      <c r="BO31" s="137" t="str">
        <f>IF(AND(Table_Question_Sets[[#This Row],[Header]]&lt;&gt;"Yes",Table_Question_Sets[[#This Row],[Property]]&lt;&gt;"",Table_Question_Sets[[#This Row],[Private]]="Yes"),
""""&amp;Table_Question_Sets[[#This Row],[Key]]&amp;"""","")</f>
        <v/>
      </c>
      <c r="BP31" s="137">
        <f ca="1">IF(Table_Question_Sets[[#This Row],[Header]]="Yes","",_xlfn.NUMBERVALUE(INDIRECT(SUBSTITUTE(ADDRESS(1,COLUMN(),4),"1","")&amp;ROW()+1))+IF(OR(Table_Question_Sets[[#This Row],[Value]]&lt;&gt;"",AND(Table_Question_Sets[[#This Row],[Data Type]]="Repeating",Table_Question_Sets[[#This Row],[Calculation Repeating]]&lt;&gt;"")),1,0))</f>
        <v>1</v>
      </c>
      <c r="BQ31" s="137" t="str">
        <f ca="1" xml:space="preserve">
IF(Table_Question_Sets[[#This Row],[Data Type]]="Repeating",
OFFSET(Table_Repeating_Question_Sets[[#Headers],[Property]],MATCH(Table_Question_Sets[[#This Row],[Property]],Table_Repeating_Question_Sets[Property],0),MATCH("Calculation",Table_Repeating_Question_Sets[#Headers],0)-1,1,1),
"")</f>
        <v/>
      </c>
      <c r="BR3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"structuralEngineering": "0.00%","engineeringSurveying": "0.00%","infrastructureDesign": "0.00%","settingStructures": "0.00%","landPlanning": "0.00%","geotechnicalEngineering": "0.00%","townPlanning": "0.00%","geographicalInformationSystems": "0.00%","projectManagement": "0.00%","otherActivities": "0.00%","policyStartDate": "30/04/2020"</v>
      </c>
      <c r="BT31" s="137" t="str">
        <f ca="1">IF(ISNUMBER(Table_Question_Sets[[#This Row],[Config Use Row]]),INDEX(Table_Question_Sets[Config Rollup],Table_Question_Sets[[#This Row],[Config Use Row]]),"")</f>
        <v/>
      </c>
      <c r="BU31" s="137" t="str">
        <f ca="1">IF(ISNUMBER(Table_Question_Sets[[#This Row],[Config Use Row]]),INDEX(Table_Question_Sets[Config Keys Nested Rollup],Table_Question_Sets[[#This Row],[Config Use Row]]),"")</f>
        <v/>
      </c>
      <c r="BV31" s="26" t="str">
        <f ca="1">IF(ISNUMBER(Table_Question_Sets[[#This Row],[Config Use Row]]),INDEX(Table_Question_Sets[Calculation Rollup],Table_Question_Sets[[#This Row],[Config Use Row]]),"")</f>
        <v/>
      </c>
    </row>
    <row r="32" spans="2:74" s="22" customFormat="1" ht="20.45" customHeight="1">
      <c r="B32" s="27" t="s">
        <v>1226</v>
      </c>
      <c r="C32" s="164"/>
      <c r="D32" s="26" t="str">
        <f ca="1">IF(Table_Question_Sets[[#This Row],[Header]]="Yes","",
IF(INDIRECT(SUBSTITUTE(ADDRESS(1,COLUMN(),4),"1","")&amp;ROW()-1)="",
INDIRECT(SUBSTITUTE(ADDRESS(1,COLUMN(Table_Question_Sets[[#This Row],[Property]]),4),"1","")&amp;ROW()-1),
INDIRECT(SUBSTITUTE(ADDRESS(1,COLUMN(),4),"1","")&amp;ROW()-1)))</f>
        <v>Rating Primary</v>
      </c>
      <c r="E3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structuralEngineering</v>
      </c>
      <c r="F32" s="26" t="str">
        <f>IF(Table_Question_Sets[[#This Row],[Header]]="Yes","",IF(Table_Question_Sets[[#This Row],[Property]]&lt;&gt;"",SUBSTITUTE(Table_Question_Sets[[#This Row],[Property]]," ",""),""))</f>
        <v>StructuralEngineering</v>
      </c>
      <c r="G32" s="94"/>
      <c r="H32" s="27" t="s">
        <v>768</v>
      </c>
      <c r="I32" s="27" t="s">
        <v>37</v>
      </c>
      <c r="J32" s="27"/>
      <c r="K32" s="59"/>
      <c r="L32" s="82"/>
      <c r="M32" s="82"/>
      <c r="N32" s="59"/>
      <c r="O32" s="59" t="s">
        <v>738</v>
      </c>
      <c r="P32" s="59" t="s">
        <v>992</v>
      </c>
      <c r="Q32" s="59" t="s">
        <v>1249</v>
      </c>
      <c r="R32" s="59"/>
      <c r="S32" s="52"/>
      <c r="T32" s="27"/>
      <c r="U32" s="27"/>
      <c r="V32" s="27" t="s">
        <v>1254</v>
      </c>
      <c r="W32" s="27" t="s">
        <v>1256</v>
      </c>
      <c r="X32" s="27"/>
      <c r="Y32" s="27"/>
      <c r="Z32" s="27"/>
      <c r="AA32" s="27"/>
      <c r="AB32" s="239"/>
      <c r="AC32" s="27"/>
      <c r="AD32" s="27"/>
      <c r="AE32" s="27"/>
      <c r="AF32" s="27"/>
      <c r="AG32" s="27"/>
      <c r="AH32" s="82"/>
      <c r="AI32" s="82"/>
      <c r="AJ32" s="82"/>
      <c r="AK32" s="82"/>
      <c r="AL32" s="281">
        <v>0</v>
      </c>
      <c r="AM32"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32" s="165"/>
      <c r="AO3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2" s="27"/>
      <c r="AR32" s="52"/>
      <c r="AS32" s="27"/>
      <c r="AT32" s="27"/>
      <c r="AU32" s="27"/>
      <c r="AV32" s="27"/>
      <c r="AW32" s="27"/>
      <c r="AX32" s="27"/>
      <c r="AY3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32" s="50" t="str">
        <f>IF(OR(Table_Question_Sets[[#This Row],[Header]]="Yes",Table_Question_Sets[[#This Row],[Text]]=""),"",IF(OR(Table_Question_Sets[[#This Row],[Text]]="true",Table_Question_Sets[[#This Row],[Text]]="false",ISNUMBER(Table_Question_Sets[[#This Row],[Text]])),Table_Question_Sets[[#This Row],[Text]],""""&amp;Table_Question_Sets[[#This Row],[Text]]&amp;""""))</f>
        <v>"0.00%"</v>
      </c>
      <c r="BA32" s="50" t="str">
        <f>IF(AND(Table_Question_Sets[[#This Row],[Header]]&lt;&gt;"Yes",Table_Question_Sets[[#This Row],[Property]]&lt;&gt;"",Table_Question_Sets[[#This Row],[Summary Label]]&lt;&gt;""),""""&amp;Table_Question_Sets[[#This Row],[Key]]&amp;""": """&amp;Table_Question_Sets[[#This Row],[Summary Label]]&amp;"""","")</f>
        <v/>
      </c>
      <c r="BB32" s="50">
        <f ca="1">IF(Table_Question_Sets[[#This Row],[Header]]="Yes","",_xlfn.NUMBERVALUE(INDIRECT(SUBSTITUTE(ADDRESS(1,COLUMN(),4),"1","")&amp;ROW()-1))+IF(Table_Question_Sets[[#This Row],[Property]]&lt;&gt;"",1,0))</f>
        <v>26</v>
      </c>
      <c r="BC32" s="50">
        <f ca="1">IF(Table_Question_Sets[[#This Row],[Header]]="Yes","",_xlfn.NUMBERVALUE(INDIRECT(SUBSTITUTE(ADDRESS(1,COLUMN(),4),"1","")&amp;ROW()+1))+IF(Table_Question_Sets[[#This Row],[Property]]&lt;&gt;"",1,0))</f>
        <v>24</v>
      </c>
      <c r="BD32" s="29" t="str">
        <f t="array" aca="1" ref="BD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3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3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32" s="26" t="str">
        <f ca="1" xml:space="preserve">
IF(Table_Question_Sets[[#This Row],[Row]]="Yes","]},{""className"": ""row"",""fieldGroup"": [","")&amp;
Table_Question_Sets[[#This Row],[Config Field]]</f>
        <v>{"key":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3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3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2" s="137" t="str">
        <f>IF(AND(Table_Question_Sets[[#This Row],[Header]]="",Table_Question_Sets[[#This Row],[Property]]&lt;&gt;"",Table_Question_Sets[[#This Row],[Field Type]]&lt;&gt;""),
""""&amp;Table_Question_Sets[[#This Row],[Key]]&amp;"""","")</f>
        <v>"structuralEngineering"</v>
      </c>
      <c r="BM3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32" s="137" t="str">
        <f>IF(AND(Table_Question_Sets[[#This Row],[Header]]&lt;&gt;"Yes",Table_Question_Sets[[#This Row],[Property]]&lt;&gt;"",Table_Question_Sets[[#This Row],[Workflow Role]]&lt;&gt;""),
""""&amp;Table_Question_Sets[[#This Row],[Workflow Role]]&amp;""":"""&amp;Table_Question_Sets[[#This Row],[Key]]&amp;"""","")</f>
        <v/>
      </c>
      <c r="BO32" s="137" t="str">
        <f>IF(AND(Table_Question_Sets[[#This Row],[Header]]&lt;&gt;"Yes",Table_Question_Sets[[#This Row],[Property]]&lt;&gt;"",Table_Question_Sets[[#This Row],[Private]]="Yes"),
""""&amp;Table_Question_Sets[[#This Row],[Key]]&amp;"""","")</f>
        <v/>
      </c>
      <c r="BP32" s="137">
        <f ca="1">IF(Table_Question_Sets[[#This Row],[Header]]="Yes","",_xlfn.NUMBERVALUE(INDIRECT(SUBSTITUTE(ADDRESS(1,COLUMN(),4),"1","")&amp;ROW()+1))+IF(OR(Table_Question_Sets[[#This Row],[Value]]&lt;&gt;"",AND(Table_Question_Sets[[#This Row],[Data Type]]="Repeating",Table_Question_Sets[[#This Row],[Calculation Repeating]]&lt;&gt;"")),1,0))</f>
        <v>1</v>
      </c>
      <c r="BQ32" s="137" t="str">
        <f ca="1" xml:space="preserve">
IF(Table_Question_Sets[[#This Row],[Data Type]]="Repeating",
OFFSET(Table_Repeating_Question_Sets[[#Headers],[Property]],MATCH(Table_Question_Sets[[#This Row],[Property]],Table_Repeating_Question_Sets[Property],0),MATCH("Calculation",Table_Repeating_Question_Sets[#Headers],0)-1,1,1),
"")</f>
        <v/>
      </c>
      <c r="BR3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"structuralEngineering": "0.00%"</v>
      </c>
      <c r="BS3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"structuralEngineering": "0.00%","engineeringSurveying": "0.00%","infrastructureDesign": "0.00%","settingStructures": "0.00%","landPlanning": "0.00%","geotechnicalEngineering": "0.00%","townPlanning": "0.00%","geographicalInformationSystems": "0.00%","projectManagement": "0.00%","otherActivities": "0.00%","policyStartDate": "30/04/2020"</v>
      </c>
      <c r="BT32" s="137" t="str">
        <f ca="1">IF(ISNUMBER(Table_Question_Sets[[#This Row],[Config Use Row]]),INDEX(Table_Question_Sets[Config Rollup],Table_Question_Sets[[#This Row],[Config Use Row]]),"")</f>
        <v/>
      </c>
      <c r="BU32" s="137" t="str">
        <f ca="1">IF(ISNUMBER(Table_Question_Sets[[#This Row],[Config Use Row]]),INDEX(Table_Question_Sets[Config Keys Nested Rollup],Table_Question_Sets[[#This Row],[Config Use Row]]),"")</f>
        <v/>
      </c>
      <c r="BV32" s="26" t="str">
        <f ca="1">IF(ISNUMBER(Table_Question_Sets[[#This Row],[Config Use Row]]),INDEX(Table_Question_Sets[Calculation Rollup],Table_Question_Sets[[#This Row],[Config Use Row]]),"")</f>
        <v/>
      </c>
    </row>
    <row r="33" spans="2:74" s="22" customFormat="1" ht="20.45" customHeight="1">
      <c r="B33" s="27" t="s">
        <v>1227</v>
      </c>
      <c r="C33" s="164"/>
      <c r="D33" s="26" t="str">
        <f ca="1">IF(Table_Question_Sets[[#This Row],[Header]]="Yes","",
IF(INDIRECT(SUBSTITUTE(ADDRESS(1,COLUMN(),4),"1","")&amp;ROW()-1)="",
INDIRECT(SUBSTITUTE(ADDRESS(1,COLUMN(Table_Question_Sets[[#This Row],[Property]]),4),"1","")&amp;ROW()-1),
INDIRECT(SUBSTITUTE(ADDRESS(1,COLUMN(),4),"1","")&amp;ROW()-1)))</f>
        <v>Rating Primary</v>
      </c>
      <c r="E3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labelEngineeringSurveying</v>
      </c>
      <c r="F33" s="26" t="str">
        <f>IF(Table_Question_Sets[[#This Row],[Header]]="Yes","",IF(Table_Question_Sets[[#This Row],[Property]]&lt;&gt;"",SUBSTITUTE(Table_Question_Sets[[#This Row],[Property]]," ",""),""))</f>
        <v>LabelEngineeringSurveying</v>
      </c>
      <c r="G33" s="94"/>
      <c r="H33" s="27" t="s">
        <v>631</v>
      </c>
      <c r="I33" s="27" t="s">
        <v>631</v>
      </c>
      <c r="J33" s="27"/>
      <c r="K33" s="59"/>
      <c r="L33" s="82"/>
      <c r="M33" s="82"/>
      <c r="N33" s="59" t="s">
        <v>60</v>
      </c>
      <c r="O33" s="59" t="s">
        <v>738</v>
      </c>
      <c r="P33" s="59" t="s">
        <v>971</v>
      </c>
      <c r="Q33" s="59" t="s">
        <v>992</v>
      </c>
      <c r="R33" s="59"/>
      <c r="S33" s="52"/>
      <c r="T33" s="27" t="s">
        <v>1228</v>
      </c>
      <c r="U33" s="27"/>
      <c r="V33" s="27" t="s">
        <v>1254</v>
      </c>
      <c r="W33" s="27"/>
      <c r="X33" s="27"/>
      <c r="Y33" s="27"/>
      <c r="Z33" s="27"/>
      <c r="AA33" s="27"/>
      <c r="AB33" s="239"/>
      <c r="AC33" s="27"/>
      <c r="AD33" s="27"/>
      <c r="AE33" s="27"/>
      <c r="AF33" s="27"/>
      <c r="AG33" s="27"/>
      <c r="AH33" s="82"/>
      <c r="AI33" s="82"/>
      <c r="AJ33" s="82"/>
      <c r="AK33" s="82"/>
      <c r="AL33" s="281"/>
      <c r="AM3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33" s="165"/>
      <c r="AO3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3" s="27"/>
      <c r="AR33" s="52"/>
      <c r="AS33" s="27"/>
      <c r="AT33" s="27"/>
      <c r="AU33" s="27"/>
      <c r="AV33" s="27"/>
      <c r="AW33" s="27"/>
      <c r="AX33" s="27"/>
      <c r="AY3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3" s="50" t="str">
        <f>IF(OR(Table_Question_Sets[[#This Row],[Header]]="Yes",Table_Question_Sets[[#This Row],[Text]]=""),"",IF(OR(Table_Question_Sets[[#This Row],[Text]]="true",Table_Question_Sets[[#This Row],[Text]]="false",ISNUMBER(Table_Question_Sets[[#This Row],[Text]])),Table_Question_Sets[[#This Row],[Text]],""""&amp;Table_Question_Sets[[#This Row],[Text]]&amp;""""))</f>
        <v/>
      </c>
      <c r="BA33" s="50" t="str">
        <f>IF(AND(Table_Question_Sets[[#This Row],[Header]]&lt;&gt;"Yes",Table_Question_Sets[[#This Row],[Property]]&lt;&gt;"",Table_Question_Sets[[#This Row],[Summary Label]]&lt;&gt;""),""""&amp;Table_Question_Sets[[#This Row],[Key]]&amp;""": """&amp;Table_Question_Sets[[#This Row],[Summary Label]]&amp;"""","")</f>
        <v/>
      </c>
      <c r="BB33" s="50">
        <f ca="1">IF(Table_Question_Sets[[#This Row],[Header]]="Yes","",_xlfn.NUMBERVALUE(INDIRECT(SUBSTITUTE(ADDRESS(1,COLUMN(),4),"1","")&amp;ROW()-1))+IF(Table_Question_Sets[[#This Row],[Property]]&lt;&gt;"",1,0))</f>
        <v>27</v>
      </c>
      <c r="BC33" s="50">
        <f ca="1">IF(Table_Question_Sets[[#This Row],[Header]]="Yes","",_xlfn.NUMBERVALUE(INDIRECT(SUBSTITUTE(ADDRESS(1,COLUMN(),4),"1","")&amp;ROW()+1))+IF(Table_Question_Sets[[#This Row],[Property]]&lt;&gt;"",1,0))</f>
        <v>23</v>
      </c>
      <c r="BD33" s="29" t="str">
        <f t="array" aca="1" ref="BD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"templateOptions":{"label":"Engineering Surveying","hideCondition":"number(stateACT) + number(stateNSW) + number(stateNT) + number(stateQLD) + number(stateSA) + number(stateTAS) + number(stateVIC) + number(stateWA) + number(overseas) != 100"}</v>
      </c>
      <c r="BH3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v>
      </c>
      <c r="BI33" s="26" t="str">
        <f ca="1" xml:space="preserve">
IF(Table_Question_Sets[[#This Row],[Row]]="Yes","]},{""className"": ""row"",""fieldGroup"": [","")&amp;
Table_Question_Sets[[#This Row],[Config Field]]</f>
        <v>]},{"className":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v>
      </c>
      <c r="BJ3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3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3" s="137" t="str">
        <f>IF(AND(Table_Question_Sets[[#This Row],[Header]]="",Table_Question_Sets[[#This Row],[Property]]&lt;&gt;"",Table_Question_Sets[[#This Row],[Field Type]]&lt;&gt;""),
""""&amp;Table_Question_Sets[[#This Row],[Key]]&amp;"""","")</f>
        <v>"labelEngineeringSurveying"</v>
      </c>
      <c r="BM3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33" s="137" t="str">
        <f>IF(AND(Table_Question_Sets[[#This Row],[Header]]&lt;&gt;"Yes",Table_Question_Sets[[#This Row],[Property]]&lt;&gt;"",Table_Question_Sets[[#This Row],[Workflow Role]]&lt;&gt;""),
""""&amp;Table_Question_Sets[[#This Row],[Workflow Role]]&amp;""":"""&amp;Table_Question_Sets[[#This Row],[Key]]&amp;"""","")</f>
        <v/>
      </c>
      <c r="BO33" s="137" t="str">
        <f>IF(AND(Table_Question_Sets[[#This Row],[Header]]&lt;&gt;"Yes",Table_Question_Sets[[#This Row],[Property]]&lt;&gt;"",Table_Question_Sets[[#This Row],[Private]]="Yes"),
""""&amp;Table_Question_Sets[[#This Row],[Key]]&amp;"""","")</f>
        <v/>
      </c>
      <c r="BP33" s="137">
        <f ca="1">IF(Table_Question_Sets[[#This Row],[Header]]="Yes","",_xlfn.NUMBERVALUE(INDIRECT(SUBSTITUTE(ADDRESS(1,COLUMN(),4),"1","")&amp;ROW()+1))+IF(OR(Table_Question_Sets[[#This Row],[Value]]&lt;&gt;"",AND(Table_Question_Sets[[#This Row],[Data Type]]="Repeating",Table_Question_Sets[[#This Row],[Calculation Repeating]]&lt;&gt;"")),1,0))</f>
        <v>1</v>
      </c>
      <c r="BQ33" s="137" t="str">
        <f ca="1" xml:space="preserve">
IF(Table_Question_Sets[[#This Row],[Data Type]]="Repeating",
OFFSET(Table_Repeating_Question_Sets[[#Headers],[Property]],MATCH(Table_Question_Sets[[#This Row],[Property]],Table_Repeating_Question_Sets[Property],0),MATCH("Calculation",Table_Repeating_Question_Sets[#Headers],0)-1,1,1),
"")</f>
        <v/>
      </c>
      <c r="BR3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"engineeringSurveying": "0.00%","infrastructureDesign": "0.00%","settingStructures": "0.00%","landPlanning": "0.00%","geotechnicalEngineering": "0.00%","townPlanning": "0.00%","geographicalInformationSystems": "0.00%","projectManagement": "0.00%","otherActivities": "0.00%","policyStartDate": "30/04/2020"</v>
      </c>
      <c r="BT33" s="137" t="str">
        <f ca="1">IF(ISNUMBER(Table_Question_Sets[[#This Row],[Config Use Row]]),INDEX(Table_Question_Sets[Config Rollup],Table_Question_Sets[[#This Row],[Config Use Row]]),"")</f>
        <v/>
      </c>
      <c r="BU33" s="137" t="str">
        <f ca="1">IF(ISNUMBER(Table_Question_Sets[[#This Row],[Config Use Row]]),INDEX(Table_Question_Sets[Config Keys Nested Rollup],Table_Question_Sets[[#This Row],[Config Use Row]]),"")</f>
        <v/>
      </c>
      <c r="BV33" s="26" t="str">
        <f ca="1">IF(ISNUMBER(Table_Question_Sets[[#This Row],[Config Use Row]]),INDEX(Table_Question_Sets[Calculation Rollup],Table_Question_Sets[[#This Row],[Config Use Row]]),"")</f>
        <v/>
      </c>
    </row>
    <row r="34" spans="2:74" s="22" customFormat="1" ht="20.45" customHeight="1">
      <c r="B34" s="27" t="s">
        <v>1228</v>
      </c>
      <c r="C34" s="164"/>
      <c r="D34" s="26" t="str">
        <f ca="1">IF(Table_Question_Sets[[#This Row],[Header]]="Yes","",
IF(INDIRECT(SUBSTITUTE(ADDRESS(1,COLUMN(),4),"1","")&amp;ROW()-1)="",
INDIRECT(SUBSTITUTE(ADDRESS(1,COLUMN(Table_Question_Sets[[#This Row],[Property]]),4),"1","")&amp;ROW()-1),
INDIRECT(SUBSTITUTE(ADDRESS(1,COLUMN(),4),"1","")&amp;ROW()-1)))</f>
        <v>Rating Primary</v>
      </c>
      <c r="E3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engineeringSurveying</v>
      </c>
      <c r="F34" s="26" t="str">
        <f>IF(Table_Question_Sets[[#This Row],[Header]]="Yes","",IF(Table_Question_Sets[[#This Row],[Property]]&lt;&gt;"",SUBSTITUTE(Table_Question_Sets[[#This Row],[Property]]," ",""),""))</f>
        <v>EngineeringSurveying</v>
      </c>
      <c r="G34" s="94"/>
      <c r="H34" s="27" t="s">
        <v>768</v>
      </c>
      <c r="I34" s="27" t="s">
        <v>37</v>
      </c>
      <c r="J34" s="27"/>
      <c r="K34" s="59"/>
      <c r="L34" s="82"/>
      <c r="M34" s="82"/>
      <c r="N34" s="59"/>
      <c r="O34" s="59" t="s">
        <v>738</v>
      </c>
      <c r="P34" s="59" t="s">
        <v>992</v>
      </c>
      <c r="Q34" s="59" t="s">
        <v>1249</v>
      </c>
      <c r="R34" s="59"/>
      <c r="S34" s="52"/>
      <c r="T34" s="27"/>
      <c r="U34" s="27"/>
      <c r="V34" s="27" t="s">
        <v>1254</v>
      </c>
      <c r="W34" s="27" t="s">
        <v>1256</v>
      </c>
      <c r="X34" s="27"/>
      <c r="Y34" s="27"/>
      <c r="Z34" s="27"/>
      <c r="AA34" s="27"/>
      <c r="AB34" s="239"/>
      <c r="AC34" s="27"/>
      <c r="AD34" s="27"/>
      <c r="AE34" s="27"/>
      <c r="AF34" s="27"/>
      <c r="AG34" s="27"/>
      <c r="AH34" s="82"/>
      <c r="AI34" s="82"/>
      <c r="AJ34" s="82"/>
      <c r="AK34" s="82"/>
      <c r="AL34" s="281">
        <v>0</v>
      </c>
      <c r="AM34"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34" s="165"/>
      <c r="AO3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4" s="27"/>
      <c r="AR34" s="52"/>
      <c r="AS34" s="27"/>
      <c r="AT34" s="27"/>
      <c r="AU34" s="27"/>
      <c r="AV34" s="27"/>
      <c r="AW34" s="27"/>
      <c r="AX34" s="27"/>
      <c r="AY3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34" s="50" t="str">
        <f>IF(OR(Table_Question_Sets[[#This Row],[Header]]="Yes",Table_Question_Sets[[#This Row],[Text]]=""),"",IF(OR(Table_Question_Sets[[#This Row],[Text]]="true",Table_Question_Sets[[#This Row],[Text]]="false",ISNUMBER(Table_Question_Sets[[#This Row],[Text]])),Table_Question_Sets[[#This Row],[Text]],""""&amp;Table_Question_Sets[[#This Row],[Text]]&amp;""""))</f>
        <v>"0.00%"</v>
      </c>
      <c r="BA34" s="50" t="str">
        <f>IF(AND(Table_Question_Sets[[#This Row],[Header]]&lt;&gt;"Yes",Table_Question_Sets[[#This Row],[Property]]&lt;&gt;"",Table_Question_Sets[[#This Row],[Summary Label]]&lt;&gt;""),""""&amp;Table_Question_Sets[[#This Row],[Key]]&amp;""": """&amp;Table_Question_Sets[[#This Row],[Summary Label]]&amp;"""","")</f>
        <v/>
      </c>
      <c r="BB34" s="50">
        <f ca="1">IF(Table_Question_Sets[[#This Row],[Header]]="Yes","",_xlfn.NUMBERVALUE(INDIRECT(SUBSTITUTE(ADDRESS(1,COLUMN(),4),"1","")&amp;ROW()-1))+IF(Table_Question_Sets[[#This Row],[Property]]&lt;&gt;"",1,0))</f>
        <v>28</v>
      </c>
      <c r="BC34" s="50">
        <f ca="1">IF(Table_Question_Sets[[#This Row],[Header]]="Yes","",_xlfn.NUMBERVALUE(INDIRECT(SUBSTITUTE(ADDRESS(1,COLUMN(),4),"1","")&amp;ROW()+1))+IF(Table_Question_Sets[[#This Row],[Property]]&lt;&gt;"",1,0))</f>
        <v>22</v>
      </c>
      <c r="BD34" s="29" t="str">
        <f t="array" aca="1" ref="BD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3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3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34" s="26" t="str">
        <f ca="1" xml:space="preserve">
IF(Table_Question_Sets[[#This Row],[Row]]="Yes","]},{""className"": ""row"",""fieldGroup"": [","")&amp;
Table_Question_Sets[[#This Row],[Config Field]]</f>
        <v>{"key":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3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3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4" s="137" t="str">
        <f>IF(AND(Table_Question_Sets[[#This Row],[Header]]="",Table_Question_Sets[[#This Row],[Property]]&lt;&gt;"",Table_Question_Sets[[#This Row],[Field Type]]&lt;&gt;""),
""""&amp;Table_Question_Sets[[#This Row],[Key]]&amp;"""","")</f>
        <v>"engineeringSurveying"</v>
      </c>
      <c r="BM3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34" s="137" t="str">
        <f>IF(AND(Table_Question_Sets[[#This Row],[Header]]&lt;&gt;"Yes",Table_Question_Sets[[#This Row],[Property]]&lt;&gt;"",Table_Question_Sets[[#This Row],[Workflow Role]]&lt;&gt;""),
""""&amp;Table_Question_Sets[[#This Row],[Workflow Role]]&amp;""":"""&amp;Table_Question_Sets[[#This Row],[Key]]&amp;"""","")</f>
        <v/>
      </c>
      <c r="BO34" s="137" t="str">
        <f>IF(AND(Table_Question_Sets[[#This Row],[Header]]&lt;&gt;"Yes",Table_Question_Sets[[#This Row],[Property]]&lt;&gt;"",Table_Question_Sets[[#This Row],[Private]]="Yes"),
""""&amp;Table_Question_Sets[[#This Row],[Key]]&amp;"""","")</f>
        <v/>
      </c>
      <c r="BP34" s="137">
        <f ca="1">IF(Table_Question_Sets[[#This Row],[Header]]="Yes","",_xlfn.NUMBERVALUE(INDIRECT(SUBSTITUTE(ADDRESS(1,COLUMN(),4),"1","")&amp;ROW()+1))+IF(OR(Table_Question_Sets[[#This Row],[Value]]&lt;&gt;"",AND(Table_Question_Sets[[#This Row],[Data Type]]="Repeating",Table_Question_Sets[[#This Row],[Calculation Repeating]]&lt;&gt;"")),1,0))</f>
        <v>1</v>
      </c>
      <c r="BQ34" s="137" t="str">
        <f ca="1" xml:space="preserve">
IF(Table_Question_Sets[[#This Row],[Data Type]]="Repeating",
OFFSET(Table_Repeating_Question_Sets[[#Headers],[Property]],MATCH(Table_Question_Sets[[#This Row],[Property]],Table_Repeating_Question_Sets[Property],0),MATCH("Calculation",Table_Repeating_Question_Sets[#Headers],0)-1,1,1),
"")</f>
        <v/>
      </c>
      <c r="BR3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"engineeringSurveying": "0.00%"</v>
      </c>
      <c r="BS3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"engineeringSurveying": "0.00%","infrastructureDesign": "0.00%","settingStructures": "0.00%","landPlanning": "0.00%","geotechnicalEngineering": "0.00%","townPlanning": "0.00%","geographicalInformationSystems": "0.00%","projectManagement": "0.00%","otherActivities": "0.00%","policyStartDate": "30/04/2020"</v>
      </c>
      <c r="BT34" s="137" t="str">
        <f ca="1">IF(ISNUMBER(Table_Question_Sets[[#This Row],[Config Use Row]]),INDEX(Table_Question_Sets[Config Rollup],Table_Question_Sets[[#This Row],[Config Use Row]]),"")</f>
        <v/>
      </c>
      <c r="BU34" s="137" t="str">
        <f ca="1">IF(ISNUMBER(Table_Question_Sets[[#This Row],[Config Use Row]]),INDEX(Table_Question_Sets[Config Keys Nested Rollup],Table_Question_Sets[[#This Row],[Config Use Row]]),"")</f>
        <v/>
      </c>
      <c r="BV34" s="26" t="str">
        <f ca="1">IF(ISNUMBER(Table_Question_Sets[[#This Row],[Config Use Row]]),INDEX(Table_Question_Sets[Calculation Rollup],Table_Question_Sets[[#This Row],[Config Use Row]]),"")</f>
        <v/>
      </c>
    </row>
    <row r="35" spans="2:74" s="22" customFormat="1" ht="20.45" customHeight="1">
      <c r="B35" s="27" t="s">
        <v>1229</v>
      </c>
      <c r="C35" s="164"/>
      <c r="D35" s="26" t="str">
        <f ca="1">IF(Table_Question_Sets[[#This Row],[Header]]="Yes","",
IF(INDIRECT(SUBSTITUTE(ADDRESS(1,COLUMN(),4),"1","")&amp;ROW()-1)="",
INDIRECT(SUBSTITUTE(ADDRESS(1,COLUMN(Table_Question_Sets[[#This Row],[Property]]),4),"1","")&amp;ROW()-1),
INDIRECT(SUBSTITUTE(ADDRESS(1,COLUMN(),4),"1","")&amp;ROW()-1)))</f>
        <v>Rating Primary</v>
      </c>
      <c r="E3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labelInfrastructureDesign</v>
      </c>
      <c r="F35" s="26" t="str">
        <f>IF(Table_Question_Sets[[#This Row],[Header]]="Yes","",IF(Table_Question_Sets[[#This Row],[Property]]&lt;&gt;"",SUBSTITUTE(Table_Question_Sets[[#This Row],[Property]]," ",""),""))</f>
        <v>LabelInfrastructureDesign</v>
      </c>
      <c r="G35" s="94"/>
      <c r="H35" s="27" t="s">
        <v>631</v>
      </c>
      <c r="I35" s="27" t="s">
        <v>631</v>
      </c>
      <c r="J35" s="27"/>
      <c r="K35" s="59"/>
      <c r="L35" s="82"/>
      <c r="M35" s="82"/>
      <c r="N35" s="59" t="s">
        <v>60</v>
      </c>
      <c r="O35" s="59" t="s">
        <v>738</v>
      </c>
      <c r="P35" s="59" t="s">
        <v>971</v>
      </c>
      <c r="Q35" s="59" t="s">
        <v>992</v>
      </c>
      <c r="R35" s="59"/>
      <c r="S35" s="52"/>
      <c r="T35" s="27" t="s">
        <v>1251</v>
      </c>
      <c r="U35" s="27"/>
      <c r="V35" s="27" t="s">
        <v>1254</v>
      </c>
      <c r="W35" s="27"/>
      <c r="X35" s="27"/>
      <c r="Y35" s="27"/>
      <c r="Z35" s="27"/>
      <c r="AA35" s="27"/>
      <c r="AB35" s="239"/>
      <c r="AC35" s="27"/>
      <c r="AD35" s="27"/>
      <c r="AE35" s="27"/>
      <c r="AF35" s="27"/>
      <c r="AG35" s="27"/>
      <c r="AH35" s="82"/>
      <c r="AI35" s="82"/>
      <c r="AJ35" s="82"/>
      <c r="AK35" s="82"/>
      <c r="AL35" s="281"/>
      <c r="AM3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35" s="165"/>
      <c r="AO3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5" s="27"/>
      <c r="AR35" s="52"/>
      <c r="AS35" s="27"/>
      <c r="AT35" s="27"/>
      <c r="AU35" s="27"/>
      <c r="AV35" s="27"/>
      <c r="AW35" s="27"/>
      <c r="AX35" s="27"/>
      <c r="AY3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5" s="50" t="str">
        <f>IF(OR(Table_Question_Sets[[#This Row],[Header]]="Yes",Table_Question_Sets[[#This Row],[Text]]=""),"",IF(OR(Table_Question_Sets[[#This Row],[Text]]="true",Table_Question_Sets[[#This Row],[Text]]="false",ISNUMBER(Table_Question_Sets[[#This Row],[Text]])),Table_Question_Sets[[#This Row],[Text]],""""&amp;Table_Question_Sets[[#This Row],[Text]]&amp;""""))</f>
        <v/>
      </c>
      <c r="BA35" s="50" t="str">
        <f>IF(AND(Table_Question_Sets[[#This Row],[Header]]&lt;&gt;"Yes",Table_Question_Sets[[#This Row],[Property]]&lt;&gt;"",Table_Question_Sets[[#This Row],[Summary Label]]&lt;&gt;""),""""&amp;Table_Question_Sets[[#This Row],[Key]]&amp;""": """&amp;Table_Question_Sets[[#This Row],[Summary Label]]&amp;"""","")</f>
        <v/>
      </c>
      <c r="BB35" s="50">
        <f ca="1">IF(Table_Question_Sets[[#This Row],[Header]]="Yes","",_xlfn.NUMBERVALUE(INDIRECT(SUBSTITUTE(ADDRESS(1,COLUMN(),4),"1","")&amp;ROW()-1))+IF(Table_Question_Sets[[#This Row],[Property]]&lt;&gt;"",1,0))</f>
        <v>29</v>
      </c>
      <c r="BC35" s="50">
        <f ca="1">IF(Table_Question_Sets[[#This Row],[Header]]="Yes","",_xlfn.NUMBERVALUE(INDIRECT(SUBSTITUTE(ADDRESS(1,COLUMN(),4),"1","")&amp;ROW()+1))+IF(Table_Question_Sets[[#This Row],[Property]]&lt;&gt;"",1,0))</f>
        <v>21</v>
      </c>
      <c r="BD35" s="29" t="str">
        <f t="array" aca="1" ref="BD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"templateOptions":{"label":"Engineering/Infrastructure Design","hideCondition":"number(stateACT) + number(stateNSW) + number(stateNT) + number(stateQLD) + number(stateSA) + number(stateTAS) + number(stateVIC) + number(stateWA) + number(overseas) != 100"}</v>
      </c>
      <c r="BH3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v>
      </c>
      <c r="BI35" s="26" t="str">
        <f ca="1" xml:space="preserve">
IF(Table_Question_Sets[[#This Row],[Row]]="Yes","]},{""className"": ""row"",""fieldGroup"": [","")&amp;
Table_Question_Sets[[#This Row],[Config Field]]</f>
        <v>]},{"className":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v>
      </c>
      <c r="BJ3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3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5" s="137" t="str">
        <f>IF(AND(Table_Question_Sets[[#This Row],[Header]]="",Table_Question_Sets[[#This Row],[Property]]&lt;&gt;"",Table_Question_Sets[[#This Row],[Field Type]]&lt;&gt;""),
""""&amp;Table_Question_Sets[[#This Row],[Key]]&amp;"""","")</f>
        <v>"labelInfrastructureDesign"</v>
      </c>
      <c r="BM3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35" s="137" t="str">
        <f>IF(AND(Table_Question_Sets[[#This Row],[Header]]&lt;&gt;"Yes",Table_Question_Sets[[#This Row],[Property]]&lt;&gt;"",Table_Question_Sets[[#This Row],[Workflow Role]]&lt;&gt;""),
""""&amp;Table_Question_Sets[[#This Row],[Workflow Role]]&amp;""":"""&amp;Table_Question_Sets[[#This Row],[Key]]&amp;"""","")</f>
        <v/>
      </c>
      <c r="BO35" s="137" t="str">
        <f>IF(AND(Table_Question_Sets[[#This Row],[Header]]&lt;&gt;"Yes",Table_Question_Sets[[#This Row],[Property]]&lt;&gt;"",Table_Question_Sets[[#This Row],[Private]]="Yes"),
""""&amp;Table_Question_Sets[[#This Row],[Key]]&amp;"""","")</f>
        <v/>
      </c>
      <c r="BP35" s="137">
        <f ca="1">IF(Table_Question_Sets[[#This Row],[Header]]="Yes","",_xlfn.NUMBERVALUE(INDIRECT(SUBSTITUTE(ADDRESS(1,COLUMN(),4),"1","")&amp;ROW()+1))+IF(OR(Table_Question_Sets[[#This Row],[Value]]&lt;&gt;"",AND(Table_Question_Sets[[#This Row],[Data Type]]="Repeating",Table_Question_Sets[[#This Row],[Calculation Repeating]]&lt;&gt;"")),1,0))</f>
        <v>1</v>
      </c>
      <c r="BQ35" s="137" t="str">
        <f ca="1" xml:space="preserve">
IF(Table_Question_Sets[[#This Row],[Data Type]]="Repeating",
OFFSET(Table_Repeating_Question_Sets[[#Headers],[Property]],MATCH(Table_Question_Sets[[#This Row],[Property]],Table_Repeating_Question_Sets[Property],0),MATCH("Calculation",Table_Repeating_Question_Sets[#Headers],0)-1,1,1),
"")</f>
        <v/>
      </c>
      <c r="BR3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"infrastructureDesign": "0.00%","settingStructures": "0.00%","landPlanning": "0.00%","geotechnicalEngineering": "0.00%","townPlanning": "0.00%","geographicalInformationSystems": "0.00%","projectManagement": "0.00%","otherActivities": "0.00%","policyStartDate": "30/04/2020"</v>
      </c>
      <c r="BT35" s="137" t="str">
        <f ca="1">IF(ISNUMBER(Table_Question_Sets[[#This Row],[Config Use Row]]),INDEX(Table_Question_Sets[Config Rollup],Table_Question_Sets[[#This Row],[Config Use Row]]),"")</f>
        <v/>
      </c>
      <c r="BU35" s="137" t="str">
        <f ca="1">IF(ISNUMBER(Table_Question_Sets[[#This Row],[Config Use Row]]),INDEX(Table_Question_Sets[Config Keys Nested Rollup],Table_Question_Sets[[#This Row],[Config Use Row]]),"")</f>
        <v/>
      </c>
      <c r="BV35" s="26" t="str">
        <f ca="1">IF(ISNUMBER(Table_Question_Sets[[#This Row],[Config Use Row]]),INDEX(Table_Question_Sets[Calculation Rollup],Table_Question_Sets[[#This Row],[Config Use Row]]),"")</f>
        <v/>
      </c>
    </row>
    <row r="36" spans="2:74" s="22" customFormat="1" ht="20.45" customHeight="1">
      <c r="B36" s="27" t="s">
        <v>1230</v>
      </c>
      <c r="C36" s="164"/>
      <c r="D36" s="26" t="str">
        <f ca="1">IF(Table_Question_Sets[[#This Row],[Header]]="Yes","",
IF(INDIRECT(SUBSTITUTE(ADDRESS(1,COLUMN(),4),"1","")&amp;ROW()-1)="",
INDIRECT(SUBSTITUTE(ADDRESS(1,COLUMN(Table_Question_Sets[[#This Row],[Property]]),4),"1","")&amp;ROW()-1),
INDIRECT(SUBSTITUTE(ADDRESS(1,COLUMN(),4),"1","")&amp;ROW()-1)))</f>
        <v>Rating Primary</v>
      </c>
      <c r="E3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infrastructureDesign</v>
      </c>
      <c r="F36" s="26" t="str">
        <f>IF(Table_Question_Sets[[#This Row],[Header]]="Yes","",IF(Table_Question_Sets[[#This Row],[Property]]&lt;&gt;"",SUBSTITUTE(Table_Question_Sets[[#This Row],[Property]]," ",""),""))</f>
        <v>InfrastructureDesign</v>
      </c>
      <c r="G36" s="94"/>
      <c r="H36" s="27" t="s">
        <v>768</v>
      </c>
      <c r="I36" s="27" t="s">
        <v>37</v>
      </c>
      <c r="J36" s="27"/>
      <c r="K36" s="59"/>
      <c r="L36" s="82"/>
      <c r="M36" s="82"/>
      <c r="N36" s="59"/>
      <c r="O36" s="59" t="s">
        <v>738</v>
      </c>
      <c r="P36" s="59" t="s">
        <v>992</v>
      </c>
      <c r="Q36" s="59" t="s">
        <v>1249</v>
      </c>
      <c r="R36" s="59"/>
      <c r="S36" s="52"/>
      <c r="T36" s="27"/>
      <c r="U36" s="27"/>
      <c r="V36" s="27" t="s">
        <v>1254</v>
      </c>
      <c r="W36" s="27" t="s">
        <v>1256</v>
      </c>
      <c r="X36" s="27"/>
      <c r="Y36" s="27"/>
      <c r="Z36" s="27"/>
      <c r="AA36" s="27"/>
      <c r="AB36" s="239"/>
      <c r="AC36" s="27"/>
      <c r="AD36" s="27"/>
      <c r="AE36" s="27"/>
      <c r="AF36" s="27"/>
      <c r="AG36" s="27"/>
      <c r="AH36" s="82"/>
      <c r="AI36" s="82"/>
      <c r="AJ36" s="82"/>
      <c r="AK36" s="82"/>
      <c r="AL36" s="281">
        <v>0</v>
      </c>
      <c r="AM36"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36" s="165"/>
      <c r="AO3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6" s="27"/>
      <c r="AR36" s="52"/>
      <c r="AS36" s="27"/>
      <c r="AT36" s="27"/>
      <c r="AU36" s="27"/>
      <c r="AV36" s="27"/>
      <c r="AW36" s="27"/>
      <c r="AX36" s="27"/>
      <c r="AY3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36" s="50" t="str">
        <f>IF(OR(Table_Question_Sets[[#This Row],[Header]]="Yes",Table_Question_Sets[[#This Row],[Text]]=""),"",IF(OR(Table_Question_Sets[[#This Row],[Text]]="true",Table_Question_Sets[[#This Row],[Text]]="false",ISNUMBER(Table_Question_Sets[[#This Row],[Text]])),Table_Question_Sets[[#This Row],[Text]],""""&amp;Table_Question_Sets[[#This Row],[Text]]&amp;""""))</f>
        <v>"0.00%"</v>
      </c>
      <c r="BA36" s="50" t="str">
        <f>IF(AND(Table_Question_Sets[[#This Row],[Header]]&lt;&gt;"Yes",Table_Question_Sets[[#This Row],[Property]]&lt;&gt;"",Table_Question_Sets[[#This Row],[Summary Label]]&lt;&gt;""),""""&amp;Table_Question_Sets[[#This Row],[Key]]&amp;""": """&amp;Table_Question_Sets[[#This Row],[Summary Label]]&amp;"""","")</f>
        <v/>
      </c>
      <c r="BB36" s="50">
        <f ca="1">IF(Table_Question_Sets[[#This Row],[Header]]="Yes","",_xlfn.NUMBERVALUE(INDIRECT(SUBSTITUTE(ADDRESS(1,COLUMN(),4),"1","")&amp;ROW()-1))+IF(Table_Question_Sets[[#This Row],[Property]]&lt;&gt;"",1,0))</f>
        <v>30</v>
      </c>
      <c r="BC36" s="50">
        <f ca="1">IF(Table_Question_Sets[[#This Row],[Header]]="Yes","",_xlfn.NUMBERVALUE(INDIRECT(SUBSTITUTE(ADDRESS(1,COLUMN(),4),"1","")&amp;ROW()+1))+IF(Table_Question_Sets[[#This Row],[Property]]&lt;&gt;"",1,0))</f>
        <v>20</v>
      </c>
      <c r="BD36" s="29" t="str">
        <f t="array" aca="1" ref="BD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3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3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36" s="26" t="str">
        <f ca="1" xml:space="preserve">
IF(Table_Question_Sets[[#This Row],[Row]]="Yes","]},{""className"": ""row"",""fieldGroup"": [","")&amp;
Table_Question_Sets[[#This Row],[Config Field]]</f>
        <v>{"key":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3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3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6" s="137" t="str">
        <f>IF(AND(Table_Question_Sets[[#This Row],[Header]]="",Table_Question_Sets[[#This Row],[Property]]&lt;&gt;"",Table_Question_Sets[[#This Row],[Field Type]]&lt;&gt;""),
""""&amp;Table_Question_Sets[[#This Row],[Key]]&amp;"""","")</f>
        <v>"infrastructureDesign"</v>
      </c>
      <c r="BM3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36" s="137" t="str">
        <f>IF(AND(Table_Question_Sets[[#This Row],[Header]]&lt;&gt;"Yes",Table_Question_Sets[[#This Row],[Property]]&lt;&gt;"",Table_Question_Sets[[#This Row],[Workflow Role]]&lt;&gt;""),
""""&amp;Table_Question_Sets[[#This Row],[Workflow Role]]&amp;""":"""&amp;Table_Question_Sets[[#This Row],[Key]]&amp;"""","")</f>
        <v/>
      </c>
      <c r="BO36" s="137" t="str">
        <f>IF(AND(Table_Question_Sets[[#This Row],[Header]]&lt;&gt;"Yes",Table_Question_Sets[[#This Row],[Property]]&lt;&gt;"",Table_Question_Sets[[#This Row],[Private]]="Yes"),
""""&amp;Table_Question_Sets[[#This Row],[Key]]&amp;"""","")</f>
        <v/>
      </c>
      <c r="BP36" s="137">
        <f ca="1">IF(Table_Question_Sets[[#This Row],[Header]]="Yes","",_xlfn.NUMBERVALUE(INDIRECT(SUBSTITUTE(ADDRESS(1,COLUMN(),4),"1","")&amp;ROW()+1))+IF(OR(Table_Question_Sets[[#This Row],[Value]]&lt;&gt;"",AND(Table_Question_Sets[[#This Row],[Data Type]]="Repeating",Table_Question_Sets[[#This Row],[Calculation Repeating]]&lt;&gt;"")),1,0))</f>
        <v>1</v>
      </c>
      <c r="BQ36" s="137" t="str">
        <f ca="1" xml:space="preserve">
IF(Table_Question_Sets[[#This Row],[Data Type]]="Repeating",
OFFSET(Table_Repeating_Question_Sets[[#Headers],[Property]],MATCH(Table_Question_Sets[[#This Row],[Property]],Table_Repeating_Question_Sets[Property],0),MATCH("Calculation",Table_Repeating_Question_Sets[#Headers],0)-1,1,1),
"")</f>
        <v/>
      </c>
      <c r="BR3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"infrastructureDesign": "0.00%"</v>
      </c>
      <c r="BS3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"infrastructureDesign": "0.00%","settingStructures": "0.00%","landPlanning": "0.00%","geotechnicalEngineering": "0.00%","townPlanning": "0.00%","geographicalInformationSystems": "0.00%","projectManagement": "0.00%","otherActivities": "0.00%","policyStartDate": "30/04/2020"</v>
      </c>
      <c r="BT36" s="137" t="str">
        <f ca="1">IF(ISNUMBER(Table_Question_Sets[[#This Row],[Config Use Row]]),INDEX(Table_Question_Sets[Config Rollup],Table_Question_Sets[[#This Row],[Config Use Row]]),"")</f>
        <v/>
      </c>
      <c r="BU36" s="137" t="str">
        <f ca="1">IF(ISNUMBER(Table_Question_Sets[[#This Row],[Config Use Row]]),INDEX(Table_Question_Sets[Config Keys Nested Rollup],Table_Question_Sets[[#This Row],[Config Use Row]]),"")</f>
        <v/>
      </c>
      <c r="BV36" s="26" t="str">
        <f ca="1">IF(ISNUMBER(Table_Question_Sets[[#This Row],[Config Use Row]]),INDEX(Table_Question_Sets[Calculation Rollup],Table_Question_Sets[[#This Row],[Config Use Row]]),"")</f>
        <v/>
      </c>
    </row>
    <row r="37" spans="2:74" s="22" customFormat="1" ht="20.45" customHeight="1">
      <c r="B37" s="27" t="s">
        <v>1231</v>
      </c>
      <c r="C37" s="164"/>
      <c r="D37" s="26" t="str">
        <f ca="1">IF(Table_Question_Sets[[#This Row],[Header]]="Yes","",
IF(INDIRECT(SUBSTITUTE(ADDRESS(1,COLUMN(),4),"1","")&amp;ROW()-1)="",
INDIRECT(SUBSTITUTE(ADDRESS(1,COLUMN(Table_Question_Sets[[#This Row],[Property]]),4),"1","")&amp;ROW()-1),
INDIRECT(SUBSTITUTE(ADDRESS(1,COLUMN(),4),"1","")&amp;ROW()-1)))</f>
        <v>Rating Primary</v>
      </c>
      <c r="E3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labelSettingStructures</v>
      </c>
      <c r="F37" s="26" t="str">
        <f>IF(Table_Question_Sets[[#This Row],[Header]]="Yes","",IF(Table_Question_Sets[[#This Row],[Property]]&lt;&gt;"",SUBSTITUTE(Table_Question_Sets[[#This Row],[Property]]," ",""),""))</f>
        <v>LabelSettingStructures</v>
      </c>
      <c r="G37" s="94"/>
      <c r="H37" s="27" t="s">
        <v>631</v>
      </c>
      <c r="I37" s="27" t="s">
        <v>631</v>
      </c>
      <c r="J37" s="27"/>
      <c r="K37" s="59"/>
      <c r="L37" s="82"/>
      <c r="M37" s="82"/>
      <c r="N37" s="59" t="s">
        <v>60</v>
      </c>
      <c r="O37" s="59" t="s">
        <v>738</v>
      </c>
      <c r="P37" s="59" t="s">
        <v>971</v>
      </c>
      <c r="Q37" s="59" t="s">
        <v>992</v>
      </c>
      <c r="R37" s="59"/>
      <c r="S37" s="52"/>
      <c r="T37" s="27" t="s">
        <v>1252</v>
      </c>
      <c r="U37" s="27"/>
      <c r="V37" s="27" t="s">
        <v>1254</v>
      </c>
      <c r="W37" s="27"/>
      <c r="X37" s="27"/>
      <c r="Y37" s="27"/>
      <c r="Z37" s="27"/>
      <c r="AA37" s="27"/>
      <c r="AB37" s="239"/>
      <c r="AC37" s="27"/>
      <c r="AD37" s="27"/>
      <c r="AE37" s="27"/>
      <c r="AF37" s="27"/>
      <c r="AG37" s="27"/>
      <c r="AH37" s="82"/>
      <c r="AI37" s="82"/>
      <c r="AJ37" s="82"/>
      <c r="AK37" s="82"/>
      <c r="AL37" s="281"/>
      <c r="AM3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37" s="165"/>
      <c r="AO3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7" s="27"/>
      <c r="AR37" s="52"/>
      <c r="AS37" s="27"/>
      <c r="AT37" s="27"/>
      <c r="AU37" s="27"/>
      <c r="AV37" s="27"/>
      <c r="AW37" s="27"/>
      <c r="AX37" s="27"/>
      <c r="AY3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7" s="50" t="str">
        <f>IF(OR(Table_Question_Sets[[#This Row],[Header]]="Yes",Table_Question_Sets[[#This Row],[Text]]=""),"",IF(OR(Table_Question_Sets[[#This Row],[Text]]="true",Table_Question_Sets[[#This Row],[Text]]="false",ISNUMBER(Table_Question_Sets[[#This Row],[Text]])),Table_Question_Sets[[#This Row],[Text]],""""&amp;Table_Question_Sets[[#This Row],[Text]]&amp;""""))</f>
        <v/>
      </c>
      <c r="BA37" s="50" t="str">
        <f>IF(AND(Table_Question_Sets[[#This Row],[Header]]&lt;&gt;"Yes",Table_Question_Sets[[#This Row],[Property]]&lt;&gt;"",Table_Question_Sets[[#This Row],[Summary Label]]&lt;&gt;""),""""&amp;Table_Question_Sets[[#This Row],[Key]]&amp;""": """&amp;Table_Question_Sets[[#This Row],[Summary Label]]&amp;"""","")</f>
        <v/>
      </c>
      <c r="BB37" s="50">
        <f ca="1">IF(Table_Question_Sets[[#This Row],[Header]]="Yes","",_xlfn.NUMBERVALUE(INDIRECT(SUBSTITUTE(ADDRESS(1,COLUMN(),4),"1","")&amp;ROW()-1))+IF(Table_Question_Sets[[#This Row],[Property]]&lt;&gt;"",1,0))</f>
        <v>31</v>
      </c>
      <c r="BC37" s="50">
        <f ca="1">IF(Table_Question_Sets[[#This Row],[Header]]="Yes","",_xlfn.NUMBERVALUE(INDIRECT(SUBSTITUTE(ADDRESS(1,COLUMN(),4),"1","")&amp;ROW()+1))+IF(Table_Question_Sets[[#This Row],[Property]]&lt;&gt;"",1,0))</f>
        <v>19</v>
      </c>
      <c r="BD37" s="29" t="str">
        <f t="array" aca="1" ref="BD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"templateOptions":{"label":"Setting out for construction of Works","hideCondition":"number(stateACT) + number(stateNSW) + number(stateNT) + number(stateQLD) + number(stateSA) + number(stateTAS) + number(stateVIC) + number(stateWA) + number(overseas) != 100"}</v>
      </c>
      <c r="BH3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v>
      </c>
      <c r="BI37" s="26" t="str">
        <f ca="1" xml:space="preserve">
IF(Table_Question_Sets[[#This Row],[Row]]="Yes","]},{""className"": ""row"",""fieldGroup"": [","")&amp;
Table_Question_Sets[[#This Row],[Config Field]]</f>
        <v>]},{"className":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v>
      </c>
      <c r="BJ3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3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7" s="137" t="str">
        <f>IF(AND(Table_Question_Sets[[#This Row],[Header]]="",Table_Question_Sets[[#This Row],[Property]]&lt;&gt;"",Table_Question_Sets[[#This Row],[Field Type]]&lt;&gt;""),
""""&amp;Table_Question_Sets[[#This Row],[Key]]&amp;"""","")</f>
        <v>"labelSettingStructures"</v>
      </c>
      <c r="BM3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37" s="137" t="str">
        <f>IF(AND(Table_Question_Sets[[#This Row],[Header]]&lt;&gt;"Yes",Table_Question_Sets[[#This Row],[Property]]&lt;&gt;"",Table_Question_Sets[[#This Row],[Workflow Role]]&lt;&gt;""),
""""&amp;Table_Question_Sets[[#This Row],[Workflow Role]]&amp;""":"""&amp;Table_Question_Sets[[#This Row],[Key]]&amp;"""","")</f>
        <v/>
      </c>
      <c r="BO37" s="137" t="str">
        <f>IF(AND(Table_Question_Sets[[#This Row],[Header]]&lt;&gt;"Yes",Table_Question_Sets[[#This Row],[Property]]&lt;&gt;"",Table_Question_Sets[[#This Row],[Private]]="Yes"),
""""&amp;Table_Question_Sets[[#This Row],[Key]]&amp;"""","")</f>
        <v/>
      </c>
      <c r="BP37" s="137">
        <f ca="1">IF(Table_Question_Sets[[#This Row],[Header]]="Yes","",_xlfn.NUMBERVALUE(INDIRECT(SUBSTITUTE(ADDRESS(1,COLUMN(),4),"1","")&amp;ROW()+1))+IF(OR(Table_Question_Sets[[#This Row],[Value]]&lt;&gt;"",AND(Table_Question_Sets[[#This Row],[Data Type]]="Repeating",Table_Question_Sets[[#This Row],[Calculation Repeating]]&lt;&gt;"")),1,0))</f>
        <v>1</v>
      </c>
      <c r="BQ37" s="137" t="str">
        <f ca="1" xml:space="preserve">
IF(Table_Question_Sets[[#This Row],[Data Type]]="Repeating",
OFFSET(Table_Repeating_Question_Sets[[#Headers],[Property]],MATCH(Table_Question_Sets[[#This Row],[Property]],Table_Repeating_Question_Sets[Property],0),MATCH("Calculation",Table_Repeating_Question_Sets[#Headers],0)-1,1,1),
"")</f>
        <v/>
      </c>
      <c r="BR3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"settingStructures": "0.00%","landPlanning": "0.00%","geotechnicalEngineering": "0.00%","townPlanning": "0.00%","geographicalInformationSystems": "0.00%","projectManagement": "0.00%","otherActivities": "0.00%","policyStartDate": "30/04/2020"</v>
      </c>
      <c r="BT37" s="137" t="str">
        <f ca="1">IF(ISNUMBER(Table_Question_Sets[[#This Row],[Config Use Row]]),INDEX(Table_Question_Sets[Config Rollup],Table_Question_Sets[[#This Row],[Config Use Row]]),"")</f>
        <v/>
      </c>
      <c r="BU37" s="137" t="str">
        <f ca="1">IF(ISNUMBER(Table_Question_Sets[[#This Row],[Config Use Row]]),INDEX(Table_Question_Sets[Config Keys Nested Rollup],Table_Question_Sets[[#This Row],[Config Use Row]]),"")</f>
        <v/>
      </c>
      <c r="BV37" s="26" t="str">
        <f ca="1">IF(ISNUMBER(Table_Question_Sets[[#This Row],[Config Use Row]]),INDEX(Table_Question_Sets[Calculation Rollup],Table_Question_Sets[[#This Row],[Config Use Row]]),"")</f>
        <v/>
      </c>
    </row>
    <row r="38" spans="2:74" s="22" customFormat="1" ht="20.45" customHeight="1">
      <c r="B38" s="27" t="s">
        <v>1232</v>
      </c>
      <c r="C38" s="164"/>
      <c r="D38" s="26" t="str">
        <f ca="1">IF(Table_Question_Sets[[#This Row],[Header]]="Yes","",
IF(INDIRECT(SUBSTITUTE(ADDRESS(1,COLUMN(),4),"1","")&amp;ROW()-1)="",
INDIRECT(SUBSTITUTE(ADDRESS(1,COLUMN(Table_Question_Sets[[#This Row],[Property]]),4),"1","")&amp;ROW()-1),
INDIRECT(SUBSTITUTE(ADDRESS(1,COLUMN(),4),"1","")&amp;ROW()-1)))</f>
        <v>Rating Primary</v>
      </c>
      <c r="E3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settingStructures</v>
      </c>
      <c r="F38" s="26" t="str">
        <f>IF(Table_Question_Sets[[#This Row],[Header]]="Yes","",IF(Table_Question_Sets[[#This Row],[Property]]&lt;&gt;"",SUBSTITUTE(Table_Question_Sets[[#This Row],[Property]]," ",""),""))</f>
        <v>SettingStructures</v>
      </c>
      <c r="G38" s="94"/>
      <c r="H38" s="27" t="s">
        <v>768</v>
      </c>
      <c r="I38" s="27" t="s">
        <v>37</v>
      </c>
      <c r="J38" s="27"/>
      <c r="K38" s="59"/>
      <c r="L38" s="82"/>
      <c r="M38" s="82"/>
      <c r="N38" s="59"/>
      <c r="O38" s="59" t="s">
        <v>738</v>
      </c>
      <c r="P38" s="59" t="s">
        <v>992</v>
      </c>
      <c r="Q38" s="59" t="s">
        <v>1249</v>
      </c>
      <c r="R38" s="59"/>
      <c r="S38" s="52"/>
      <c r="T38" s="27"/>
      <c r="U38" s="27"/>
      <c r="V38" s="27" t="s">
        <v>1254</v>
      </c>
      <c r="W38" s="27" t="s">
        <v>1256</v>
      </c>
      <c r="X38" s="27"/>
      <c r="Y38" s="27"/>
      <c r="Z38" s="27"/>
      <c r="AA38" s="27"/>
      <c r="AB38" s="239"/>
      <c r="AC38" s="27"/>
      <c r="AD38" s="27"/>
      <c r="AE38" s="27"/>
      <c r="AF38" s="27"/>
      <c r="AG38" s="27"/>
      <c r="AH38" s="82"/>
      <c r="AI38" s="82"/>
      <c r="AJ38" s="82"/>
      <c r="AK38" s="82"/>
      <c r="AL38" s="281">
        <v>0</v>
      </c>
      <c r="AM38"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38" s="165"/>
      <c r="AO3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8" s="27"/>
      <c r="AR38" s="52"/>
      <c r="AS38" s="27"/>
      <c r="AT38" s="27"/>
      <c r="AU38" s="27"/>
      <c r="AV38" s="27"/>
      <c r="AW38" s="27"/>
      <c r="AX38" s="27"/>
      <c r="AY3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38" s="50" t="str">
        <f>IF(OR(Table_Question_Sets[[#This Row],[Header]]="Yes",Table_Question_Sets[[#This Row],[Text]]=""),"",IF(OR(Table_Question_Sets[[#This Row],[Text]]="true",Table_Question_Sets[[#This Row],[Text]]="false",ISNUMBER(Table_Question_Sets[[#This Row],[Text]])),Table_Question_Sets[[#This Row],[Text]],""""&amp;Table_Question_Sets[[#This Row],[Text]]&amp;""""))</f>
        <v>"0.00%"</v>
      </c>
      <c r="BA38" s="50" t="str">
        <f>IF(AND(Table_Question_Sets[[#This Row],[Header]]&lt;&gt;"Yes",Table_Question_Sets[[#This Row],[Property]]&lt;&gt;"",Table_Question_Sets[[#This Row],[Summary Label]]&lt;&gt;""),""""&amp;Table_Question_Sets[[#This Row],[Key]]&amp;""": """&amp;Table_Question_Sets[[#This Row],[Summary Label]]&amp;"""","")</f>
        <v/>
      </c>
      <c r="BB38" s="50">
        <f ca="1">IF(Table_Question_Sets[[#This Row],[Header]]="Yes","",_xlfn.NUMBERVALUE(INDIRECT(SUBSTITUTE(ADDRESS(1,COLUMN(),4),"1","")&amp;ROW()-1))+IF(Table_Question_Sets[[#This Row],[Property]]&lt;&gt;"",1,0))</f>
        <v>32</v>
      </c>
      <c r="BC38" s="50">
        <f ca="1">IF(Table_Question_Sets[[#This Row],[Header]]="Yes","",_xlfn.NUMBERVALUE(INDIRECT(SUBSTITUTE(ADDRESS(1,COLUMN(),4),"1","")&amp;ROW()+1))+IF(Table_Question_Sets[[#This Row],[Property]]&lt;&gt;"",1,0))</f>
        <v>18</v>
      </c>
      <c r="BD38" s="29" t="str">
        <f t="array" aca="1" ref="BD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3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3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38" s="26" t="str">
        <f ca="1" xml:space="preserve">
IF(Table_Question_Sets[[#This Row],[Row]]="Yes","]},{""className"": ""row"",""fieldGroup"": [","")&amp;
Table_Question_Sets[[#This Row],[Config Field]]</f>
        <v>{"key":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3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3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8" s="137" t="str">
        <f>IF(AND(Table_Question_Sets[[#This Row],[Header]]="",Table_Question_Sets[[#This Row],[Property]]&lt;&gt;"",Table_Question_Sets[[#This Row],[Field Type]]&lt;&gt;""),
""""&amp;Table_Question_Sets[[#This Row],[Key]]&amp;"""","")</f>
        <v>"settingStructures"</v>
      </c>
      <c r="BM3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38" s="137" t="str">
        <f>IF(AND(Table_Question_Sets[[#This Row],[Header]]&lt;&gt;"Yes",Table_Question_Sets[[#This Row],[Property]]&lt;&gt;"",Table_Question_Sets[[#This Row],[Workflow Role]]&lt;&gt;""),
""""&amp;Table_Question_Sets[[#This Row],[Workflow Role]]&amp;""":"""&amp;Table_Question_Sets[[#This Row],[Key]]&amp;"""","")</f>
        <v/>
      </c>
      <c r="BO38" s="137" t="str">
        <f>IF(AND(Table_Question_Sets[[#This Row],[Header]]&lt;&gt;"Yes",Table_Question_Sets[[#This Row],[Property]]&lt;&gt;"",Table_Question_Sets[[#This Row],[Private]]="Yes"),
""""&amp;Table_Question_Sets[[#This Row],[Key]]&amp;"""","")</f>
        <v/>
      </c>
      <c r="BP38" s="137">
        <f ca="1">IF(Table_Question_Sets[[#This Row],[Header]]="Yes","",_xlfn.NUMBERVALUE(INDIRECT(SUBSTITUTE(ADDRESS(1,COLUMN(),4),"1","")&amp;ROW()+1))+IF(OR(Table_Question_Sets[[#This Row],[Value]]&lt;&gt;"",AND(Table_Question_Sets[[#This Row],[Data Type]]="Repeating",Table_Question_Sets[[#This Row],[Calculation Repeating]]&lt;&gt;"")),1,0))</f>
        <v>1</v>
      </c>
      <c r="BQ38" s="137" t="str">
        <f ca="1" xml:space="preserve">
IF(Table_Question_Sets[[#This Row],[Data Type]]="Repeating",
OFFSET(Table_Repeating_Question_Sets[[#Headers],[Property]],MATCH(Table_Question_Sets[[#This Row],[Property]],Table_Repeating_Question_Sets[Property],0),MATCH("Calculation",Table_Repeating_Question_Sets[#Headers],0)-1,1,1),
"")</f>
        <v/>
      </c>
      <c r="BR3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"settingStructures": "0.00%"</v>
      </c>
      <c r="BS3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"settingStructures": "0.00%","landPlanning": "0.00%","geotechnicalEngineering": "0.00%","townPlanning": "0.00%","geographicalInformationSystems": "0.00%","projectManagement": "0.00%","otherActivities": "0.00%","policyStartDate": "30/04/2020"</v>
      </c>
      <c r="BT38" s="137" t="str">
        <f ca="1">IF(ISNUMBER(Table_Question_Sets[[#This Row],[Config Use Row]]),INDEX(Table_Question_Sets[Config Rollup],Table_Question_Sets[[#This Row],[Config Use Row]]),"")</f>
        <v/>
      </c>
      <c r="BU38" s="137" t="str">
        <f ca="1">IF(ISNUMBER(Table_Question_Sets[[#This Row],[Config Use Row]]),INDEX(Table_Question_Sets[Config Keys Nested Rollup],Table_Question_Sets[[#This Row],[Config Use Row]]),"")</f>
        <v/>
      </c>
      <c r="BV38" s="26" t="str">
        <f ca="1">IF(ISNUMBER(Table_Question_Sets[[#This Row],[Config Use Row]]),INDEX(Table_Question_Sets[Calculation Rollup],Table_Question_Sets[[#This Row],[Config Use Row]]),"")</f>
        <v/>
      </c>
    </row>
    <row r="39" spans="2:74" s="22" customFormat="1" ht="20.45" customHeight="1">
      <c r="B39" s="27" t="s">
        <v>1233</v>
      </c>
      <c r="C39" s="164"/>
      <c r="D39" s="26" t="str">
        <f ca="1">IF(Table_Question_Sets[[#This Row],[Header]]="Yes","",
IF(INDIRECT(SUBSTITUTE(ADDRESS(1,COLUMN(),4),"1","")&amp;ROW()-1)="",
INDIRECT(SUBSTITUTE(ADDRESS(1,COLUMN(Table_Question_Sets[[#This Row],[Property]]),4),"1","")&amp;ROW()-1),
INDIRECT(SUBSTITUTE(ADDRESS(1,COLUMN(),4),"1","")&amp;ROW()-1)))</f>
        <v>Rating Primary</v>
      </c>
      <c r="E3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labelLandPlanning</v>
      </c>
      <c r="F39" s="26" t="str">
        <f>IF(Table_Question_Sets[[#This Row],[Header]]="Yes","",IF(Table_Question_Sets[[#This Row],[Property]]&lt;&gt;"",SUBSTITUTE(Table_Question_Sets[[#This Row],[Property]]," ",""),""))</f>
        <v>LabelLandPlanning</v>
      </c>
      <c r="G39" s="94"/>
      <c r="H39" s="27" t="s">
        <v>631</v>
      </c>
      <c r="I39" s="27" t="s">
        <v>631</v>
      </c>
      <c r="J39" s="27"/>
      <c r="K39" s="59"/>
      <c r="L39" s="82"/>
      <c r="M39" s="82"/>
      <c r="N39" s="59" t="s">
        <v>60</v>
      </c>
      <c r="O39" s="59" t="s">
        <v>738</v>
      </c>
      <c r="P39" s="59" t="s">
        <v>971</v>
      </c>
      <c r="Q39" s="59" t="s">
        <v>992</v>
      </c>
      <c r="R39" s="59"/>
      <c r="S39" s="52"/>
      <c r="T39" s="27" t="s">
        <v>1253</v>
      </c>
      <c r="U39" s="27"/>
      <c r="V39" s="27" t="s">
        <v>1254</v>
      </c>
      <c r="W39" s="27"/>
      <c r="X39" s="27"/>
      <c r="Y39" s="27"/>
      <c r="Z39" s="27"/>
      <c r="AA39" s="27"/>
      <c r="AB39" s="239"/>
      <c r="AC39" s="27"/>
      <c r="AD39" s="27"/>
      <c r="AE39" s="27"/>
      <c r="AF39" s="27"/>
      <c r="AG39" s="27"/>
      <c r="AH39" s="82"/>
      <c r="AI39" s="82"/>
      <c r="AJ39" s="82"/>
      <c r="AK39" s="82"/>
      <c r="AL39" s="281"/>
      <c r="AM3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39" s="165"/>
      <c r="AO3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9" s="27"/>
      <c r="AR39" s="52"/>
      <c r="AS39" s="27"/>
      <c r="AT39" s="27"/>
      <c r="AU39" s="27"/>
      <c r="AV39" s="27"/>
      <c r="AW39" s="27"/>
      <c r="AX39" s="27"/>
      <c r="AY3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9" s="50" t="str">
        <f>IF(OR(Table_Question_Sets[[#This Row],[Header]]="Yes",Table_Question_Sets[[#This Row],[Text]]=""),"",IF(OR(Table_Question_Sets[[#This Row],[Text]]="true",Table_Question_Sets[[#This Row],[Text]]="false",ISNUMBER(Table_Question_Sets[[#This Row],[Text]])),Table_Question_Sets[[#This Row],[Text]],""""&amp;Table_Question_Sets[[#This Row],[Text]]&amp;""""))</f>
        <v/>
      </c>
      <c r="BA39" s="50" t="str">
        <f>IF(AND(Table_Question_Sets[[#This Row],[Header]]&lt;&gt;"Yes",Table_Question_Sets[[#This Row],[Property]]&lt;&gt;"",Table_Question_Sets[[#This Row],[Summary Label]]&lt;&gt;""),""""&amp;Table_Question_Sets[[#This Row],[Key]]&amp;""": """&amp;Table_Question_Sets[[#This Row],[Summary Label]]&amp;"""","")</f>
        <v/>
      </c>
      <c r="BB39" s="50">
        <f ca="1">IF(Table_Question_Sets[[#This Row],[Header]]="Yes","",_xlfn.NUMBERVALUE(INDIRECT(SUBSTITUTE(ADDRESS(1,COLUMN(),4),"1","")&amp;ROW()-1))+IF(Table_Question_Sets[[#This Row],[Property]]&lt;&gt;"",1,0))</f>
        <v>33</v>
      </c>
      <c r="BC39" s="50">
        <f ca="1">IF(Table_Question_Sets[[#This Row],[Header]]="Yes","",_xlfn.NUMBERVALUE(INDIRECT(SUBSTITUTE(ADDRESS(1,COLUMN(),4),"1","")&amp;ROW()+1))+IF(Table_Question_Sets[[#This Row],[Property]]&lt;&gt;"",1,0))</f>
        <v>17</v>
      </c>
      <c r="BD39" s="29" t="str">
        <f t="array" aca="1" ref="BD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"templateOptions":{"label":"Land Planning and Sub-divisional Design","hideCondition":"number(stateACT) + number(stateNSW) + number(stateNT) + number(stateQLD) + number(stateSA) + number(stateTAS) + number(stateVIC) + number(stateWA) + number(overseas) != 100"}</v>
      </c>
      <c r="BH3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v>
      </c>
      <c r="BI39" s="26" t="str">
        <f ca="1" xml:space="preserve">
IF(Table_Question_Sets[[#This Row],[Row]]="Yes","]},{""className"": ""row"",""fieldGroup"": [","")&amp;
Table_Question_Sets[[#This Row],[Config Field]]</f>
        <v>]},{"className":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v>
      </c>
      <c r="BJ3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3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9" s="137" t="str">
        <f>IF(AND(Table_Question_Sets[[#This Row],[Header]]="",Table_Question_Sets[[#This Row],[Property]]&lt;&gt;"",Table_Question_Sets[[#This Row],[Field Type]]&lt;&gt;""),
""""&amp;Table_Question_Sets[[#This Row],[Key]]&amp;"""","")</f>
        <v>"labelLandPlanning"</v>
      </c>
      <c r="BM3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39" s="137" t="str">
        <f>IF(AND(Table_Question_Sets[[#This Row],[Header]]&lt;&gt;"Yes",Table_Question_Sets[[#This Row],[Property]]&lt;&gt;"",Table_Question_Sets[[#This Row],[Workflow Role]]&lt;&gt;""),
""""&amp;Table_Question_Sets[[#This Row],[Workflow Role]]&amp;""":"""&amp;Table_Question_Sets[[#This Row],[Key]]&amp;"""","")</f>
        <v/>
      </c>
      <c r="BO39" s="137" t="str">
        <f>IF(AND(Table_Question_Sets[[#This Row],[Header]]&lt;&gt;"Yes",Table_Question_Sets[[#This Row],[Property]]&lt;&gt;"",Table_Question_Sets[[#This Row],[Private]]="Yes"),
""""&amp;Table_Question_Sets[[#This Row],[Key]]&amp;"""","")</f>
        <v/>
      </c>
      <c r="BP39" s="137">
        <f ca="1">IF(Table_Question_Sets[[#This Row],[Header]]="Yes","",_xlfn.NUMBERVALUE(INDIRECT(SUBSTITUTE(ADDRESS(1,COLUMN(),4),"1","")&amp;ROW()+1))+IF(OR(Table_Question_Sets[[#This Row],[Value]]&lt;&gt;"",AND(Table_Question_Sets[[#This Row],[Data Type]]="Repeating",Table_Question_Sets[[#This Row],[Calculation Repeating]]&lt;&gt;"")),1,0))</f>
        <v>1</v>
      </c>
      <c r="BQ39" s="137" t="str">
        <f ca="1" xml:space="preserve">
IF(Table_Question_Sets[[#This Row],[Data Type]]="Repeating",
OFFSET(Table_Repeating_Question_Sets[[#Headers],[Property]],MATCH(Table_Question_Sets[[#This Row],[Property]],Table_Repeating_Question_Sets[Property],0),MATCH("Calculation",Table_Repeating_Question_Sets[#Headers],0)-1,1,1),
"")</f>
        <v/>
      </c>
      <c r="BR3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"landPlanning": "0.00%","geotechnicalEngineering": "0.00%","townPlanning": "0.00%","geographicalInformationSystems": "0.00%","projectManagement": "0.00%","otherActivities": "0.00%","policyStartDate": "30/04/2020"</v>
      </c>
      <c r="BT39" s="137" t="str">
        <f ca="1">IF(ISNUMBER(Table_Question_Sets[[#This Row],[Config Use Row]]),INDEX(Table_Question_Sets[Config Rollup],Table_Question_Sets[[#This Row],[Config Use Row]]),"")</f>
        <v/>
      </c>
      <c r="BU39" s="137" t="str">
        <f ca="1">IF(ISNUMBER(Table_Question_Sets[[#This Row],[Config Use Row]]),INDEX(Table_Question_Sets[Config Keys Nested Rollup],Table_Question_Sets[[#This Row],[Config Use Row]]),"")</f>
        <v/>
      </c>
      <c r="BV39" s="26" t="str">
        <f ca="1">IF(ISNUMBER(Table_Question_Sets[[#This Row],[Config Use Row]]),INDEX(Table_Question_Sets[Calculation Rollup],Table_Question_Sets[[#This Row],[Config Use Row]]),"")</f>
        <v/>
      </c>
    </row>
    <row r="40" spans="2:74" s="22" customFormat="1" ht="20.45" customHeight="1">
      <c r="B40" s="27" t="s">
        <v>1234</v>
      </c>
      <c r="C40" s="164"/>
      <c r="D40" s="26" t="str">
        <f ca="1">IF(Table_Question_Sets[[#This Row],[Header]]="Yes","",
IF(INDIRECT(SUBSTITUTE(ADDRESS(1,COLUMN(),4),"1","")&amp;ROW()-1)="",
INDIRECT(SUBSTITUTE(ADDRESS(1,COLUMN(Table_Question_Sets[[#This Row],[Property]]),4),"1","")&amp;ROW()-1),
INDIRECT(SUBSTITUTE(ADDRESS(1,COLUMN(),4),"1","")&amp;ROW()-1)))</f>
        <v>Rating Primary</v>
      </c>
      <c r="E4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landPlanning</v>
      </c>
      <c r="F40" s="26" t="str">
        <f>IF(Table_Question_Sets[[#This Row],[Header]]="Yes","",IF(Table_Question_Sets[[#This Row],[Property]]&lt;&gt;"",SUBSTITUTE(Table_Question_Sets[[#This Row],[Property]]," ",""),""))</f>
        <v>LandPlanning</v>
      </c>
      <c r="G40" s="94"/>
      <c r="H40" s="27" t="s">
        <v>768</v>
      </c>
      <c r="I40" s="27" t="s">
        <v>37</v>
      </c>
      <c r="J40" s="27"/>
      <c r="K40" s="59"/>
      <c r="L40" s="82"/>
      <c r="M40" s="82"/>
      <c r="N40" s="59"/>
      <c r="O40" s="59" t="s">
        <v>738</v>
      </c>
      <c r="P40" s="59" t="s">
        <v>992</v>
      </c>
      <c r="Q40" s="59" t="s">
        <v>1249</v>
      </c>
      <c r="R40" s="59"/>
      <c r="S40" s="52"/>
      <c r="T40" s="27"/>
      <c r="U40" s="27"/>
      <c r="V40" s="27" t="s">
        <v>1254</v>
      </c>
      <c r="W40" s="27" t="s">
        <v>1256</v>
      </c>
      <c r="X40" s="27"/>
      <c r="Y40" s="27"/>
      <c r="Z40" s="27"/>
      <c r="AA40" s="27"/>
      <c r="AB40" s="239"/>
      <c r="AC40" s="27"/>
      <c r="AD40" s="27"/>
      <c r="AE40" s="27"/>
      <c r="AF40" s="27"/>
      <c r="AG40" s="27"/>
      <c r="AH40" s="82"/>
      <c r="AI40" s="82"/>
      <c r="AJ40" s="82"/>
      <c r="AK40" s="82"/>
      <c r="AL40" s="281">
        <v>0</v>
      </c>
      <c r="AM40"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40" s="165"/>
      <c r="AO4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40" s="27"/>
      <c r="AR40" s="52"/>
      <c r="AS40" s="27"/>
      <c r="AT40" s="27"/>
      <c r="AU40" s="27"/>
      <c r="AV40" s="27"/>
      <c r="AW40" s="27"/>
      <c r="AX40" s="27"/>
      <c r="AY4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40" s="50" t="str">
        <f>IF(OR(Table_Question_Sets[[#This Row],[Header]]="Yes",Table_Question_Sets[[#This Row],[Text]]=""),"",IF(OR(Table_Question_Sets[[#This Row],[Text]]="true",Table_Question_Sets[[#This Row],[Text]]="false",ISNUMBER(Table_Question_Sets[[#This Row],[Text]])),Table_Question_Sets[[#This Row],[Text]],""""&amp;Table_Question_Sets[[#This Row],[Text]]&amp;""""))</f>
        <v>"0.00%"</v>
      </c>
      <c r="BA40" s="50" t="str">
        <f>IF(AND(Table_Question_Sets[[#This Row],[Header]]&lt;&gt;"Yes",Table_Question_Sets[[#This Row],[Property]]&lt;&gt;"",Table_Question_Sets[[#This Row],[Summary Label]]&lt;&gt;""),""""&amp;Table_Question_Sets[[#This Row],[Key]]&amp;""": """&amp;Table_Question_Sets[[#This Row],[Summary Label]]&amp;"""","")</f>
        <v/>
      </c>
      <c r="BB40" s="50">
        <f ca="1">IF(Table_Question_Sets[[#This Row],[Header]]="Yes","",_xlfn.NUMBERVALUE(INDIRECT(SUBSTITUTE(ADDRESS(1,COLUMN(),4),"1","")&amp;ROW()-1))+IF(Table_Question_Sets[[#This Row],[Property]]&lt;&gt;"",1,0))</f>
        <v>34</v>
      </c>
      <c r="BC40" s="50">
        <f ca="1">IF(Table_Question_Sets[[#This Row],[Header]]="Yes","",_xlfn.NUMBERVALUE(INDIRECT(SUBSTITUTE(ADDRESS(1,COLUMN(),4),"1","")&amp;ROW()+1))+IF(Table_Question_Sets[[#This Row],[Property]]&lt;&gt;"",1,0))</f>
        <v>16</v>
      </c>
      <c r="BD40" s="29" t="str">
        <f t="array" aca="1" ref="BD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4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4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40" s="26" t="str">
        <f ca="1" xml:space="preserve">
IF(Table_Question_Sets[[#This Row],[Row]]="Yes","]},{""className"": ""row"",""fieldGroup"": [","")&amp;
Table_Question_Sets[[#This Row],[Config Field]]</f>
        <v>{"key":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4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4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0" s="137" t="str">
        <f>IF(AND(Table_Question_Sets[[#This Row],[Header]]="",Table_Question_Sets[[#This Row],[Property]]&lt;&gt;"",Table_Question_Sets[[#This Row],[Field Type]]&lt;&gt;""),
""""&amp;Table_Question_Sets[[#This Row],[Key]]&amp;"""","")</f>
        <v>"landPlanning"</v>
      </c>
      <c r="BM4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40" s="137" t="str">
        <f>IF(AND(Table_Question_Sets[[#This Row],[Header]]&lt;&gt;"Yes",Table_Question_Sets[[#This Row],[Property]]&lt;&gt;"",Table_Question_Sets[[#This Row],[Workflow Role]]&lt;&gt;""),
""""&amp;Table_Question_Sets[[#This Row],[Workflow Role]]&amp;""":"""&amp;Table_Question_Sets[[#This Row],[Key]]&amp;"""","")</f>
        <v/>
      </c>
      <c r="BO40" s="137" t="str">
        <f>IF(AND(Table_Question_Sets[[#This Row],[Header]]&lt;&gt;"Yes",Table_Question_Sets[[#This Row],[Property]]&lt;&gt;"",Table_Question_Sets[[#This Row],[Private]]="Yes"),
""""&amp;Table_Question_Sets[[#This Row],[Key]]&amp;"""","")</f>
        <v/>
      </c>
      <c r="BP40" s="137">
        <f ca="1">IF(Table_Question_Sets[[#This Row],[Header]]="Yes","",_xlfn.NUMBERVALUE(INDIRECT(SUBSTITUTE(ADDRESS(1,COLUMN(),4),"1","")&amp;ROW()+1))+IF(OR(Table_Question_Sets[[#This Row],[Value]]&lt;&gt;"",AND(Table_Question_Sets[[#This Row],[Data Type]]="Repeating",Table_Question_Sets[[#This Row],[Calculation Repeating]]&lt;&gt;"")),1,0))</f>
        <v>1</v>
      </c>
      <c r="BQ40" s="137" t="str">
        <f ca="1" xml:space="preserve">
IF(Table_Question_Sets[[#This Row],[Data Type]]="Repeating",
OFFSET(Table_Repeating_Question_Sets[[#Headers],[Property]],MATCH(Table_Question_Sets[[#This Row],[Property]],Table_Repeating_Question_Sets[Property],0),MATCH("Calculation",Table_Repeating_Question_Sets[#Headers],0)-1,1,1),
"")</f>
        <v/>
      </c>
      <c r="BR4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"landPlanning": "0.00%"</v>
      </c>
      <c r="BS4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"landPlanning": "0.00%","geotechnicalEngineering": "0.00%","townPlanning": "0.00%","geographicalInformationSystems": "0.00%","projectManagement": "0.00%","otherActivities": "0.00%","policyStartDate": "30/04/2020"</v>
      </c>
      <c r="BT40" s="137" t="str">
        <f ca="1">IF(ISNUMBER(Table_Question_Sets[[#This Row],[Config Use Row]]),INDEX(Table_Question_Sets[Config Rollup],Table_Question_Sets[[#This Row],[Config Use Row]]),"")</f>
        <v/>
      </c>
      <c r="BU40" s="137" t="str">
        <f ca="1">IF(ISNUMBER(Table_Question_Sets[[#This Row],[Config Use Row]]),INDEX(Table_Question_Sets[Config Keys Nested Rollup],Table_Question_Sets[[#This Row],[Config Use Row]]),"")</f>
        <v/>
      </c>
      <c r="BV40" s="26" t="str">
        <f ca="1">IF(ISNUMBER(Table_Question_Sets[[#This Row],[Config Use Row]]),INDEX(Table_Question_Sets[Calculation Rollup],Table_Question_Sets[[#This Row],[Config Use Row]]),"")</f>
        <v/>
      </c>
    </row>
    <row r="41" spans="2:74" s="22" customFormat="1" ht="20.45" customHeight="1">
      <c r="B41" s="27" t="s">
        <v>1235</v>
      </c>
      <c r="C41" s="164"/>
      <c r="D41" s="26" t="str">
        <f ca="1">IF(Table_Question_Sets[[#This Row],[Header]]="Yes","",
IF(INDIRECT(SUBSTITUTE(ADDRESS(1,COLUMN(),4),"1","")&amp;ROW()-1)="",
INDIRECT(SUBSTITUTE(ADDRESS(1,COLUMN(Table_Question_Sets[[#This Row],[Property]]),4),"1","")&amp;ROW()-1),
INDIRECT(SUBSTITUTE(ADDRESS(1,COLUMN(),4),"1","")&amp;ROW()-1)))</f>
        <v>Rating Primary</v>
      </c>
      <c r="E4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labelGeotechnicalEngineering</v>
      </c>
      <c r="F41" s="26" t="str">
        <f>IF(Table_Question_Sets[[#This Row],[Header]]="Yes","",IF(Table_Question_Sets[[#This Row],[Property]]&lt;&gt;"",SUBSTITUTE(Table_Question_Sets[[#This Row],[Property]]," ",""),""))</f>
        <v>LabelGeotechnicalEngineering</v>
      </c>
      <c r="G41" s="94"/>
      <c r="H41" s="27" t="s">
        <v>631</v>
      </c>
      <c r="I41" s="27" t="s">
        <v>631</v>
      </c>
      <c r="J41" s="27"/>
      <c r="K41" s="59"/>
      <c r="L41" s="82"/>
      <c r="M41" s="82"/>
      <c r="N41" s="59" t="s">
        <v>60</v>
      </c>
      <c r="O41" s="59" t="s">
        <v>738</v>
      </c>
      <c r="P41" s="59" t="s">
        <v>971</v>
      </c>
      <c r="Q41" s="59" t="s">
        <v>992</v>
      </c>
      <c r="R41" s="59"/>
      <c r="S41" s="52"/>
      <c r="T41" s="27" t="s">
        <v>1236</v>
      </c>
      <c r="U41" s="27"/>
      <c r="V41" s="27" t="s">
        <v>1254</v>
      </c>
      <c r="W41" s="27"/>
      <c r="X41" s="27"/>
      <c r="Y41" s="27"/>
      <c r="Z41" s="27"/>
      <c r="AA41" s="27"/>
      <c r="AB41" s="239"/>
      <c r="AC41" s="27"/>
      <c r="AD41" s="27"/>
      <c r="AE41" s="27"/>
      <c r="AF41" s="27"/>
      <c r="AG41" s="27"/>
      <c r="AH41" s="82"/>
      <c r="AI41" s="82"/>
      <c r="AJ41" s="82"/>
      <c r="AK41" s="82"/>
      <c r="AL41" s="281"/>
      <c r="AM4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41" s="165"/>
      <c r="AO4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41" s="27"/>
      <c r="AR41" s="52"/>
      <c r="AS41" s="27"/>
      <c r="AT41" s="27"/>
      <c r="AU41" s="27"/>
      <c r="AV41" s="27"/>
      <c r="AW41" s="27"/>
      <c r="AX41" s="27"/>
      <c r="AY4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1" s="50" t="str">
        <f>IF(OR(Table_Question_Sets[[#This Row],[Header]]="Yes",Table_Question_Sets[[#This Row],[Text]]=""),"",IF(OR(Table_Question_Sets[[#This Row],[Text]]="true",Table_Question_Sets[[#This Row],[Text]]="false",ISNUMBER(Table_Question_Sets[[#This Row],[Text]])),Table_Question_Sets[[#This Row],[Text]],""""&amp;Table_Question_Sets[[#This Row],[Text]]&amp;""""))</f>
        <v/>
      </c>
      <c r="BA41" s="50" t="str">
        <f>IF(AND(Table_Question_Sets[[#This Row],[Header]]&lt;&gt;"Yes",Table_Question_Sets[[#This Row],[Property]]&lt;&gt;"",Table_Question_Sets[[#This Row],[Summary Label]]&lt;&gt;""),""""&amp;Table_Question_Sets[[#This Row],[Key]]&amp;""": """&amp;Table_Question_Sets[[#This Row],[Summary Label]]&amp;"""","")</f>
        <v/>
      </c>
      <c r="BB41" s="50">
        <f ca="1">IF(Table_Question_Sets[[#This Row],[Header]]="Yes","",_xlfn.NUMBERVALUE(INDIRECT(SUBSTITUTE(ADDRESS(1,COLUMN(),4),"1","")&amp;ROW()-1))+IF(Table_Question_Sets[[#This Row],[Property]]&lt;&gt;"",1,0))</f>
        <v>35</v>
      </c>
      <c r="BC41" s="50">
        <f ca="1">IF(Table_Question_Sets[[#This Row],[Header]]="Yes","",_xlfn.NUMBERVALUE(INDIRECT(SUBSTITUTE(ADDRESS(1,COLUMN(),4),"1","")&amp;ROW()+1))+IF(Table_Question_Sets[[#This Row],[Property]]&lt;&gt;"",1,0))</f>
        <v>15</v>
      </c>
      <c r="BD41" s="29" t="str">
        <f t="array" aca="1" ref="BD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4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"templateOptions":{"label":"Geotechnical Engineering","hideCondition":"number(stateACT) + number(stateNSW) + number(stateNT) + number(stateQLD) + number(stateSA) + number(stateTAS) + number(stateVIC) + number(stateWA) + number(overseas) != 100"}</v>
      </c>
      <c r="BH4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v>
      </c>
      <c r="BI41" s="26" t="str">
        <f ca="1" xml:space="preserve">
IF(Table_Question_Sets[[#This Row],[Row]]="Yes","]},{""className"": ""row"",""fieldGroup"": [","")&amp;
Table_Question_Sets[[#This Row],[Config Field]]</f>
        <v>]},{"className":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v>
      </c>
      <c r="BJ4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4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1" s="137" t="str">
        <f>IF(AND(Table_Question_Sets[[#This Row],[Header]]="",Table_Question_Sets[[#This Row],[Property]]&lt;&gt;"",Table_Question_Sets[[#This Row],[Field Type]]&lt;&gt;""),
""""&amp;Table_Question_Sets[[#This Row],[Key]]&amp;"""","")</f>
        <v>"labelGeotechnicalEngineering"</v>
      </c>
      <c r="BM4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41" s="137" t="str">
        <f>IF(AND(Table_Question_Sets[[#This Row],[Header]]&lt;&gt;"Yes",Table_Question_Sets[[#This Row],[Property]]&lt;&gt;"",Table_Question_Sets[[#This Row],[Workflow Role]]&lt;&gt;""),
""""&amp;Table_Question_Sets[[#This Row],[Workflow Role]]&amp;""":"""&amp;Table_Question_Sets[[#This Row],[Key]]&amp;"""","")</f>
        <v/>
      </c>
      <c r="BO41" s="137" t="str">
        <f>IF(AND(Table_Question_Sets[[#This Row],[Header]]&lt;&gt;"Yes",Table_Question_Sets[[#This Row],[Property]]&lt;&gt;"",Table_Question_Sets[[#This Row],[Private]]="Yes"),
""""&amp;Table_Question_Sets[[#This Row],[Key]]&amp;"""","")</f>
        <v/>
      </c>
      <c r="BP41" s="137">
        <f ca="1">IF(Table_Question_Sets[[#This Row],[Header]]="Yes","",_xlfn.NUMBERVALUE(INDIRECT(SUBSTITUTE(ADDRESS(1,COLUMN(),4),"1","")&amp;ROW()+1))+IF(OR(Table_Question_Sets[[#This Row],[Value]]&lt;&gt;"",AND(Table_Question_Sets[[#This Row],[Data Type]]="Repeating",Table_Question_Sets[[#This Row],[Calculation Repeating]]&lt;&gt;"")),1,0))</f>
        <v>1</v>
      </c>
      <c r="BQ41" s="137" t="str">
        <f ca="1" xml:space="preserve">
IF(Table_Question_Sets[[#This Row],[Data Type]]="Repeating",
OFFSET(Table_Repeating_Question_Sets[[#Headers],[Property]],MATCH(Table_Question_Sets[[#This Row],[Property]],Table_Repeating_Question_Sets[Property],0),MATCH("Calculation",Table_Repeating_Question_Sets[#Headers],0)-1,1,1),
"")</f>
        <v/>
      </c>
      <c r="BR4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"geotechnicalEngineering": "0.00%","townPlanning": "0.00%","geographicalInformationSystems": "0.00%","projectManagement": "0.00%","otherActivities": "0.00%","policyStartDate": "30/04/2020"</v>
      </c>
      <c r="BT41" s="137" t="str">
        <f ca="1">IF(ISNUMBER(Table_Question_Sets[[#This Row],[Config Use Row]]),INDEX(Table_Question_Sets[Config Rollup],Table_Question_Sets[[#This Row],[Config Use Row]]),"")</f>
        <v/>
      </c>
      <c r="BU41" s="137" t="str">
        <f ca="1">IF(ISNUMBER(Table_Question_Sets[[#This Row],[Config Use Row]]),INDEX(Table_Question_Sets[Config Keys Nested Rollup],Table_Question_Sets[[#This Row],[Config Use Row]]),"")</f>
        <v/>
      </c>
      <c r="BV41" s="26" t="str">
        <f ca="1">IF(ISNUMBER(Table_Question_Sets[[#This Row],[Config Use Row]]),INDEX(Table_Question_Sets[Calculation Rollup],Table_Question_Sets[[#This Row],[Config Use Row]]),"")</f>
        <v/>
      </c>
    </row>
    <row r="42" spans="2:74" s="22" customFormat="1" ht="20.45" customHeight="1">
      <c r="B42" s="27" t="s">
        <v>1236</v>
      </c>
      <c r="C42" s="164"/>
      <c r="D42" s="26" t="str">
        <f ca="1">IF(Table_Question_Sets[[#This Row],[Header]]="Yes","",
IF(INDIRECT(SUBSTITUTE(ADDRESS(1,COLUMN(),4),"1","")&amp;ROW()-1)="",
INDIRECT(SUBSTITUTE(ADDRESS(1,COLUMN(Table_Question_Sets[[#This Row],[Property]]),4),"1","")&amp;ROW()-1),
INDIRECT(SUBSTITUTE(ADDRESS(1,COLUMN(),4),"1","")&amp;ROW()-1)))</f>
        <v>Rating Primary</v>
      </c>
      <c r="E4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geotechnicalEngineering</v>
      </c>
      <c r="F42" s="26" t="str">
        <f>IF(Table_Question_Sets[[#This Row],[Header]]="Yes","",IF(Table_Question_Sets[[#This Row],[Property]]&lt;&gt;"",SUBSTITUTE(Table_Question_Sets[[#This Row],[Property]]," ",""),""))</f>
        <v>GeotechnicalEngineering</v>
      </c>
      <c r="G42" s="94"/>
      <c r="H42" s="27" t="s">
        <v>768</v>
      </c>
      <c r="I42" s="27" t="s">
        <v>37</v>
      </c>
      <c r="J42" s="27"/>
      <c r="K42" s="59"/>
      <c r="L42" s="82"/>
      <c r="M42" s="82"/>
      <c r="N42" s="59"/>
      <c r="O42" s="59" t="s">
        <v>738</v>
      </c>
      <c r="P42" s="59" t="s">
        <v>992</v>
      </c>
      <c r="Q42" s="59" t="s">
        <v>1249</v>
      </c>
      <c r="R42" s="59"/>
      <c r="S42" s="52"/>
      <c r="T42" s="27"/>
      <c r="U42" s="27"/>
      <c r="V42" s="27" t="s">
        <v>1254</v>
      </c>
      <c r="W42" s="27" t="s">
        <v>1256</v>
      </c>
      <c r="X42" s="27"/>
      <c r="Y42" s="27"/>
      <c r="Z42" s="27"/>
      <c r="AA42" s="27"/>
      <c r="AB42" s="239"/>
      <c r="AC42" s="27"/>
      <c r="AD42" s="27"/>
      <c r="AE42" s="27"/>
      <c r="AF42" s="27"/>
      <c r="AG42" s="27"/>
      <c r="AH42" s="82"/>
      <c r="AI42" s="82"/>
      <c r="AJ42" s="82"/>
      <c r="AK42" s="82"/>
      <c r="AL42" s="281">
        <v>0</v>
      </c>
      <c r="AM42"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42" s="165"/>
      <c r="AO4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42" s="27"/>
      <c r="AR42" s="52"/>
      <c r="AS42" s="27"/>
      <c r="AT42" s="27"/>
      <c r="AU42" s="27"/>
      <c r="AV42" s="27"/>
      <c r="AW42" s="27"/>
      <c r="AX42" s="27"/>
      <c r="AY4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42" s="50" t="str">
        <f>IF(OR(Table_Question_Sets[[#This Row],[Header]]="Yes",Table_Question_Sets[[#This Row],[Text]]=""),"",IF(OR(Table_Question_Sets[[#This Row],[Text]]="true",Table_Question_Sets[[#This Row],[Text]]="false",ISNUMBER(Table_Question_Sets[[#This Row],[Text]])),Table_Question_Sets[[#This Row],[Text]],""""&amp;Table_Question_Sets[[#This Row],[Text]]&amp;""""))</f>
        <v>"0.00%"</v>
      </c>
      <c r="BA42" s="50" t="str">
        <f>IF(AND(Table_Question_Sets[[#This Row],[Header]]&lt;&gt;"Yes",Table_Question_Sets[[#This Row],[Property]]&lt;&gt;"",Table_Question_Sets[[#This Row],[Summary Label]]&lt;&gt;""),""""&amp;Table_Question_Sets[[#This Row],[Key]]&amp;""": """&amp;Table_Question_Sets[[#This Row],[Summary Label]]&amp;"""","")</f>
        <v/>
      </c>
      <c r="BB42" s="50">
        <f ca="1">IF(Table_Question_Sets[[#This Row],[Header]]="Yes","",_xlfn.NUMBERVALUE(INDIRECT(SUBSTITUTE(ADDRESS(1,COLUMN(),4),"1","")&amp;ROW()-1))+IF(Table_Question_Sets[[#This Row],[Property]]&lt;&gt;"",1,0))</f>
        <v>36</v>
      </c>
      <c r="BC42" s="50">
        <f ca="1">IF(Table_Question_Sets[[#This Row],[Header]]="Yes","",_xlfn.NUMBERVALUE(INDIRECT(SUBSTITUTE(ADDRESS(1,COLUMN(),4),"1","")&amp;ROW()+1))+IF(Table_Question_Sets[[#This Row],[Property]]&lt;&gt;"",1,0))</f>
        <v>14</v>
      </c>
      <c r="BD42" s="29" t="str">
        <f t="array" aca="1" ref="BD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4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4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42" s="26" t="str">
        <f ca="1" xml:space="preserve">
IF(Table_Question_Sets[[#This Row],[Row]]="Yes","]},{""className"": ""row"",""fieldGroup"": [","")&amp;
Table_Question_Sets[[#This Row],[Config Field]]</f>
        <v>{"key":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4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4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2" s="137" t="str">
        <f>IF(AND(Table_Question_Sets[[#This Row],[Header]]="",Table_Question_Sets[[#This Row],[Property]]&lt;&gt;"",Table_Question_Sets[[#This Row],[Field Type]]&lt;&gt;""),
""""&amp;Table_Question_Sets[[#This Row],[Key]]&amp;"""","")</f>
        <v>"geotechnicalEngineering"</v>
      </c>
      <c r="BM4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BN42" s="137" t="str">
        <f>IF(AND(Table_Question_Sets[[#This Row],[Header]]&lt;&gt;"Yes",Table_Question_Sets[[#This Row],[Property]]&lt;&gt;"",Table_Question_Sets[[#This Row],[Workflow Role]]&lt;&gt;""),
""""&amp;Table_Question_Sets[[#This Row],[Workflow Role]]&amp;""":"""&amp;Table_Question_Sets[[#This Row],[Key]]&amp;"""","")</f>
        <v/>
      </c>
      <c r="BO42" s="137" t="str">
        <f>IF(AND(Table_Question_Sets[[#This Row],[Header]]&lt;&gt;"Yes",Table_Question_Sets[[#This Row],[Property]]&lt;&gt;"",Table_Question_Sets[[#This Row],[Private]]="Yes"),
""""&amp;Table_Question_Sets[[#This Row],[Key]]&amp;"""","")</f>
        <v/>
      </c>
      <c r="BP42" s="137">
        <f ca="1">IF(Table_Question_Sets[[#This Row],[Header]]="Yes","",_xlfn.NUMBERVALUE(INDIRECT(SUBSTITUTE(ADDRESS(1,COLUMN(),4),"1","")&amp;ROW()+1))+IF(OR(Table_Question_Sets[[#This Row],[Value]]&lt;&gt;"",AND(Table_Question_Sets[[#This Row],[Data Type]]="Repeating",Table_Question_Sets[[#This Row],[Calculation Repeating]]&lt;&gt;"")),1,0))</f>
        <v>1</v>
      </c>
      <c r="BQ42" s="137" t="str">
        <f ca="1" xml:space="preserve">
IF(Table_Question_Sets[[#This Row],[Data Type]]="Repeating",
OFFSET(Table_Repeating_Question_Sets[[#Headers],[Property]],MATCH(Table_Question_Sets[[#This Row],[Property]],Table_Repeating_Question_Sets[Property],0),MATCH("Calculation",Table_Repeating_Question_Sets[#Headers],0)-1,1,1),
"")</f>
        <v/>
      </c>
      <c r="BR4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"geotechnicalEngineering": "0.00%"</v>
      </c>
      <c r="BS4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"geotechnicalEngineering": "0.00%","townPlanning": "0.00%","geographicalInformationSystems": "0.00%","projectManagement": "0.00%","otherActivities": "0.00%","policyStartDate": "30/04/2020"</v>
      </c>
      <c r="BT42" s="137" t="str">
        <f ca="1">IF(ISNUMBER(Table_Question_Sets[[#This Row],[Config Use Row]]),INDEX(Table_Question_Sets[Config Rollup],Table_Question_Sets[[#This Row],[Config Use Row]]),"")</f>
        <v/>
      </c>
      <c r="BU42" s="137" t="str">
        <f ca="1">IF(ISNUMBER(Table_Question_Sets[[#This Row],[Config Use Row]]),INDEX(Table_Question_Sets[Config Keys Nested Rollup],Table_Question_Sets[[#This Row],[Config Use Row]]),"")</f>
        <v/>
      </c>
      <c r="BV42" s="26" t="str">
        <f ca="1">IF(ISNUMBER(Table_Question_Sets[[#This Row],[Config Use Row]]),INDEX(Table_Question_Sets[Calculation Rollup],Table_Question_Sets[[#This Row],[Config Use Row]]),"")</f>
        <v/>
      </c>
    </row>
    <row r="43" spans="2:74" s="22" customFormat="1" ht="20.45" customHeight="1">
      <c r="B43" s="27" t="s">
        <v>1237</v>
      </c>
      <c r="C43" s="164"/>
      <c r="D43" s="26" t="str">
        <f ca="1">IF(Table_Question_Sets[[#This Row],[Header]]="Yes","",
IF(INDIRECT(SUBSTITUTE(ADDRESS(1,COLUMN(),4),"1","")&amp;ROW()-1)="",
INDIRECT(SUBSTITUTE(ADDRESS(1,COLUMN(Table_Question_Sets[[#This Row],[Property]]),4),"1","")&amp;ROW()-1),
INDIRECT(SUBSTITUTE(ADDRESS(1,COLUMN(),4),"1","")&amp;ROW()-1)))</f>
        <v>Rating Primary</v>
      </c>
      <c r="E4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labelTownPlanning</v>
      </c>
      <c r="F43" s="26" t="str">
        <f>IF(Table_Question_Sets[[#This Row],[Header]]="Yes","",IF(Table_Question_Sets[[#This Row],[Property]]&lt;&gt;"",SUBSTITUTE(Table_Question_Sets[[#This Row],[Property]]," ",""),""))</f>
        <v>LabelTownPlanning</v>
      </c>
      <c r="G43" s="94"/>
      <c r="H43" s="27" t="s">
        <v>631</v>
      </c>
      <c r="I43" s="27" t="s">
        <v>631</v>
      </c>
      <c r="J43" s="27"/>
      <c r="K43" s="59"/>
      <c r="L43" s="82"/>
      <c r="M43" s="82"/>
      <c r="N43" s="59" t="s">
        <v>60</v>
      </c>
      <c r="O43" s="59" t="s">
        <v>738</v>
      </c>
      <c r="P43" s="59" t="s">
        <v>971</v>
      </c>
      <c r="Q43" s="59" t="s">
        <v>992</v>
      </c>
      <c r="R43" s="59"/>
      <c r="S43" s="52"/>
      <c r="T43" s="27" t="s">
        <v>1238</v>
      </c>
      <c r="U43" s="27"/>
      <c r="V43" s="27" t="s">
        <v>1254</v>
      </c>
      <c r="W43" s="27"/>
      <c r="X43" s="27"/>
      <c r="Y43" s="27"/>
      <c r="Z43" s="27"/>
      <c r="AA43" s="27"/>
      <c r="AB43" s="239"/>
      <c r="AC43" s="27"/>
      <c r="AD43" s="27"/>
      <c r="AE43" s="27"/>
      <c r="AF43" s="27"/>
      <c r="AG43" s="27"/>
      <c r="AH43" s="82"/>
      <c r="AI43" s="82"/>
      <c r="AJ43" s="82"/>
      <c r="AK43" s="82"/>
      <c r="AL43" s="281"/>
      <c r="AM4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43" s="165"/>
      <c r="AO4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43" s="27"/>
      <c r="AR43" s="52"/>
      <c r="AS43" s="27"/>
      <c r="AT43" s="27"/>
      <c r="AU43" s="27"/>
      <c r="AV43" s="27"/>
      <c r="AW43" s="27"/>
      <c r="AX43" s="27"/>
      <c r="AY4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3" s="50" t="str">
        <f>IF(OR(Table_Question_Sets[[#This Row],[Header]]="Yes",Table_Question_Sets[[#This Row],[Text]]=""),"",IF(OR(Table_Question_Sets[[#This Row],[Text]]="true",Table_Question_Sets[[#This Row],[Text]]="false",ISNUMBER(Table_Question_Sets[[#This Row],[Text]])),Table_Question_Sets[[#This Row],[Text]],""""&amp;Table_Question_Sets[[#This Row],[Text]]&amp;""""))</f>
        <v/>
      </c>
      <c r="BA43" s="50" t="str">
        <f>IF(AND(Table_Question_Sets[[#This Row],[Header]]&lt;&gt;"Yes",Table_Question_Sets[[#This Row],[Property]]&lt;&gt;"",Table_Question_Sets[[#This Row],[Summary Label]]&lt;&gt;""),""""&amp;Table_Question_Sets[[#This Row],[Key]]&amp;""": """&amp;Table_Question_Sets[[#This Row],[Summary Label]]&amp;"""","")</f>
        <v/>
      </c>
      <c r="BB43" s="50">
        <f ca="1">IF(Table_Question_Sets[[#This Row],[Header]]="Yes","",_xlfn.NUMBERVALUE(INDIRECT(SUBSTITUTE(ADDRESS(1,COLUMN(),4),"1","")&amp;ROW()-1))+IF(Table_Question_Sets[[#This Row],[Property]]&lt;&gt;"",1,0))</f>
        <v>37</v>
      </c>
      <c r="BC43" s="50">
        <f ca="1">IF(Table_Question_Sets[[#This Row],[Header]]="Yes","",_xlfn.NUMBERVALUE(INDIRECT(SUBSTITUTE(ADDRESS(1,COLUMN(),4),"1","")&amp;ROW()+1))+IF(Table_Question_Sets[[#This Row],[Property]]&lt;&gt;"",1,0))</f>
        <v>13</v>
      </c>
      <c r="BD43" s="29" t="str">
        <f t="array" aca="1" ref="BD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4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"templateOptions":{"label":"Town Planning","hideCondition":"number(stateACT) + number(stateNSW) + number(stateNT) + number(stateQLD) + number(stateSA) + number(stateTAS) + number(stateVIC) + number(stateWA) + number(overseas) != 100"}</v>
      </c>
      <c r="BH4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v>
      </c>
      <c r="BI43" s="26" t="str">
        <f ca="1" xml:space="preserve">
IF(Table_Question_Sets[[#This Row],[Row]]="Yes","]},{""className"": ""row"",""fieldGroup"": [","")&amp;
Table_Question_Sets[[#This Row],[Config Field]]</f>
        <v>]},{"className":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v>
      </c>
      <c r="BJ4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4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3" s="137" t="str">
        <f>IF(AND(Table_Question_Sets[[#This Row],[Header]]="",Table_Question_Sets[[#This Row],[Property]]&lt;&gt;"",Table_Question_Sets[[#This Row],[Field Type]]&lt;&gt;""),
""""&amp;Table_Question_Sets[[#This Row],[Key]]&amp;"""","")</f>
        <v>"labelTownPlanning"</v>
      </c>
      <c r="BM4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TownPlanning","townPlanning","labelGeographicalInformationSystems","geographicalInformationSystems","labelProjectManagement","projectManagement","labelOtherActivities","otherActivities","otherActivitiesDetails","otherActivitiesFullDetails","workValidation","policyStartDate","forReview"</v>
      </c>
      <c r="BN43" s="137" t="str">
        <f>IF(AND(Table_Question_Sets[[#This Row],[Header]]&lt;&gt;"Yes",Table_Question_Sets[[#This Row],[Property]]&lt;&gt;"",Table_Question_Sets[[#This Row],[Workflow Role]]&lt;&gt;""),
""""&amp;Table_Question_Sets[[#This Row],[Workflow Role]]&amp;""":"""&amp;Table_Question_Sets[[#This Row],[Key]]&amp;"""","")</f>
        <v/>
      </c>
      <c r="BO43" s="137" t="str">
        <f>IF(AND(Table_Question_Sets[[#This Row],[Header]]&lt;&gt;"Yes",Table_Question_Sets[[#This Row],[Property]]&lt;&gt;"",Table_Question_Sets[[#This Row],[Private]]="Yes"),
""""&amp;Table_Question_Sets[[#This Row],[Key]]&amp;"""","")</f>
        <v/>
      </c>
      <c r="BP43" s="137">
        <f ca="1">IF(Table_Question_Sets[[#This Row],[Header]]="Yes","",_xlfn.NUMBERVALUE(INDIRECT(SUBSTITUTE(ADDRESS(1,COLUMN(),4),"1","")&amp;ROW()+1))+IF(OR(Table_Question_Sets[[#This Row],[Value]]&lt;&gt;"",AND(Table_Question_Sets[[#This Row],[Data Type]]="Repeating",Table_Question_Sets[[#This Row],[Calculation Repeating]]&lt;&gt;"")),1,0))</f>
        <v>1</v>
      </c>
      <c r="BQ43" s="137" t="str">
        <f ca="1" xml:space="preserve">
IF(Table_Question_Sets[[#This Row],[Data Type]]="Repeating",
OFFSET(Table_Repeating_Question_Sets[[#Headers],[Property]],MATCH(Table_Question_Sets[[#This Row],[Property]],Table_Repeating_Question_Sets[Property],0),MATCH("Calculation",Table_Repeating_Question_Sets[#Headers],0)-1,1,1),
"")</f>
        <v/>
      </c>
      <c r="BR4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"townPlanning": "0.00%","geographicalInformationSystems": "0.00%","projectManagement": "0.00%","otherActivities": "0.00%","policyStartDate": "30/04/2020"</v>
      </c>
      <c r="BT43" s="137" t="str">
        <f ca="1">IF(ISNUMBER(Table_Question_Sets[[#This Row],[Config Use Row]]),INDEX(Table_Question_Sets[Config Rollup],Table_Question_Sets[[#This Row],[Config Use Row]]),"")</f>
        <v/>
      </c>
      <c r="BU43" s="137" t="str">
        <f ca="1">IF(ISNUMBER(Table_Question_Sets[[#This Row],[Config Use Row]]),INDEX(Table_Question_Sets[Config Keys Nested Rollup],Table_Question_Sets[[#This Row],[Config Use Row]]),"")</f>
        <v/>
      </c>
      <c r="BV43" s="26" t="str">
        <f ca="1">IF(ISNUMBER(Table_Question_Sets[[#This Row],[Config Use Row]]),INDEX(Table_Question_Sets[Calculation Rollup],Table_Question_Sets[[#This Row],[Config Use Row]]),"")</f>
        <v/>
      </c>
    </row>
    <row r="44" spans="2:74" s="22" customFormat="1" ht="20.45" customHeight="1">
      <c r="B44" s="27" t="s">
        <v>1238</v>
      </c>
      <c r="C44" s="164"/>
      <c r="D44" s="26" t="str">
        <f ca="1">IF(Table_Question_Sets[[#This Row],[Header]]="Yes","",
IF(INDIRECT(SUBSTITUTE(ADDRESS(1,COLUMN(),4),"1","")&amp;ROW()-1)="",
INDIRECT(SUBSTITUTE(ADDRESS(1,COLUMN(Table_Question_Sets[[#This Row],[Property]]),4),"1","")&amp;ROW()-1),
INDIRECT(SUBSTITUTE(ADDRESS(1,COLUMN(),4),"1","")&amp;ROW()-1)))</f>
        <v>Rating Primary</v>
      </c>
      <c r="E4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townPlanning</v>
      </c>
      <c r="F44" s="26" t="str">
        <f>IF(Table_Question_Sets[[#This Row],[Header]]="Yes","",IF(Table_Question_Sets[[#This Row],[Property]]&lt;&gt;"",SUBSTITUTE(Table_Question_Sets[[#This Row],[Property]]," ",""),""))</f>
        <v>TownPlanning</v>
      </c>
      <c r="G44" s="94"/>
      <c r="H44" s="27" t="s">
        <v>768</v>
      </c>
      <c r="I44" s="27" t="s">
        <v>37</v>
      </c>
      <c r="J44" s="27"/>
      <c r="K44" s="59"/>
      <c r="L44" s="82"/>
      <c r="M44" s="82"/>
      <c r="N44" s="59"/>
      <c r="O44" s="59" t="s">
        <v>738</v>
      </c>
      <c r="P44" s="59" t="s">
        <v>992</v>
      </c>
      <c r="Q44" s="59" t="s">
        <v>1249</v>
      </c>
      <c r="R44" s="59"/>
      <c r="S44" s="52"/>
      <c r="T44" s="27"/>
      <c r="U44" s="27"/>
      <c r="V44" s="27" t="s">
        <v>1254</v>
      </c>
      <c r="W44" s="27" t="s">
        <v>1256</v>
      </c>
      <c r="X44" s="27"/>
      <c r="Y44" s="27"/>
      <c r="Z44" s="27"/>
      <c r="AA44" s="27"/>
      <c r="AB44" s="239"/>
      <c r="AC44" s="27"/>
      <c r="AD44" s="27"/>
      <c r="AE44" s="27"/>
      <c r="AF44" s="27"/>
      <c r="AG44" s="27"/>
      <c r="AH44" s="82"/>
      <c r="AI44" s="82"/>
      <c r="AJ44" s="82"/>
      <c r="AK44" s="82"/>
      <c r="AL44" s="281">
        <v>0</v>
      </c>
      <c r="AM44"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44" s="165"/>
      <c r="AO4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44" s="27"/>
      <c r="AR44" s="52"/>
      <c r="AS44" s="27"/>
      <c r="AT44" s="27"/>
      <c r="AU44" s="27"/>
      <c r="AV44" s="27"/>
      <c r="AW44" s="27"/>
      <c r="AX44" s="27"/>
      <c r="AY4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44" s="50" t="str">
        <f>IF(OR(Table_Question_Sets[[#This Row],[Header]]="Yes",Table_Question_Sets[[#This Row],[Text]]=""),"",IF(OR(Table_Question_Sets[[#This Row],[Text]]="true",Table_Question_Sets[[#This Row],[Text]]="false",ISNUMBER(Table_Question_Sets[[#This Row],[Text]])),Table_Question_Sets[[#This Row],[Text]],""""&amp;Table_Question_Sets[[#This Row],[Text]]&amp;""""))</f>
        <v>"0.00%"</v>
      </c>
      <c r="BA44" s="50" t="str">
        <f>IF(AND(Table_Question_Sets[[#This Row],[Header]]&lt;&gt;"Yes",Table_Question_Sets[[#This Row],[Property]]&lt;&gt;"",Table_Question_Sets[[#This Row],[Summary Label]]&lt;&gt;""),""""&amp;Table_Question_Sets[[#This Row],[Key]]&amp;""": """&amp;Table_Question_Sets[[#This Row],[Summary Label]]&amp;"""","")</f>
        <v/>
      </c>
      <c r="BB44" s="50">
        <f ca="1">IF(Table_Question_Sets[[#This Row],[Header]]="Yes","",_xlfn.NUMBERVALUE(INDIRECT(SUBSTITUTE(ADDRESS(1,COLUMN(),4),"1","")&amp;ROW()-1))+IF(Table_Question_Sets[[#This Row],[Property]]&lt;&gt;"",1,0))</f>
        <v>38</v>
      </c>
      <c r="BC44" s="50">
        <f ca="1">IF(Table_Question_Sets[[#This Row],[Header]]="Yes","",_xlfn.NUMBERVALUE(INDIRECT(SUBSTITUTE(ADDRESS(1,COLUMN(),4),"1","")&amp;ROW()+1))+IF(Table_Question_Sets[[#This Row],[Property]]&lt;&gt;"",1,0))</f>
        <v>12</v>
      </c>
      <c r="BD44" s="29" t="str">
        <f t="array" aca="1" ref="BD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4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4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44" s="26" t="str">
        <f ca="1" xml:space="preserve">
IF(Table_Question_Sets[[#This Row],[Row]]="Yes","]},{""className"": ""row"",""fieldGroup"": [","")&amp;
Table_Question_Sets[[#This Row],[Config Field]]</f>
        <v>{"key":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4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4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4" s="137" t="str">
        <f>IF(AND(Table_Question_Sets[[#This Row],[Header]]="",Table_Question_Sets[[#This Row],[Property]]&lt;&gt;"",Table_Question_Sets[[#This Row],[Field Type]]&lt;&gt;""),
""""&amp;Table_Question_Sets[[#This Row],[Key]]&amp;"""","")</f>
        <v>"townPlanning"</v>
      </c>
      <c r="BM4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"townPlanning","labelGeographicalInformationSystems","geographicalInformationSystems","labelProjectManagement","projectManagement","labelOtherActivities","otherActivities","otherActivitiesDetails","otherActivitiesFullDetails","workValidation","policyStartDate","forReview"</v>
      </c>
      <c r="BN44" s="137" t="str">
        <f>IF(AND(Table_Question_Sets[[#This Row],[Header]]&lt;&gt;"Yes",Table_Question_Sets[[#This Row],[Property]]&lt;&gt;"",Table_Question_Sets[[#This Row],[Workflow Role]]&lt;&gt;""),
""""&amp;Table_Question_Sets[[#This Row],[Workflow Role]]&amp;""":"""&amp;Table_Question_Sets[[#This Row],[Key]]&amp;"""","")</f>
        <v/>
      </c>
      <c r="BO44" s="137" t="str">
        <f>IF(AND(Table_Question_Sets[[#This Row],[Header]]&lt;&gt;"Yes",Table_Question_Sets[[#This Row],[Property]]&lt;&gt;"",Table_Question_Sets[[#This Row],[Private]]="Yes"),
""""&amp;Table_Question_Sets[[#This Row],[Key]]&amp;"""","")</f>
        <v/>
      </c>
      <c r="BP44" s="137">
        <f ca="1">IF(Table_Question_Sets[[#This Row],[Header]]="Yes","",_xlfn.NUMBERVALUE(INDIRECT(SUBSTITUTE(ADDRESS(1,COLUMN(),4),"1","")&amp;ROW()+1))+IF(OR(Table_Question_Sets[[#This Row],[Value]]&lt;&gt;"",AND(Table_Question_Sets[[#This Row],[Data Type]]="Repeating",Table_Question_Sets[[#This Row],[Calculation Repeating]]&lt;&gt;"")),1,0))</f>
        <v>1</v>
      </c>
      <c r="BQ44" s="137" t="str">
        <f ca="1" xml:space="preserve">
IF(Table_Question_Sets[[#This Row],[Data Type]]="Repeating",
OFFSET(Table_Repeating_Question_Sets[[#Headers],[Property]],MATCH(Table_Question_Sets[[#This Row],[Property]],Table_Repeating_Question_Sets[Property],0),MATCH("Calculation",Table_Repeating_Question_Sets[#Headers],0)-1,1,1),
"")</f>
        <v/>
      </c>
      <c r="BR4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"townPlanning": "0.00%"</v>
      </c>
      <c r="BS4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"townPlanning": "0.00%","geographicalInformationSystems": "0.00%","projectManagement": "0.00%","otherActivities": "0.00%","policyStartDate": "30/04/2020"</v>
      </c>
      <c r="BT44" s="137" t="str">
        <f ca="1">IF(ISNUMBER(Table_Question_Sets[[#This Row],[Config Use Row]]),INDEX(Table_Question_Sets[Config Rollup],Table_Question_Sets[[#This Row],[Config Use Row]]),"")</f>
        <v/>
      </c>
      <c r="BU44" s="137" t="str">
        <f ca="1">IF(ISNUMBER(Table_Question_Sets[[#This Row],[Config Use Row]]),INDEX(Table_Question_Sets[Config Keys Nested Rollup],Table_Question_Sets[[#This Row],[Config Use Row]]),"")</f>
        <v/>
      </c>
      <c r="BV44" s="26" t="str">
        <f ca="1">IF(ISNUMBER(Table_Question_Sets[[#This Row],[Config Use Row]]),INDEX(Table_Question_Sets[Calculation Rollup],Table_Question_Sets[[#This Row],[Config Use Row]]),"")</f>
        <v/>
      </c>
    </row>
    <row r="45" spans="2:74" s="22" customFormat="1" ht="20.45" customHeight="1">
      <c r="B45" s="27" t="s">
        <v>1239</v>
      </c>
      <c r="C45" s="164"/>
      <c r="D45" s="26" t="str">
        <f ca="1">IF(Table_Question_Sets[[#This Row],[Header]]="Yes","",
IF(INDIRECT(SUBSTITUTE(ADDRESS(1,COLUMN(),4),"1","")&amp;ROW()-1)="",
INDIRECT(SUBSTITUTE(ADDRESS(1,COLUMN(Table_Question_Sets[[#This Row],[Property]]),4),"1","")&amp;ROW()-1),
INDIRECT(SUBSTITUTE(ADDRESS(1,COLUMN(),4),"1","")&amp;ROW()-1)))</f>
        <v>Rating Primary</v>
      </c>
      <c r="E4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labelGeographicalInformationSystems</v>
      </c>
      <c r="F45" s="26" t="str">
        <f>IF(Table_Question_Sets[[#This Row],[Header]]="Yes","",IF(Table_Question_Sets[[#This Row],[Property]]&lt;&gt;"",SUBSTITUTE(Table_Question_Sets[[#This Row],[Property]]," ",""),""))</f>
        <v>LabelGeographicalInformationSystems</v>
      </c>
      <c r="G45" s="94"/>
      <c r="H45" s="27" t="s">
        <v>631</v>
      </c>
      <c r="I45" s="27" t="s">
        <v>631</v>
      </c>
      <c r="J45" s="27"/>
      <c r="K45" s="59"/>
      <c r="L45" s="82"/>
      <c r="M45" s="82"/>
      <c r="N45" s="59" t="s">
        <v>60</v>
      </c>
      <c r="O45" s="59" t="s">
        <v>738</v>
      </c>
      <c r="P45" s="59" t="s">
        <v>971</v>
      </c>
      <c r="Q45" s="59" t="s">
        <v>992</v>
      </c>
      <c r="R45" s="59"/>
      <c r="S45" s="52"/>
      <c r="T45" s="27" t="s">
        <v>1240</v>
      </c>
      <c r="U45" s="27"/>
      <c r="V45" s="27" t="s">
        <v>1254</v>
      </c>
      <c r="W45" s="27"/>
      <c r="X45" s="27"/>
      <c r="Y45" s="27"/>
      <c r="Z45" s="27"/>
      <c r="AA45" s="27"/>
      <c r="AB45" s="239"/>
      <c r="AC45" s="27"/>
      <c r="AD45" s="27"/>
      <c r="AE45" s="27"/>
      <c r="AF45" s="27"/>
      <c r="AG45" s="27"/>
      <c r="AH45" s="82"/>
      <c r="AI45" s="82"/>
      <c r="AJ45" s="82"/>
      <c r="AK45" s="82"/>
      <c r="AL45" s="281"/>
      <c r="AM4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45" s="165"/>
      <c r="AO4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45" s="27"/>
      <c r="AR45" s="52"/>
      <c r="AS45" s="27"/>
      <c r="AT45" s="27"/>
      <c r="AU45" s="27"/>
      <c r="AV45" s="27"/>
      <c r="AW45" s="27"/>
      <c r="AX45" s="27"/>
      <c r="AY4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5" s="50" t="str">
        <f>IF(OR(Table_Question_Sets[[#This Row],[Header]]="Yes",Table_Question_Sets[[#This Row],[Text]]=""),"",IF(OR(Table_Question_Sets[[#This Row],[Text]]="true",Table_Question_Sets[[#This Row],[Text]]="false",ISNUMBER(Table_Question_Sets[[#This Row],[Text]])),Table_Question_Sets[[#This Row],[Text]],""""&amp;Table_Question_Sets[[#This Row],[Text]]&amp;""""))</f>
        <v/>
      </c>
      <c r="BA45" s="50" t="str">
        <f>IF(AND(Table_Question_Sets[[#This Row],[Header]]&lt;&gt;"Yes",Table_Question_Sets[[#This Row],[Property]]&lt;&gt;"",Table_Question_Sets[[#This Row],[Summary Label]]&lt;&gt;""),""""&amp;Table_Question_Sets[[#This Row],[Key]]&amp;""": """&amp;Table_Question_Sets[[#This Row],[Summary Label]]&amp;"""","")</f>
        <v/>
      </c>
      <c r="BB45" s="50">
        <f ca="1">IF(Table_Question_Sets[[#This Row],[Header]]="Yes","",_xlfn.NUMBERVALUE(INDIRECT(SUBSTITUTE(ADDRESS(1,COLUMN(),4),"1","")&amp;ROW()-1))+IF(Table_Question_Sets[[#This Row],[Property]]&lt;&gt;"",1,0))</f>
        <v>39</v>
      </c>
      <c r="BC45" s="50">
        <f ca="1">IF(Table_Question_Sets[[#This Row],[Header]]="Yes","",_xlfn.NUMBERVALUE(INDIRECT(SUBSTITUTE(ADDRESS(1,COLUMN(),4),"1","")&amp;ROW()+1))+IF(Table_Question_Sets[[#This Row],[Property]]&lt;&gt;"",1,0))</f>
        <v>11</v>
      </c>
      <c r="BD45" s="29" t="str">
        <f t="array" aca="1" ref="BD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4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"templateOptions":{"label":"Geographical Information Systems","hideCondition":"number(stateACT) + number(stateNSW) + number(stateNT) + number(stateQLD) + number(stateSA) + number(stateTAS) + number(stateVIC) + number(stateWA) + number(overseas) != 100"}</v>
      </c>
      <c r="BH4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v>
      </c>
      <c r="BI45" s="26" t="str">
        <f ca="1" xml:space="preserve">
IF(Table_Question_Sets[[#This Row],[Row]]="Yes","]},{""className"": ""row"",""fieldGroup"": [","")&amp;
Table_Question_Sets[[#This Row],[Config Field]]</f>
        <v>]},{"className":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v>
      </c>
      <c r="BJ4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4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5" s="137" t="str">
        <f>IF(AND(Table_Question_Sets[[#This Row],[Header]]="",Table_Question_Sets[[#This Row],[Property]]&lt;&gt;"",Table_Question_Sets[[#This Row],[Field Type]]&lt;&gt;""),
""""&amp;Table_Question_Sets[[#This Row],[Key]]&amp;"""","")</f>
        <v>"labelGeographicalInformationSystems"</v>
      </c>
      <c r="BM4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"labelGeographicalInformationSystems","geographicalInformationSystems","labelProjectManagement","projectManagement","labelOtherActivities","otherActivities","otherActivitiesDetails","otherActivitiesFullDetails","workValidation","policyStartDate","forReview"</v>
      </c>
      <c r="BN45" s="137" t="str">
        <f>IF(AND(Table_Question_Sets[[#This Row],[Header]]&lt;&gt;"Yes",Table_Question_Sets[[#This Row],[Property]]&lt;&gt;"",Table_Question_Sets[[#This Row],[Workflow Role]]&lt;&gt;""),
""""&amp;Table_Question_Sets[[#This Row],[Workflow Role]]&amp;""":"""&amp;Table_Question_Sets[[#This Row],[Key]]&amp;"""","")</f>
        <v/>
      </c>
      <c r="BO45" s="137" t="str">
        <f>IF(AND(Table_Question_Sets[[#This Row],[Header]]&lt;&gt;"Yes",Table_Question_Sets[[#This Row],[Property]]&lt;&gt;"",Table_Question_Sets[[#This Row],[Private]]="Yes"),
""""&amp;Table_Question_Sets[[#This Row],[Key]]&amp;"""","")</f>
        <v/>
      </c>
      <c r="BP45" s="137">
        <f ca="1">IF(Table_Question_Sets[[#This Row],[Header]]="Yes","",_xlfn.NUMBERVALUE(INDIRECT(SUBSTITUTE(ADDRESS(1,COLUMN(),4),"1","")&amp;ROW()+1))+IF(OR(Table_Question_Sets[[#This Row],[Value]]&lt;&gt;"",AND(Table_Question_Sets[[#This Row],[Data Type]]="Repeating",Table_Question_Sets[[#This Row],[Calculation Repeating]]&lt;&gt;"")),1,0))</f>
        <v>1</v>
      </c>
      <c r="BQ45" s="137" t="str">
        <f ca="1" xml:space="preserve">
IF(Table_Question_Sets[[#This Row],[Data Type]]="Repeating",
OFFSET(Table_Repeating_Question_Sets[[#Headers],[Property]],MATCH(Table_Question_Sets[[#This Row],[Property]],Table_Repeating_Question_Sets[Property],0),MATCH("Calculation",Table_Repeating_Question_Sets[#Headers],0)-1,1,1),
"")</f>
        <v/>
      </c>
      <c r="BR4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"geographicalInformationSystems": "0.00%","projectManagement": "0.00%","otherActivities": "0.00%","policyStartDate": "30/04/2020"</v>
      </c>
      <c r="BT45" s="137" t="str">
        <f ca="1">IF(ISNUMBER(Table_Question_Sets[[#This Row],[Config Use Row]]),INDEX(Table_Question_Sets[Config Rollup],Table_Question_Sets[[#This Row],[Config Use Row]]),"")</f>
        <v/>
      </c>
      <c r="BU45" s="137" t="str">
        <f ca="1">IF(ISNUMBER(Table_Question_Sets[[#This Row],[Config Use Row]]),INDEX(Table_Question_Sets[Config Keys Nested Rollup],Table_Question_Sets[[#This Row],[Config Use Row]]),"")</f>
        <v/>
      </c>
      <c r="BV45" s="26" t="str">
        <f ca="1">IF(ISNUMBER(Table_Question_Sets[[#This Row],[Config Use Row]]),INDEX(Table_Question_Sets[Calculation Rollup],Table_Question_Sets[[#This Row],[Config Use Row]]),"")</f>
        <v/>
      </c>
    </row>
    <row r="46" spans="2:74" s="22" customFormat="1" ht="20.45" customHeight="1">
      <c r="B46" s="27" t="s">
        <v>1240</v>
      </c>
      <c r="C46" s="164"/>
      <c r="D46" s="26" t="str">
        <f ca="1">IF(Table_Question_Sets[[#This Row],[Header]]="Yes","",
IF(INDIRECT(SUBSTITUTE(ADDRESS(1,COLUMN(),4),"1","")&amp;ROW()-1)="",
INDIRECT(SUBSTITUTE(ADDRESS(1,COLUMN(Table_Question_Sets[[#This Row],[Property]]),4),"1","")&amp;ROW()-1),
INDIRECT(SUBSTITUTE(ADDRESS(1,COLUMN(),4),"1","")&amp;ROW()-1)))</f>
        <v>Rating Primary</v>
      </c>
      <c r="E4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geographicalInformationSystems</v>
      </c>
      <c r="F46" s="26" t="str">
        <f>IF(Table_Question_Sets[[#This Row],[Header]]="Yes","",IF(Table_Question_Sets[[#This Row],[Property]]&lt;&gt;"",SUBSTITUTE(Table_Question_Sets[[#This Row],[Property]]," ",""),""))</f>
        <v>GeographicalInformationSystems</v>
      </c>
      <c r="G46" s="94"/>
      <c r="H46" s="27" t="s">
        <v>768</v>
      </c>
      <c r="I46" s="27" t="s">
        <v>37</v>
      </c>
      <c r="J46" s="27"/>
      <c r="K46" s="59"/>
      <c r="L46" s="82"/>
      <c r="M46" s="82"/>
      <c r="N46" s="59"/>
      <c r="O46" s="59" t="s">
        <v>738</v>
      </c>
      <c r="P46" s="59" t="s">
        <v>992</v>
      </c>
      <c r="Q46" s="59" t="s">
        <v>1249</v>
      </c>
      <c r="R46" s="59"/>
      <c r="S46" s="52"/>
      <c r="T46" s="27"/>
      <c r="U46" s="27"/>
      <c r="V46" s="27" t="s">
        <v>1254</v>
      </c>
      <c r="W46" s="27" t="s">
        <v>1256</v>
      </c>
      <c r="X46" s="27"/>
      <c r="Y46" s="27"/>
      <c r="Z46" s="27"/>
      <c r="AA46" s="27"/>
      <c r="AB46" s="239"/>
      <c r="AC46" s="27"/>
      <c r="AD46" s="27"/>
      <c r="AE46" s="27"/>
      <c r="AF46" s="27"/>
      <c r="AG46" s="27"/>
      <c r="AH46" s="82"/>
      <c r="AI46" s="82"/>
      <c r="AJ46" s="82"/>
      <c r="AK46" s="82"/>
      <c r="AL46" s="281">
        <v>0</v>
      </c>
      <c r="AM46"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46" s="165"/>
      <c r="AO4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46" s="27"/>
      <c r="AR46" s="52"/>
      <c r="AS46" s="27"/>
      <c r="AT46" s="27"/>
      <c r="AU46" s="27"/>
      <c r="AV46" s="27"/>
      <c r="AW46" s="27"/>
      <c r="AX46" s="27"/>
      <c r="AY4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46" s="50" t="str">
        <f>IF(OR(Table_Question_Sets[[#This Row],[Header]]="Yes",Table_Question_Sets[[#This Row],[Text]]=""),"",IF(OR(Table_Question_Sets[[#This Row],[Text]]="true",Table_Question_Sets[[#This Row],[Text]]="false",ISNUMBER(Table_Question_Sets[[#This Row],[Text]])),Table_Question_Sets[[#This Row],[Text]],""""&amp;Table_Question_Sets[[#This Row],[Text]]&amp;""""))</f>
        <v>"0.00%"</v>
      </c>
      <c r="BA46" s="50" t="str">
        <f>IF(AND(Table_Question_Sets[[#This Row],[Header]]&lt;&gt;"Yes",Table_Question_Sets[[#This Row],[Property]]&lt;&gt;"",Table_Question_Sets[[#This Row],[Summary Label]]&lt;&gt;""),""""&amp;Table_Question_Sets[[#This Row],[Key]]&amp;""": """&amp;Table_Question_Sets[[#This Row],[Summary Label]]&amp;"""","")</f>
        <v/>
      </c>
      <c r="BB46" s="50">
        <f ca="1">IF(Table_Question_Sets[[#This Row],[Header]]="Yes","",_xlfn.NUMBERVALUE(INDIRECT(SUBSTITUTE(ADDRESS(1,COLUMN(),4),"1","")&amp;ROW()-1))+IF(Table_Question_Sets[[#This Row],[Property]]&lt;&gt;"",1,0))</f>
        <v>40</v>
      </c>
      <c r="BC46" s="50">
        <f ca="1">IF(Table_Question_Sets[[#This Row],[Header]]="Yes","",_xlfn.NUMBERVALUE(INDIRECT(SUBSTITUTE(ADDRESS(1,COLUMN(),4),"1","")&amp;ROW()+1))+IF(Table_Question_Sets[[#This Row],[Property]]&lt;&gt;"",1,0))</f>
        <v>10</v>
      </c>
      <c r="BD46" s="29" t="str">
        <f t="array" aca="1" ref="BD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4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4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46" s="26" t="str">
        <f ca="1" xml:space="preserve">
IF(Table_Question_Sets[[#This Row],[Row]]="Yes","]},{""className"": ""row"",""fieldGroup"": [","")&amp;
Table_Question_Sets[[#This Row],[Config Field]]</f>
        <v>{"key":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4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4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6" s="137" t="str">
        <f>IF(AND(Table_Question_Sets[[#This Row],[Header]]="",Table_Question_Sets[[#This Row],[Property]]&lt;&gt;"",Table_Question_Sets[[#This Row],[Field Type]]&lt;&gt;""),
""""&amp;Table_Question_Sets[[#This Row],[Key]]&amp;"""","")</f>
        <v>"geographicalInformationSystems"</v>
      </c>
      <c r="BM4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"geographicalInformationSystems","labelProjectManagement","projectManagement","labelOtherActivities","otherActivities","otherActivitiesDetails","otherActivitiesFullDetails","workValidation","policyStartDate","forReview"</v>
      </c>
      <c r="BN46" s="137" t="str">
        <f>IF(AND(Table_Question_Sets[[#This Row],[Header]]&lt;&gt;"Yes",Table_Question_Sets[[#This Row],[Property]]&lt;&gt;"",Table_Question_Sets[[#This Row],[Workflow Role]]&lt;&gt;""),
""""&amp;Table_Question_Sets[[#This Row],[Workflow Role]]&amp;""":"""&amp;Table_Question_Sets[[#This Row],[Key]]&amp;"""","")</f>
        <v/>
      </c>
      <c r="BO46" s="137" t="str">
        <f>IF(AND(Table_Question_Sets[[#This Row],[Header]]&lt;&gt;"Yes",Table_Question_Sets[[#This Row],[Property]]&lt;&gt;"",Table_Question_Sets[[#This Row],[Private]]="Yes"),
""""&amp;Table_Question_Sets[[#This Row],[Key]]&amp;"""","")</f>
        <v/>
      </c>
      <c r="BP46" s="137">
        <f ca="1">IF(Table_Question_Sets[[#This Row],[Header]]="Yes","",_xlfn.NUMBERVALUE(INDIRECT(SUBSTITUTE(ADDRESS(1,COLUMN(),4),"1","")&amp;ROW()+1))+IF(OR(Table_Question_Sets[[#This Row],[Value]]&lt;&gt;"",AND(Table_Question_Sets[[#This Row],[Data Type]]="Repeating",Table_Question_Sets[[#This Row],[Calculation Repeating]]&lt;&gt;"")),1,0))</f>
        <v>1</v>
      </c>
      <c r="BQ46" s="137" t="str">
        <f ca="1" xml:space="preserve">
IF(Table_Question_Sets[[#This Row],[Data Type]]="Repeating",
OFFSET(Table_Repeating_Question_Sets[[#Headers],[Property]],MATCH(Table_Question_Sets[[#This Row],[Property]],Table_Repeating_Question_Sets[Property],0),MATCH("Calculation",Table_Repeating_Question_Sets[#Headers],0)-1,1,1),
"")</f>
        <v/>
      </c>
      <c r="BR4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"geographicalInformationSystems": "0.00%"</v>
      </c>
      <c r="BS4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"geographicalInformationSystems": "0.00%","projectManagement": "0.00%","otherActivities": "0.00%","policyStartDate": "30/04/2020"</v>
      </c>
      <c r="BT46" s="137" t="str">
        <f ca="1">IF(ISNUMBER(Table_Question_Sets[[#This Row],[Config Use Row]]),INDEX(Table_Question_Sets[Config Rollup],Table_Question_Sets[[#This Row],[Config Use Row]]),"")</f>
        <v/>
      </c>
      <c r="BU46" s="137" t="str">
        <f ca="1">IF(ISNUMBER(Table_Question_Sets[[#This Row],[Config Use Row]]),INDEX(Table_Question_Sets[Config Keys Nested Rollup],Table_Question_Sets[[#This Row],[Config Use Row]]),"")</f>
        <v/>
      </c>
      <c r="BV46" s="26" t="str">
        <f ca="1">IF(ISNUMBER(Table_Question_Sets[[#This Row],[Config Use Row]]),INDEX(Table_Question_Sets[Calculation Rollup],Table_Question_Sets[[#This Row],[Config Use Row]]),"")</f>
        <v/>
      </c>
    </row>
    <row r="47" spans="2:74" s="22" customFormat="1" ht="20.45" customHeight="1">
      <c r="B47" s="27" t="s">
        <v>1241</v>
      </c>
      <c r="C47" s="164"/>
      <c r="D47" s="26" t="str">
        <f ca="1">IF(Table_Question_Sets[[#This Row],[Header]]="Yes","",
IF(INDIRECT(SUBSTITUTE(ADDRESS(1,COLUMN(),4),"1","")&amp;ROW()-1)="",
INDIRECT(SUBSTITUTE(ADDRESS(1,COLUMN(Table_Question_Sets[[#This Row],[Property]]),4),"1","")&amp;ROW()-1),
INDIRECT(SUBSTITUTE(ADDRESS(1,COLUMN(),4),"1","")&amp;ROW()-1)))</f>
        <v>Rating Primary</v>
      </c>
      <c r="E4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labelProjectManagement</v>
      </c>
      <c r="F47" s="26" t="str">
        <f>IF(Table_Question_Sets[[#This Row],[Header]]="Yes","",IF(Table_Question_Sets[[#This Row],[Property]]&lt;&gt;"",SUBSTITUTE(Table_Question_Sets[[#This Row],[Property]]," ",""),""))</f>
        <v>LabelProjectManagement</v>
      </c>
      <c r="G47" s="94"/>
      <c r="H47" s="27" t="s">
        <v>631</v>
      </c>
      <c r="I47" s="27" t="s">
        <v>631</v>
      </c>
      <c r="J47" s="27"/>
      <c r="K47" s="59"/>
      <c r="L47" s="82"/>
      <c r="M47" s="82"/>
      <c r="N47" s="59" t="s">
        <v>60</v>
      </c>
      <c r="O47" s="59" t="s">
        <v>738</v>
      </c>
      <c r="P47" s="59" t="s">
        <v>971</v>
      </c>
      <c r="Q47" s="59" t="s">
        <v>992</v>
      </c>
      <c r="R47" s="59"/>
      <c r="S47" s="52"/>
      <c r="T47" s="27" t="s">
        <v>1242</v>
      </c>
      <c r="U47" s="27" t="s">
        <v>1257</v>
      </c>
      <c r="V47" s="27" t="s">
        <v>1254</v>
      </c>
      <c r="W47" s="27"/>
      <c r="X47" s="27"/>
      <c r="Y47" s="27"/>
      <c r="Z47" s="27"/>
      <c r="AA47" s="27"/>
      <c r="AB47" s="239"/>
      <c r="AC47" s="27"/>
      <c r="AD47" s="27"/>
      <c r="AE47" s="27"/>
      <c r="AF47" s="27"/>
      <c r="AG47" s="27"/>
      <c r="AH47" s="82"/>
      <c r="AI47" s="82"/>
      <c r="AJ47" s="82"/>
      <c r="AK47" s="82"/>
      <c r="AL47" s="281"/>
      <c r="AM4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47" s="165"/>
      <c r="AO4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47" s="27"/>
      <c r="AR47" s="52"/>
      <c r="AS47" s="27"/>
      <c r="AT47" s="27"/>
      <c r="AU47" s="27"/>
      <c r="AV47" s="27"/>
      <c r="AW47" s="27"/>
      <c r="AX47" s="27"/>
      <c r="AY4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7" s="50" t="str">
        <f>IF(OR(Table_Question_Sets[[#This Row],[Header]]="Yes",Table_Question_Sets[[#This Row],[Text]]=""),"",IF(OR(Table_Question_Sets[[#This Row],[Text]]="true",Table_Question_Sets[[#This Row],[Text]]="false",ISNUMBER(Table_Question_Sets[[#This Row],[Text]])),Table_Question_Sets[[#This Row],[Text]],""""&amp;Table_Question_Sets[[#This Row],[Text]]&amp;""""))</f>
        <v/>
      </c>
      <c r="BA47" s="50" t="str">
        <f>IF(AND(Table_Question_Sets[[#This Row],[Header]]&lt;&gt;"Yes",Table_Question_Sets[[#This Row],[Property]]&lt;&gt;"",Table_Question_Sets[[#This Row],[Summary Label]]&lt;&gt;""),""""&amp;Table_Question_Sets[[#This Row],[Key]]&amp;""": """&amp;Table_Question_Sets[[#This Row],[Summary Label]]&amp;"""","")</f>
        <v/>
      </c>
      <c r="BB47" s="50">
        <f ca="1">IF(Table_Question_Sets[[#This Row],[Header]]="Yes","",_xlfn.NUMBERVALUE(INDIRECT(SUBSTITUTE(ADDRESS(1,COLUMN(),4),"1","")&amp;ROW()-1))+IF(Table_Question_Sets[[#This Row],[Property]]&lt;&gt;"",1,0))</f>
        <v>41</v>
      </c>
      <c r="BC47" s="50">
        <f ca="1">IF(Table_Question_Sets[[#This Row],[Header]]="Yes","",_xlfn.NUMBERVALUE(INDIRECT(SUBSTITUTE(ADDRESS(1,COLUMN(),4),"1","")&amp;ROW()+1))+IF(Table_Question_Sets[[#This Row],[Property]]&lt;&gt;"",1,0))</f>
        <v>9</v>
      </c>
      <c r="BD47" s="29" t="str">
        <f t="array" aca="1" ref="BD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4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"templateOptions":{"label":"Project Management","question":"(infrastructure design, development and management)","hideCondition":"number(stateACT) + number(stateNSW) + number(stateNT) + number(stateQLD) + number(stateSA) + number(stateTAS) + number(stateVIC) + number(stateWA) + number(overseas) != 100"}</v>
      </c>
      <c r="BH4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v>
      </c>
      <c r="BI47" s="26" t="str">
        <f ca="1" xml:space="preserve">
IF(Table_Question_Sets[[#This Row],[Row]]="Yes","]},{""className"": ""row"",""fieldGroup"": [","")&amp;
Table_Question_Sets[[#This Row],[Config Field]]</f>
        <v>]},{"className":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v>
      </c>
      <c r="BJ4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4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7" s="137" t="str">
        <f>IF(AND(Table_Question_Sets[[#This Row],[Header]]="",Table_Question_Sets[[#This Row],[Property]]&lt;&gt;"",Table_Question_Sets[[#This Row],[Field Type]]&lt;&gt;""),
""""&amp;Table_Question_Sets[[#This Row],[Key]]&amp;"""","")</f>
        <v>"labelProjectManagement"</v>
      </c>
      <c r="BM4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"labelProjectManagement","projectManagement","labelOtherActivities","otherActivities","otherActivitiesDetails","otherActivitiesFullDetails","workValidation","policyStartDate","forReview"</v>
      </c>
      <c r="BN47" s="137" t="str">
        <f>IF(AND(Table_Question_Sets[[#This Row],[Header]]&lt;&gt;"Yes",Table_Question_Sets[[#This Row],[Property]]&lt;&gt;"",Table_Question_Sets[[#This Row],[Workflow Role]]&lt;&gt;""),
""""&amp;Table_Question_Sets[[#This Row],[Workflow Role]]&amp;""":"""&amp;Table_Question_Sets[[#This Row],[Key]]&amp;"""","")</f>
        <v/>
      </c>
      <c r="BO47" s="137" t="str">
        <f>IF(AND(Table_Question_Sets[[#This Row],[Header]]&lt;&gt;"Yes",Table_Question_Sets[[#This Row],[Property]]&lt;&gt;"",Table_Question_Sets[[#This Row],[Private]]="Yes"),
""""&amp;Table_Question_Sets[[#This Row],[Key]]&amp;"""","")</f>
        <v/>
      </c>
      <c r="BP47" s="137">
        <f ca="1">IF(Table_Question_Sets[[#This Row],[Header]]="Yes","",_xlfn.NUMBERVALUE(INDIRECT(SUBSTITUTE(ADDRESS(1,COLUMN(),4),"1","")&amp;ROW()+1))+IF(OR(Table_Question_Sets[[#This Row],[Value]]&lt;&gt;"",AND(Table_Question_Sets[[#This Row],[Data Type]]="Repeating",Table_Question_Sets[[#This Row],[Calculation Repeating]]&lt;&gt;"")),1,0))</f>
        <v>1</v>
      </c>
      <c r="BQ47" s="137" t="str">
        <f ca="1" xml:space="preserve">
IF(Table_Question_Sets[[#This Row],[Data Type]]="Repeating",
OFFSET(Table_Repeating_Question_Sets[[#Headers],[Property]],MATCH(Table_Question_Sets[[#This Row],[Property]],Table_Repeating_Question_Sets[Property],0),MATCH("Calculation",Table_Repeating_Question_Sets[#Headers],0)-1,1,1),
"")</f>
        <v/>
      </c>
      <c r="BR4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"projectManagement": "0.00%","otherActivities": "0.00%","policyStartDate": "30/04/2020"</v>
      </c>
      <c r="BT47" s="137" t="str">
        <f ca="1">IF(ISNUMBER(Table_Question_Sets[[#This Row],[Config Use Row]]),INDEX(Table_Question_Sets[Config Rollup],Table_Question_Sets[[#This Row],[Config Use Row]]),"")</f>
        <v/>
      </c>
      <c r="BU47" s="137" t="str">
        <f ca="1">IF(ISNUMBER(Table_Question_Sets[[#This Row],[Config Use Row]]),INDEX(Table_Question_Sets[Config Keys Nested Rollup],Table_Question_Sets[[#This Row],[Config Use Row]]),"")</f>
        <v/>
      </c>
      <c r="BV47" s="26" t="str">
        <f ca="1">IF(ISNUMBER(Table_Question_Sets[[#This Row],[Config Use Row]]),INDEX(Table_Question_Sets[Calculation Rollup],Table_Question_Sets[[#This Row],[Config Use Row]]),"")</f>
        <v/>
      </c>
    </row>
    <row r="48" spans="2:74" s="22" customFormat="1" ht="20.45" customHeight="1">
      <c r="B48" s="27" t="s">
        <v>1242</v>
      </c>
      <c r="C48" s="164"/>
      <c r="D48" s="26" t="str">
        <f ca="1">IF(Table_Question_Sets[[#This Row],[Header]]="Yes","",
IF(INDIRECT(SUBSTITUTE(ADDRESS(1,COLUMN(),4),"1","")&amp;ROW()-1)="",
INDIRECT(SUBSTITUTE(ADDRESS(1,COLUMN(Table_Question_Sets[[#This Row],[Property]]),4),"1","")&amp;ROW()-1),
INDIRECT(SUBSTITUTE(ADDRESS(1,COLUMN(),4),"1","")&amp;ROW()-1)))</f>
        <v>Rating Primary</v>
      </c>
      <c r="E4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projectManagement</v>
      </c>
      <c r="F48" s="26" t="str">
        <f>IF(Table_Question_Sets[[#This Row],[Header]]="Yes","",IF(Table_Question_Sets[[#This Row],[Property]]&lt;&gt;"",SUBSTITUTE(Table_Question_Sets[[#This Row],[Property]]," ",""),""))</f>
        <v>ProjectManagement</v>
      </c>
      <c r="G48" s="94"/>
      <c r="H48" s="27" t="s">
        <v>768</v>
      </c>
      <c r="I48" s="27" t="s">
        <v>37</v>
      </c>
      <c r="J48" s="27"/>
      <c r="K48" s="59"/>
      <c r="L48" s="82"/>
      <c r="M48" s="82"/>
      <c r="N48" s="59"/>
      <c r="O48" s="59" t="s">
        <v>738</v>
      </c>
      <c r="P48" s="59" t="s">
        <v>992</v>
      </c>
      <c r="Q48" s="59" t="s">
        <v>1249</v>
      </c>
      <c r="R48" s="59"/>
      <c r="S48" s="52"/>
      <c r="T48" s="27"/>
      <c r="U48" s="27"/>
      <c r="V48" s="27" t="s">
        <v>1254</v>
      </c>
      <c r="W48" s="27" t="s">
        <v>1256</v>
      </c>
      <c r="X48" s="27"/>
      <c r="Y48" s="27"/>
      <c r="Z48" s="27"/>
      <c r="AA48" s="27"/>
      <c r="AB48" s="239"/>
      <c r="AC48" s="27"/>
      <c r="AD48" s="27"/>
      <c r="AE48" s="27"/>
      <c r="AF48" s="27"/>
      <c r="AG48" s="27"/>
      <c r="AH48" s="82"/>
      <c r="AI48" s="82"/>
      <c r="AJ48" s="82"/>
      <c r="AK48" s="82"/>
      <c r="AL48" s="281">
        <v>0</v>
      </c>
      <c r="AM48"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48" s="165"/>
      <c r="AO4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48" s="27"/>
      <c r="AR48" s="52"/>
      <c r="AS48" s="27"/>
      <c r="AT48" s="27"/>
      <c r="AU48" s="27"/>
      <c r="AV48" s="27"/>
      <c r="AW48" s="27"/>
      <c r="AX48" s="27"/>
      <c r="AY4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48" s="50" t="str">
        <f>IF(OR(Table_Question_Sets[[#This Row],[Header]]="Yes",Table_Question_Sets[[#This Row],[Text]]=""),"",IF(OR(Table_Question_Sets[[#This Row],[Text]]="true",Table_Question_Sets[[#This Row],[Text]]="false",ISNUMBER(Table_Question_Sets[[#This Row],[Text]])),Table_Question_Sets[[#This Row],[Text]],""""&amp;Table_Question_Sets[[#This Row],[Text]]&amp;""""))</f>
        <v>"0.00%"</v>
      </c>
      <c r="BA48" s="50" t="str">
        <f>IF(AND(Table_Question_Sets[[#This Row],[Header]]&lt;&gt;"Yes",Table_Question_Sets[[#This Row],[Property]]&lt;&gt;"",Table_Question_Sets[[#This Row],[Summary Label]]&lt;&gt;""),""""&amp;Table_Question_Sets[[#This Row],[Key]]&amp;""": """&amp;Table_Question_Sets[[#This Row],[Summary Label]]&amp;"""","")</f>
        <v/>
      </c>
      <c r="BB48" s="50">
        <f ca="1">IF(Table_Question_Sets[[#This Row],[Header]]="Yes","",_xlfn.NUMBERVALUE(INDIRECT(SUBSTITUTE(ADDRESS(1,COLUMN(),4),"1","")&amp;ROW()-1))+IF(Table_Question_Sets[[#This Row],[Property]]&lt;&gt;"",1,0))</f>
        <v>42</v>
      </c>
      <c r="BC48" s="50">
        <f ca="1">IF(Table_Question_Sets[[#This Row],[Header]]="Yes","",_xlfn.NUMBERVALUE(INDIRECT(SUBSTITUTE(ADDRESS(1,COLUMN(),4),"1","")&amp;ROW()+1))+IF(Table_Question_Sets[[#This Row],[Property]]&lt;&gt;"",1,0))</f>
        <v>8</v>
      </c>
      <c r="BD48" s="29" t="str">
        <f t="array" aca="1" ref="BD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4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4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48" s="26" t="str">
        <f ca="1" xml:space="preserve">
IF(Table_Question_Sets[[#This Row],[Row]]="Yes","]},{""className"": ""row"",""fieldGroup"": [","")&amp;
Table_Question_Sets[[#This Row],[Config Field]]</f>
        <v>{"key":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4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4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8" s="137" t="str">
        <f>IF(AND(Table_Question_Sets[[#This Row],[Header]]="",Table_Question_Sets[[#This Row],[Property]]&lt;&gt;"",Table_Question_Sets[[#This Row],[Field Type]]&lt;&gt;""),
""""&amp;Table_Question_Sets[[#This Row],[Key]]&amp;"""","")</f>
        <v>"projectManagement"</v>
      </c>
      <c r="BM4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"projectManagement","labelOtherActivities","otherActivities","otherActivitiesDetails","otherActivitiesFullDetails","workValidation","policyStartDate","forReview"</v>
      </c>
      <c r="BN48" s="137" t="str">
        <f>IF(AND(Table_Question_Sets[[#This Row],[Header]]&lt;&gt;"Yes",Table_Question_Sets[[#This Row],[Property]]&lt;&gt;"",Table_Question_Sets[[#This Row],[Workflow Role]]&lt;&gt;""),
""""&amp;Table_Question_Sets[[#This Row],[Workflow Role]]&amp;""":"""&amp;Table_Question_Sets[[#This Row],[Key]]&amp;"""","")</f>
        <v/>
      </c>
      <c r="BO48" s="137" t="str">
        <f>IF(AND(Table_Question_Sets[[#This Row],[Header]]&lt;&gt;"Yes",Table_Question_Sets[[#This Row],[Property]]&lt;&gt;"",Table_Question_Sets[[#This Row],[Private]]="Yes"),
""""&amp;Table_Question_Sets[[#This Row],[Key]]&amp;"""","")</f>
        <v/>
      </c>
      <c r="BP48" s="137">
        <f ca="1">IF(Table_Question_Sets[[#This Row],[Header]]="Yes","",_xlfn.NUMBERVALUE(INDIRECT(SUBSTITUTE(ADDRESS(1,COLUMN(),4),"1","")&amp;ROW()+1))+IF(OR(Table_Question_Sets[[#This Row],[Value]]&lt;&gt;"",AND(Table_Question_Sets[[#This Row],[Data Type]]="Repeating",Table_Question_Sets[[#This Row],[Calculation Repeating]]&lt;&gt;"")),1,0))</f>
        <v>1</v>
      </c>
      <c r="BQ48" s="137" t="str">
        <f ca="1" xml:space="preserve">
IF(Table_Question_Sets[[#This Row],[Data Type]]="Repeating",
OFFSET(Table_Repeating_Question_Sets[[#Headers],[Property]],MATCH(Table_Question_Sets[[#This Row],[Property]],Table_Repeating_Question_Sets[Property],0),MATCH("Calculation",Table_Repeating_Question_Sets[#Headers],0)-1,1,1),
"")</f>
        <v/>
      </c>
      <c r="BR4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"projectManagement": "0.00%"</v>
      </c>
      <c r="BS4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"projectManagement": "0.00%","otherActivities": "0.00%","policyStartDate": "30/04/2020"</v>
      </c>
      <c r="BT48" s="137" t="str">
        <f ca="1">IF(ISNUMBER(Table_Question_Sets[[#This Row],[Config Use Row]]),INDEX(Table_Question_Sets[Config Rollup],Table_Question_Sets[[#This Row],[Config Use Row]]),"")</f>
        <v/>
      </c>
      <c r="BU48" s="137" t="str">
        <f ca="1">IF(ISNUMBER(Table_Question_Sets[[#This Row],[Config Use Row]]),INDEX(Table_Question_Sets[Config Keys Nested Rollup],Table_Question_Sets[[#This Row],[Config Use Row]]),"")</f>
        <v/>
      </c>
      <c r="BV48" s="26" t="str">
        <f ca="1">IF(ISNUMBER(Table_Question_Sets[[#This Row],[Config Use Row]]),INDEX(Table_Question_Sets[Calculation Rollup],Table_Question_Sets[[#This Row],[Config Use Row]]),"")</f>
        <v/>
      </c>
    </row>
    <row r="49" spans="2:74" s="22" customFormat="1" ht="20.45" customHeight="1">
      <c r="B49" s="27" t="s">
        <v>1243</v>
      </c>
      <c r="C49" s="164"/>
      <c r="D49" s="26" t="str">
        <f ca="1">IF(Table_Question_Sets[[#This Row],[Header]]="Yes","",
IF(INDIRECT(SUBSTITUTE(ADDRESS(1,COLUMN(),4),"1","")&amp;ROW()-1)="",
INDIRECT(SUBSTITUTE(ADDRESS(1,COLUMN(Table_Question_Sets[[#This Row],[Property]]),4),"1","")&amp;ROW()-1),
INDIRECT(SUBSTITUTE(ADDRESS(1,COLUMN(),4),"1","")&amp;ROW()-1)))</f>
        <v>Rating Primary</v>
      </c>
      <c r="E4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labelOtherActivities</v>
      </c>
      <c r="F49" s="26" t="str">
        <f>IF(Table_Question_Sets[[#This Row],[Header]]="Yes","",IF(Table_Question_Sets[[#This Row],[Property]]&lt;&gt;"",SUBSTITUTE(Table_Question_Sets[[#This Row],[Property]]," ",""),""))</f>
        <v>LabelOtherActivities</v>
      </c>
      <c r="G49" s="94"/>
      <c r="H49" s="27" t="s">
        <v>631</v>
      </c>
      <c r="I49" s="27" t="s">
        <v>631</v>
      </c>
      <c r="J49" s="27"/>
      <c r="K49" s="59"/>
      <c r="L49" s="82"/>
      <c r="M49" s="82"/>
      <c r="N49" s="59" t="s">
        <v>60</v>
      </c>
      <c r="O49" s="59" t="s">
        <v>738</v>
      </c>
      <c r="P49" s="59" t="s">
        <v>971</v>
      </c>
      <c r="Q49" s="59" t="s">
        <v>992</v>
      </c>
      <c r="R49" s="59"/>
      <c r="S49" s="52"/>
      <c r="T49" s="27" t="s">
        <v>1244</v>
      </c>
      <c r="U49" s="27"/>
      <c r="V49" s="27" t="s">
        <v>1254</v>
      </c>
      <c r="W49" s="27"/>
      <c r="X49" s="27"/>
      <c r="Y49" s="27"/>
      <c r="Z49" s="27"/>
      <c r="AA49" s="27"/>
      <c r="AB49" s="239"/>
      <c r="AC49" s="27"/>
      <c r="AD49" s="27"/>
      <c r="AE49" s="27"/>
      <c r="AF49" s="27"/>
      <c r="AG49" s="27"/>
      <c r="AH49" s="82"/>
      <c r="AI49" s="82"/>
      <c r="AJ49" s="82"/>
      <c r="AK49" s="82"/>
      <c r="AL49" s="281"/>
      <c r="AM4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49" s="165"/>
      <c r="AO4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49" s="27"/>
      <c r="AR49" s="52"/>
      <c r="AS49" s="27"/>
      <c r="AT49" s="27"/>
      <c r="AU49" s="27"/>
      <c r="AV49" s="27"/>
      <c r="AW49" s="27"/>
      <c r="AX49" s="27"/>
      <c r="AY4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9" s="50" t="str">
        <f>IF(OR(Table_Question_Sets[[#This Row],[Header]]="Yes",Table_Question_Sets[[#This Row],[Text]]=""),"",IF(OR(Table_Question_Sets[[#This Row],[Text]]="true",Table_Question_Sets[[#This Row],[Text]]="false",ISNUMBER(Table_Question_Sets[[#This Row],[Text]])),Table_Question_Sets[[#This Row],[Text]],""""&amp;Table_Question_Sets[[#This Row],[Text]]&amp;""""))</f>
        <v/>
      </c>
      <c r="BA49" s="50" t="str">
        <f>IF(AND(Table_Question_Sets[[#This Row],[Header]]&lt;&gt;"Yes",Table_Question_Sets[[#This Row],[Property]]&lt;&gt;"",Table_Question_Sets[[#This Row],[Summary Label]]&lt;&gt;""),""""&amp;Table_Question_Sets[[#This Row],[Key]]&amp;""": """&amp;Table_Question_Sets[[#This Row],[Summary Label]]&amp;"""","")</f>
        <v/>
      </c>
      <c r="BB49" s="50">
        <f ca="1">IF(Table_Question_Sets[[#This Row],[Header]]="Yes","",_xlfn.NUMBERVALUE(INDIRECT(SUBSTITUTE(ADDRESS(1,COLUMN(),4),"1","")&amp;ROW()-1))+IF(Table_Question_Sets[[#This Row],[Property]]&lt;&gt;"",1,0))</f>
        <v>43</v>
      </c>
      <c r="BC49" s="50">
        <f ca="1">IF(Table_Question_Sets[[#This Row],[Header]]="Yes","",_xlfn.NUMBERVALUE(INDIRECT(SUBSTITUTE(ADDRESS(1,COLUMN(),4),"1","")&amp;ROW()+1))+IF(Table_Question_Sets[[#This Row],[Property]]&lt;&gt;"",1,0))</f>
        <v>7</v>
      </c>
      <c r="BD49" s="29" t="str">
        <f t="array" aca="1" ref="BD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4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"templateOptions":{"label":"Other Activities","hideCondition":"number(stateACT) + number(stateNSW) + number(stateNT) + number(stateQLD) + number(stateSA) + number(stateTAS) + number(stateVIC) + number(stateWA) + number(overseas) != 100"}</v>
      </c>
      <c r="BH4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v>
      </c>
      <c r="BI49" s="26" t="str">
        <f ca="1" xml:space="preserve">
IF(Table_Question_Sets[[#This Row],[Row]]="Yes","]},{""className"": ""row"",""fieldGroup"": [","")&amp;
Table_Question_Sets[[#This Row],[Config Field]]</f>
        <v>]},{"className":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v>
      </c>
      <c r="BJ4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4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9" s="137" t="str">
        <f>IF(AND(Table_Question_Sets[[#This Row],[Header]]="",Table_Question_Sets[[#This Row],[Property]]&lt;&gt;"",Table_Question_Sets[[#This Row],[Field Type]]&lt;&gt;""),
""""&amp;Table_Question_Sets[[#This Row],[Key]]&amp;"""","")</f>
        <v>"labelOtherActivities"</v>
      </c>
      <c r="BM4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"labelOtherActivities","otherActivities","otherActivitiesDetails","otherActivitiesFullDetails","workValidation","policyStartDate","forReview"</v>
      </c>
      <c r="BN49" s="137" t="str">
        <f>IF(AND(Table_Question_Sets[[#This Row],[Header]]&lt;&gt;"Yes",Table_Question_Sets[[#This Row],[Property]]&lt;&gt;"",Table_Question_Sets[[#This Row],[Workflow Role]]&lt;&gt;""),
""""&amp;Table_Question_Sets[[#This Row],[Workflow Role]]&amp;""":"""&amp;Table_Question_Sets[[#This Row],[Key]]&amp;"""","")</f>
        <v/>
      </c>
      <c r="BO49" s="137" t="str">
        <f>IF(AND(Table_Question_Sets[[#This Row],[Header]]&lt;&gt;"Yes",Table_Question_Sets[[#This Row],[Property]]&lt;&gt;"",Table_Question_Sets[[#This Row],[Private]]="Yes"),
""""&amp;Table_Question_Sets[[#This Row],[Key]]&amp;"""","")</f>
        <v/>
      </c>
      <c r="BP49" s="137">
        <f ca="1">IF(Table_Question_Sets[[#This Row],[Header]]="Yes","",_xlfn.NUMBERVALUE(INDIRECT(SUBSTITUTE(ADDRESS(1,COLUMN(),4),"1","")&amp;ROW()+1))+IF(OR(Table_Question_Sets[[#This Row],[Value]]&lt;&gt;"",AND(Table_Question_Sets[[#This Row],[Data Type]]="Repeating",Table_Question_Sets[[#This Row],[Calculation Repeating]]&lt;&gt;"")),1,0))</f>
        <v>1</v>
      </c>
      <c r="BQ49" s="137" t="str">
        <f ca="1" xml:space="preserve">
IF(Table_Question_Sets[[#This Row],[Data Type]]="Repeating",
OFFSET(Table_Repeating_Question_Sets[[#Headers],[Property]],MATCH(Table_Question_Sets[[#This Row],[Property]],Table_Repeating_Question_Sets[Property],0),MATCH("Calculation",Table_Repeating_Question_Sets[#Headers],0)-1,1,1),
"")</f>
        <v/>
      </c>
      <c r="BR4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"otherActivities": "0.00%","policyStartDate": "30/04/2020"</v>
      </c>
      <c r="BT49" s="137" t="str">
        <f ca="1">IF(ISNUMBER(Table_Question_Sets[[#This Row],[Config Use Row]]),INDEX(Table_Question_Sets[Config Rollup],Table_Question_Sets[[#This Row],[Config Use Row]]),"")</f>
        <v/>
      </c>
      <c r="BU49" s="137" t="str">
        <f ca="1">IF(ISNUMBER(Table_Question_Sets[[#This Row],[Config Use Row]]),INDEX(Table_Question_Sets[Config Keys Nested Rollup],Table_Question_Sets[[#This Row],[Config Use Row]]),"")</f>
        <v/>
      </c>
      <c r="BV49" s="26" t="str">
        <f ca="1">IF(ISNUMBER(Table_Question_Sets[[#This Row],[Config Use Row]]),INDEX(Table_Question_Sets[Calculation Rollup],Table_Question_Sets[[#This Row],[Config Use Row]]),"")</f>
        <v/>
      </c>
    </row>
    <row r="50" spans="2:74" s="22" customFormat="1" ht="20.45" customHeight="1">
      <c r="B50" s="27" t="s">
        <v>1244</v>
      </c>
      <c r="C50" s="164"/>
      <c r="D50" s="26" t="str">
        <f ca="1">IF(Table_Question_Sets[[#This Row],[Header]]="Yes","",
IF(INDIRECT(SUBSTITUTE(ADDRESS(1,COLUMN(),4),"1","")&amp;ROW()-1)="",
INDIRECT(SUBSTITUTE(ADDRESS(1,COLUMN(Table_Question_Sets[[#This Row],[Property]]),4),"1","")&amp;ROW()-1),
INDIRECT(SUBSTITUTE(ADDRESS(1,COLUMN(),4),"1","")&amp;ROW()-1)))</f>
        <v>Rating Primary</v>
      </c>
      <c r="E5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otherActivities</v>
      </c>
      <c r="F50" s="26" t="str">
        <f>IF(Table_Question_Sets[[#This Row],[Header]]="Yes","",IF(Table_Question_Sets[[#This Row],[Property]]&lt;&gt;"",SUBSTITUTE(Table_Question_Sets[[#This Row],[Property]]," ",""),""))</f>
        <v>OtherActivities</v>
      </c>
      <c r="G50" s="94"/>
      <c r="H50" s="27" t="s">
        <v>768</v>
      </c>
      <c r="I50" s="27" t="s">
        <v>37</v>
      </c>
      <c r="J50" s="27"/>
      <c r="K50" s="59"/>
      <c r="L50" s="82"/>
      <c r="M50" s="82"/>
      <c r="N50" s="59"/>
      <c r="O50" s="59" t="s">
        <v>738</v>
      </c>
      <c r="P50" s="59" t="s">
        <v>992</v>
      </c>
      <c r="Q50" s="59" t="s">
        <v>1249</v>
      </c>
      <c r="R50" s="59"/>
      <c r="S50" s="52"/>
      <c r="T50" s="27"/>
      <c r="U50" s="27"/>
      <c r="V50" s="27" t="s">
        <v>1254</v>
      </c>
      <c r="W50" s="27" t="s">
        <v>1256</v>
      </c>
      <c r="X50" s="27"/>
      <c r="Y50" s="27"/>
      <c r="Z50" s="27"/>
      <c r="AA50" s="27"/>
      <c r="AB50" s="239"/>
      <c r="AC50" s="27"/>
      <c r="AD50" s="27"/>
      <c r="AE50" s="27"/>
      <c r="AF50" s="27"/>
      <c r="AG50" s="27"/>
      <c r="AH50" s="82"/>
      <c r="AI50" s="82"/>
      <c r="AJ50" s="82"/>
      <c r="AK50" s="82"/>
      <c r="AL50" s="281">
        <v>0</v>
      </c>
      <c r="AM50"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50" s="165"/>
      <c r="AO5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0" s="27"/>
      <c r="AR50" s="52"/>
      <c r="AS50" s="27"/>
      <c r="AT50" s="27"/>
      <c r="AU50" s="27"/>
      <c r="AV50" s="27"/>
      <c r="AW50" s="27"/>
      <c r="AX50" s="27"/>
      <c r="AY5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50" s="50" t="str">
        <f>IF(OR(Table_Question_Sets[[#This Row],[Header]]="Yes",Table_Question_Sets[[#This Row],[Text]]=""),"",IF(OR(Table_Question_Sets[[#This Row],[Text]]="true",Table_Question_Sets[[#This Row],[Text]]="false",ISNUMBER(Table_Question_Sets[[#This Row],[Text]])),Table_Question_Sets[[#This Row],[Text]],""""&amp;Table_Question_Sets[[#This Row],[Text]]&amp;""""))</f>
        <v>"0.00%"</v>
      </c>
      <c r="BA50" s="50" t="str">
        <f>IF(AND(Table_Question_Sets[[#This Row],[Header]]&lt;&gt;"Yes",Table_Question_Sets[[#This Row],[Property]]&lt;&gt;"",Table_Question_Sets[[#This Row],[Summary Label]]&lt;&gt;""),""""&amp;Table_Question_Sets[[#This Row],[Key]]&amp;""": """&amp;Table_Question_Sets[[#This Row],[Summary Label]]&amp;"""","")</f>
        <v/>
      </c>
      <c r="BB50" s="50">
        <f ca="1">IF(Table_Question_Sets[[#This Row],[Header]]="Yes","",_xlfn.NUMBERVALUE(INDIRECT(SUBSTITUTE(ADDRESS(1,COLUMN(),4),"1","")&amp;ROW()-1))+IF(Table_Question_Sets[[#This Row],[Property]]&lt;&gt;"",1,0))</f>
        <v>44</v>
      </c>
      <c r="BC50" s="50">
        <f ca="1">IF(Table_Question_Sets[[#This Row],[Header]]="Yes","",_xlfn.NUMBERVALUE(INDIRECT(SUBSTITUTE(ADDRESS(1,COLUMN(),4),"1","")&amp;ROW()+1))+IF(Table_Question_Sets[[#This Row],[Property]]&lt;&gt;"",1,0))</f>
        <v>6</v>
      </c>
      <c r="BD50" s="29" t="str">
        <f t="array" aca="1" ref="BD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F5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"templateOptions":{"assumedValue":"0","addonRight":{"class":"fa fa-percent"},"hideCondition":"number(stateACT) + number(stateNSW) + number(stateNT) + number(stateQLD) + number(stateSA) + number(stateTAS) + number(stateVIC) + number(stateWA) + number(overseas) != 100"}</v>
      </c>
      <c r="BH5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I50" s="26" t="str">
        <f ca="1" xml:space="preserve">
IF(Table_Question_Sets[[#This Row],[Row]]="Yes","]},{""className"": ""row"",""fieldGroup"": [","")&amp;
Table_Question_Sets[[#This Row],[Config Field]]</f>
        <v>{"key":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v>
      </c>
      <c r="BJ5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5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0" s="137" t="str">
        <f>IF(AND(Table_Question_Sets[[#This Row],[Header]]="",Table_Question_Sets[[#This Row],[Property]]&lt;&gt;"",Table_Question_Sets[[#This Row],[Field Type]]&lt;&gt;""),
""""&amp;Table_Question_Sets[[#This Row],[Key]]&amp;"""","")</f>
        <v>"otherActivities"</v>
      </c>
      <c r="BM5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"otherActivities","otherActivitiesDetails","otherActivitiesFullDetails","workValidation","policyStartDate","forReview"</v>
      </c>
      <c r="BN50" s="137" t="str">
        <f>IF(AND(Table_Question_Sets[[#This Row],[Header]]&lt;&gt;"Yes",Table_Question_Sets[[#This Row],[Property]]&lt;&gt;"",Table_Question_Sets[[#This Row],[Workflow Role]]&lt;&gt;""),
""""&amp;Table_Question_Sets[[#This Row],[Workflow Role]]&amp;""":"""&amp;Table_Question_Sets[[#This Row],[Key]]&amp;"""","")</f>
        <v/>
      </c>
      <c r="BO50" s="137" t="str">
        <f>IF(AND(Table_Question_Sets[[#This Row],[Header]]&lt;&gt;"Yes",Table_Question_Sets[[#This Row],[Property]]&lt;&gt;"",Table_Question_Sets[[#This Row],[Private]]="Yes"),
""""&amp;Table_Question_Sets[[#This Row],[Key]]&amp;"""","")</f>
        <v/>
      </c>
      <c r="BP50" s="137">
        <f ca="1">IF(Table_Question_Sets[[#This Row],[Header]]="Yes","",_xlfn.NUMBERVALUE(INDIRECT(SUBSTITUTE(ADDRESS(1,COLUMN(),4),"1","")&amp;ROW()+1))+IF(OR(Table_Question_Sets[[#This Row],[Value]]&lt;&gt;"",AND(Table_Question_Sets[[#This Row],[Data Type]]="Repeating",Table_Question_Sets[[#This Row],[Calculation Repeating]]&lt;&gt;"")),1,0))</f>
        <v>1</v>
      </c>
      <c r="BQ50" s="137" t="str">
        <f ca="1" xml:space="preserve">
IF(Table_Question_Sets[[#This Row],[Data Type]]="Repeating",
OFFSET(Table_Repeating_Question_Sets[[#Headers],[Property]],MATCH(Table_Question_Sets[[#This Row],[Property]],Table_Repeating_Question_Sets[Property],0),MATCH("Calculation",Table_Repeating_Question_Sets[#Headers],0)-1,1,1),
"")</f>
        <v/>
      </c>
      <c r="BR5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"otherActivities": "0.00%"</v>
      </c>
      <c r="BS5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"otherActivities": "0.00%","policyStartDate": "30/04/2020"</v>
      </c>
      <c r="BT50" s="137" t="str">
        <f ca="1">IF(ISNUMBER(Table_Question_Sets[[#This Row],[Config Use Row]]),INDEX(Table_Question_Sets[Config Rollup],Table_Question_Sets[[#This Row],[Config Use Row]]),"")</f>
        <v/>
      </c>
      <c r="BU50" s="137" t="str">
        <f ca="1">IF(ISNUMBER(Table_Question_Sets[[#This Row],[Config Use Row]]),INDEX(Table_Question_Sets[Config Keys Nested Rollup],Table_Question_Sets[[#This Row],[Config Use Row]]),"")</f>
        <v/>
      </c>
      <c r="BV50" s="26" t="str">
        <f ca="1">IF(ISNUMBER(Table_Question_Sets[[#This Row],[Config Use Row]]),INDEX(Table_Question_Sets[Calculation Rollup],Table_Question_Sets[[#This Row],[Config Use Row]]),"")</f>
        <v/>
      </c>
    </row>
    <row r="51" spans="2:74" s="22" customFormat="1" ht="20.45" customHeight="1">
      <c r="B51" s="27" t="s">
        <v>1245</v>
      </c>
      <c r="C51" s="164"/>
      <c r="D51" s="26" t="str">
        <f ca="1">IF(Table_Question_Sets[[#This Row],[Header]]="Yes","",
IF(INDIRECT(SUBSTITUTE(ADDRESS(1,COLUMN(),4),"1","")&amp;ROW()-1)="",
INDIRECT(SUBSTITUTE(ADDRESS(1,COLUMN(Table_Question_Sets[[#This Row],[Property]]),4),"1","")&amp;ROW()-1),
INDIRECT(SUBSTITUTE(ADDRESS(1,COLUMN(),4),"1","")&amp;ROW()-1)))</f>
        <v>Rating Primary</v>
      </c>
      <c r="E5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otherActivitiesDetails</v>
      </c>
      <c r="F51" s="26" t="str">
        <f>IF(Table_Question_Sets[[#This Row],[Header]]="Yes","",IF(Table_Question_Sets[[#This Row],[Property]]&lt;&gt;"",SUBSTITUTE(Table_Question_Sets[[#This Row],[Property]]," ",""),""))</f>
        <v>OtherActivitiesDetails</v>
      </c>
      <c r="G51" s="94"/>
      <c r="H51" s="27" t="s">
        <v>37</v>
      </c>
      <c r="I51" s="27" t="s">
        <v>37</v>
      </c>
      <c r="J51" s="27"/>
      <c r="K51" s="59"/>
      <c r="L51" s="82"/>
      <c r="M51" s="82"/>
      <c r="N51" s="59" t="s">
        <v>60</v>
      </c>
      <c r="O51" s="59" t="s">
        <v>726</v>
      </c>
      <c r="P51" s="59" t="s">
        <v>1724</v>
      </c>
      <c r="Q51" s="59" t="s">
        <v>738</v>
      </c>
      <c r="R51" s="59"/>
      <c r="S51" s="52"/>
      <c r="T51" s="27"/>
      <c r="U51" s="27" t="s">
        <v>1258</v>
      </c>
      <c r="V51" s="27" t="s">
        <v>1260</v>
      </c>
      <c r="W51" s="27" t="s">
        <v>1261</v>
      </c>
      <c r="X51" s="27"/>
      <c r="Y51" s="27"/>
      <c r="Z51" s="27"/>
      <c r="AA51" s="27"/>
      <c r="AB51" s="239"/>
      <c r="AC51" s="27"/>
      <c r="AD51" s="27"/>
      <c r="AE51" s="27"/>
      <c r="AF51" s="27"/>
      <c r="AG51" s="27"/>
      <c r="AH51" s="82"/>
      <c r="AI51" s="82"/>
      <c r="AJ51" s="82"/>
      <c r="AK51" s="82"/>
      <c r="AL51" s="26"/>
      <c r="AM5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51" s="165"/>
      <c r="AO5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1" s="27"/>
      <c r="AR51" s="52"/>
      <c r="AS51" s="27"/>
      <c r="AT51" s="27"/>
      <c r="AU51" s="27"/>
      <c r="AV51" s="27"/>
      <c r="AW51" s="27"/>
      <c r="AX51" s="27"/>
      <c r="AY5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1" s="50" t="str">
        <f>IF(OR(Table_Question_Sets[[#This Row],[Header]]="Yes",Table_Question_Sets[[#This Row],[Text]]=""),"",IF(OR(Table_Question_Sets[[#This Row],[Text]]="true",Table_Question_Sets[[#This Row],[Text]]="false",ISNUMBER(Table_Question_Sets[[#This Row],[Text]])),Table_Question_Sets[[#This Row],[Text]],""""&amp;Table_Question_Sets[[#This Row],[Text]]&amp;""""))</f>
        <v/>
      </c>
      <c r="BA51" s="50" t="str">
        <f>IF(AND(Table_Question_Sets[[#This Row],[Header]]&lt;&gt;"Yes",Table_Question_Sets[[#This Row],[Property]]&lt;&gt;"",Table_Question_Sets[[#This Row],[Summary Label]]&lt;&gt;""),""""&amp;Table_Question_Sets[[#This Row],[Key]]&amp;""": """&amp;Table_Question_Sets[[#This Row],[Summary Label]]&amp;"""","")</f>
        <v/>
      </c>
      <c r="BB51" s="50">
        <f ca="1">IF(Table_Question_Sets[[#This Row],[Header]]="Yes","",_xlfn.NUMBERVALUE(INDIRECT(SUBSTITUTE(ADDRESS(1,COLUMN(),4),"1","")&amp;ROW()-1))+IF(Table_Question_Sets[[#This Row],[Property]]&lt;&gt;"",1,0))</f>
        <v>45</v>
      </c>
      <c r="BC51" s="50">
        <f ca="1">IF(Table_Question_Sets[[#This Row],[Header]]="Yes","",_xlfn.NUMBERVALUE(INDIRECT(SUBSTITUTE(ADDRESS(1,COLUMN(),4),"1","")&amp;ROW()+1))+IF(Table_Question_Sets[[#This Row],[Property]]&lt;&gt;"",1,0))</f>
        <v>5</v>
      </c>
      <c r="BD51" s="29" t="str">
        <f t="array" aca="1" ref="BD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Validators.compose([ValidationService.customExpression('number(otherActivities) == 0 || (number(otherActivities) &gt; 0 &amp;&amp; otherActivitiesDetails != \'\')', 'You need to answer this question')])}</v>
      </c>
      <c r="BF5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"templateOptions":{"question":"Please specify:","hideCondition":"number(otherActivities) == 0"}</v>
      </c>
      <c r="BH5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v>
      </c>
      <c r="BI51" s="26" t="str">
        <f ca="1" xml:space="preserve">
IF(Table_Question_Sets[[#This Row],[Row]]="Yes","]},{""className"": ""row"",""fieldGroup"": [","")&amp;
Table_Question_Sets[[#This Row],[Config Field]]</f>
        <v>]},{"className":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v>
      </c>
      <c r="BJ5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5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1" s="137" t="str">
        <f>IF(AND(Table_Question_Sets[[#This Row],[Header]]="",Table_Question_Sets[[#This Row],[Property]]&lt;&gt;"",Table_Question_Sets[[#This Row],[Field Type]]&lt;&gt;""),
""""&amp;Table_Question_Sets[[#This Row],[Key]]&amp;"""","")</f>
        <v>"otherActivitiesDetails"</v>
      </c>
      <c r="BM5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"otherActivitiesDetails","otherActivitiesFullDetails","workValidation","policyStartDate","forReview"</v>
      </c>
      <c r="BN51" s="137" t="str">
        <f>IF(AND(Table_Question_Sets[[#This Row],[Header]]&lt;&gt;"Yes",Table_Question_Sets[[#This Row],[Property]]&lt;&gt;"",Table_Question_Sets[[#This Row],[Workflow Role]]&lt;&gt;""),
""""&amp;Table_Question_Sets[[#This Row],[Workflow Role]]&amp;""":"""&amp;Table_Question_Sets[[#This Row],[Key]]&amp;"""","")</f>
        <v/>
      </c>
      <c r="BO51" s="137" t="str">
        <f>IF(AND(Table_Question_Sets[[#This Row],[Header]]&lt;&gt;"Yes",Table_Question_Sets[[#This Row],[Property]]&lt;&gt;"",Table_Question_Sets[[#This Row],[Private]]="Yes"),
""""&amp;Table_Question_Sets[[#This Row],[Key]]&amp;"""","")</f>
        <v/>
      </c>
      <c r="BP51" s="137">
        <f ca="1">IF(Table_Question_Sets[[#This Row],[Header]]="Yes","",_xlfn.NUMBERVALUE(INDIRECT(SUBSTITUTE(ADDRESS(1,COLUMN(),4),"1","")&amp;ROW()+1))+IF(OR(Table_Question_Sets[[#This Row],[Value]]&lt;&gt;"",AND(Table_Question_Sets[[#This Row],[Data Type]]="Repeating",Table_Question_Sets[[#This Row],[Calculation Repeating]]&lt;&gt;"")),1,0))</f>
        <v>1</v>
      </c>
      <c r="BQ51" s="137" t="str">
        <f ca="1" xml:space="preserve">
IF(Table_Question_Sets[[#This Row],[Data Type]]="Repeating",
OFFSET(Table_Repeating_Question_Sets[[#Headers],[Property]],MATCH(Table_Question_Sets[[#This Row],[Property]],Table_Repeating_Question_Sets[Property],0),MATCH("Calculation",Table_Repeating_Question_Sets[#Headers],0)-1,1,1),
"")</f>
        <v/>
      </c>
      <c r="BR5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"policyStartDate": "30/04/2020"</v>
      </c>
      <c r="BT51" s="137" t="str">
        <f ca="1">IF(ISNUMBER(Table_Question_Sets[[#This Row],[Config Use Row]]),INDEX(Table_Question_Sets[Config Rollup],Table_Question_Sets[[#This Row],[Config Use Row]]),"")</f>
        <v/>
      </c>
      <c r="BU51" s="137" t="str">
        <f ca="1">IF(ISNUMBER(Table_Question_Sets[[#This Row],[Config Use Row]]),INDEX(Table_Question_Sets[Config Keys Nested Rollup],Table_Question_Sets[[#This Row],[Config Use Row]]),"")</f>
        <v/>
      </c>
      <c r="BV51" s="26" t="str">
        <f ca="1">IF(ISNUMBER(Table_Question_Sets[[#This Row],[Config Use Row]]),INDEX(Table_Question_Sets[Calculation Rollup],Table_Question_Sets[[#This Row],[Config Use Row]]),"")</f>
        <v/>
      </c>
    </row>
    <row r="52" spans="2:74" s="22" customFormat="1" ht="20.45" customHeight="1">
      <c r="B52" s="27" t="s">
        <v>1246</v>
      </c>
      <c r="C52" s="164"/>
      <c r="D52" s="26" t="str">
        <f ca="1">IF(Table_Question_Sets[[#This Row],[Header]]="Yes","",
IF(INDIRECT(SUBSTITUTE(ADDRESS(1,COLUMN(),4),"1","")&amp;ROW()-1)="",
INDIRECT(SUBSTITUTE(ADDRESS(1,COLUMN(Table_Question_Sets[[#This Row],[Property]]),4),"1","")&amp;ROW()-1),
INDIRECT(SUBSTITUTE(ADDRESS(1,COLUMN(),4),"1","")&amp;ROW()-1)))</f>
        <v>Rating Primary</v>
      </c>
      <c r="E5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otherActivitiesFullDetails</v>
      </c>
      <c r="F52" s="26" t="str">
        <f>IF(Table_Question_Sets[[#This Row],[Header]]="Yes","",IF(Table_Question_Sets[[#This Row],[Property]]&lt;&gt;"",SUBSTITUTE(Table_Question_Sets[[#This Row],[Property]]," ",""),""))</f>
        <v>OtherActivitiesFullDetails</v>
      </c>
      <c r="G52" s="94"/>
      <c r="H52" s="27" t="s">
        <v>37</v>
      </c>
      <c r="I52" s="27" t="s">
        <v>78</v>
      </c>
      <c r="J52" s="27"/>
      <c r="K52" s="59"/>
      <c r="L52" s="82"/>
      <c r="M52" s="82"/>
      <c r="N52" s="59"/>
      <c r="O52" s="59" t="s">
        <v>726</v>
      </c>
      <c r="P52" s="59"/>
      <c r="Q52" s="59"/>
      <c r="R52" s="59"/>
      <c r="S52" s="52"/>
      <c r="T52" s="27"/>
      <c r="U52" s="27" t="s">
        <v>1259</v>
      </c>
      <c r="V52" s="27" t="s">
        <v>1260</v>
      </c>
      <c r="W52" s="27"/>
      <c r="X52" s="27"/>
      <c r="Y52" s="27"/>
      <c r="Z52" s="27"/>
      <c r="AA52" s="27"/>
      <c r="AB52" s="239"/>
      <c r="AC52" s="27"/>
      <c r="AD52" s="27"/>
      <c r="AE52" s="27"/>
      <c r="AF52" s="27"/>
      <c r="AG52" s="27"/>
      <c r="AH52" s="82"/>
      <c r="AI52" s="82"/>
      <c r="AJ52" s="82"/>
      <c r="AK52" s="82"/>
      <c r="AL52" s="26"/>
      <c r="AM5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52" s="165"/>
      <c r="AO5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2" s="27"/>
      <c r="AR52" s="52"/>
      <c r="AS52" s="27"/>
      <c r="AT52" s="27"/>
      <c r="AU52" s="27"/>
      <c r="AV52" s="27"/>
      <c r="AW52" s="27"/>
      <c r="AX52" s="27"/>
      <c r="AY5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2" s="50" t="str">
        <f>IF(OR(Table_Question_Sets[[#This Row],[Header]]="Yes",Table_Question_Sets[[#This Row],[Text]]=""),"",IF(OR(Table_Question_Sets[[#This Row],[Text]]="true",Table_Question_Sets[[#This Row],[Text]]="false",ISNUMBER(Table_Question_Sets[[#This Row],[Text]])),Table_Question_Sets[[#This Row],[Text]],""""&amp;Table_Question_Sets[[#This Row],[Text]]&amp;""""))</f>
        <v/>
      </c>
      <c r="BA52" s="50" t="str">
        <f>IF(AND(Table_Question_Sets[[#This Row],[Header]]&lt;&gt;"Yes",Table_Question_Sets[[#This Row],[Property]]&lt;&gt;"",Table_Question_Sets[[#This Row],[Summary Label]]&lt;&gt;""),""""&amp;Table_Question_Sets[[#This Row],[Key]]&amp;""": """&amp;Table_Question_Sets[[#This Row],[Summary Label]]&amp;"""","")</f>
        <v/>
      </c>
      <c r="BB52" s="50">
        <f ca="1">IF(Table_Question_Sets[[#This Row],[Header]]="Yes","",_xlfn.NUMBERVALUE(INDIRECT(SUBSTITUTE(ADDRESS(1,COLUMN(),4),"1","")&amp;ROW()-1))+IF(Table_Question_Sets[[#This Row],[Property]]&lt;&gt;"",1,0))</f>
        <v>46</v>
      </c>
      <c r="BC52" s="50">
        <f ca="1">IF(Table_Question_Sets[[#This Row],[Header]]="Yes","",_xlfn.NUMBERVALUE(INDIRECT(SUBSTITUTE(ADDRESS(1,COLUMN(),4),"1","")&amp;ROW()+1))+IF(Table_Question_Sets[[#This Row],[Property]]&lt;&gt;"",1,0))</f>
        <v>4</v>
      </c>
      <c r="BD52" s="29" t="str">
        <f t="array" aca="1" ref="BD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"templateOptions":{"question":"Please provide full details of Other activities:","hideCondition":"number(otherActivities) == 0"}</v>
      </c>
      <c r="BH5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"otherActivitiesFullDetails","type": "textarea-field","className":"col-xs-12","templateOptions":{"question":"Please provide full details of Other activities:","hideCondition":"number(otherActivities) == 0"},"validators": {"validation": Validators.compose([])}}</v>
      </c>
      <c r="BI52" s="26" t="str">
        <f ca="1" xml:space="preserve">
IF(Table_Question_Sets[[#This Row],[Row]]="Yes","]},{""className"": ""row"",""fieldGroup"": [","")&amp;
Table_Question_Sets[[#This Row],[Config Field]]</f>
        <v>{"key": "otherActivitiesFullDetails","type": "textarea-field","className":"col-xs-12","templateOptions":{"question":"Please provide full details of Other activities:","hideCondition":"number(otherActivities) == 0"},"validators": {"validation": Validators.compose([])}}</v>
      </c>
      <c r="BJ5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5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2" s="137" t="str">
        <f>IF(AND(Table_Question_Sets[[#This Row],[Header]]="",Table_Question_Sets[[#This Row],[Property]]&lt;&gt;"",Table_Question_Sets[[#This Row],[Field Type]]&lt;&gt;""),
""""&amp;Table_Question_Sets[[#This Row],[Key]]&amp;"""","")</f>
        <v>"otherActivitiesFullDetails"</v>
      </c>
      <c r="BM5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"otherActivitiesFullDetails","workValidation","policyStartDate","forReview"</v>
      </c>
      <c r="BN52" s="137" t="str">
        <f>IF(AND(Table_Question_Sets[[#This Row],[Header]]&lt;&gt;"Yes",Table_Question_Sets[[#This Row],[Property]]&lt;&gt;"",Table_Question_Sets[[#This Row],[Workflow Role]]&lt;&gt;""),
""""&amp;Table_Question_Sets[[#This Row],[Workflow Role]]&amp;""":"""&amp;Table_Question_Sets[[#This Row],[Key]]&amp;"""","")</f>
        <v/>
      </c>
      <c r="BO52" s="137" t="str">
        <f>IF(AND(Table_Question_Sets[[#This Row],[Header]]&lt;&gt;"Yes",Table_Question_Sets[[#This Row],[Property]]&lt;&gt;"",Table_Question_Sets[[#This Row],[Private]]="Yes"),
""""&amp;Table_Question_Sets[[#This Row],[Key]]&amp;"""","")</f>
        <v/>
      </c>
      <c r="BP52" s="137">
        <f ca="1">IF(Table_Question_Sets[[#This Row],[Header]]="Yes","",_xlfn.NUMBERVALUE(INDIRECT(SUBSTITUTE(ADDRESS(1,COLUMN(),4),"1","")&amp;ROW()+1))+IF(OR(Table_Question_Sets[[#This Row],[Value]]&lt;&gt;"",AND(Table_Question_Sets[[#This Row],[Data Type]]="Repeating",Table_Question_Sets[[#This Row],[Calculation Repeating]]&lt;&gt;"")),1,0))</f>
        <v>1</v>
      </c>
      <c r="BQ52" s="137" t="str">
        <f ca="1" xml:space="preserve">
IF(Table_Question_Sets[[#This Row],[Data Type]]="Repeating",
OFFSET(Table_Repeating_Question_Sets[[#Headers],[Property]],MATCH(Table_Question_Sets[[#This Row],[Property]],Table_Repeating_Question_Sets[Property],0),MATCH("Calculation",Table_Repeating_Question_Sets[#Headers],0)-1,1,1),
"")</f>
        <v/>
      </c>
      <c r="BR5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"policyStartDate": "30/04/2020"</v>
      </c>
      <c r="BT52" s="137" t="str">
        <f ca="1">IF(ISNUMBER(Table_Question_Sets[[#This Row],[Config Use Row]]),INDEX(Table_Question_Sets[Config Rollup],Table_Question_Sets[[#This Row],[Config Use Row]]),"")</f>
        <v/>
      </c>
      <c r="BU52" s="137" t="str">
        <f ca="1">IF(ISNUMBER(Table_Question_Sets[[#This Row],[Config Use Row]]),INDEX(Table_Question_Sets[Config Keys Nested Rollup],Table_Question_Sets[[#This Row],[Config Use Row]]),"")</f>
        <v/>
      </c>
      <c r="BV52" s="26" t="str">
        <f ca="1">IF(ISNUMBER(Table_Question_Sets[[#This Row],[Config Use Row]]),INDEX(Table_Question_Sets[Calculation Rollup],Table_Question_Sets[[#This Row],[Config Use Row]]),"")</f>
        <v/>
      </c>
    </row>
    <row r="53" spans="2:74" s="22" customFormat="1" ht="20.45" customHeight="1">
      <c r="B53" s="27" t="s">
        <v>1247</v>
      </c>
      <c r="C53" s="164"/>
      <c r="D53" s="26" t="str">
        <f ca="1">IF(Table_Question_Sets[[#This Row],[Header]]="Yes","",
IF(INDIRECT(SUBSTITUTE(ADDRESS(1,COLUMN(),4),"1","")&amp;ROW()-1)="",
INDIRECT(SUBSTITUTE(ADDRESS(1,COLUMN(Table_Question_Sets[[#This Row],[Property]]),4),"1","")&amp;ROW()-1),
INDIRECT(SUBSTITUTE(ADDRESS(1,COLUMN(),4),"1","")&amp;ROW()-1)))</f>
        <v>Rating Primary</v>
      </c>
      <c r="E5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workValidation</v>
      </c>
      <c r="F53" s="26" t="str">
        <f>IF(Table_Question_Sets[[#This Row],[Header]]="Yes","",IF(Table_Question_Sets[[#This Row],[Property]]&lt;&gt;"",SUBSTITUTE(Table_Question_Sets[[#This Row],[Property]]," ",""),""))</f>
        <v>WorkValidation</v>
      </c>
      <c r="G53" s="94"/>
      <c r="H53" s="27" t="s">
        <v>631</v>
      </c>
      <c r="I53" s="27" t="s">
        <v>631</v>
      </c>
      <c r="J53" s="27"/>
      <c r="K53" s="59"/>
      <c r="L53" s="82"/>
      <c r="M53" s="82"/>
      <c r="N53" s="59"/>
      <c r="O53" s="59" t="s">
        <v>726</v>
      </c>
      <c r="P53" s="59"/>
      <c r="Q53" s="59"/>
      <c r="R53" s="59"/>
      <c r="S53" s="52"/>
      <c r="T53" s="27"/>
      <c r="U53" s="27"/>
      <c r="V53" s="27" t="s">
        <v>1254</v>
      </c>
      <c r="W53" s="27" t="s">
        <v>1262</v>
      </c>
      <c r="X53" s="27"/>
      <c r="Y53" s="27"/>
      <c r="Z53" s="27"/>
      <c r="AA53" s="27"/>
      <c r="AB53" s="239"/>
      <c r="AC53" s="27"/>
      <c r="AD53" s="27"/>
      <c r="AE53" s="27"/>
      <c r="AF53" s="27"/>
      <c r="AG53" s="27"/>
      <c r="AH53" s="82"/>
      <c r="AI53" s="82"/>
      <c r="AJ53" s="82"/>
      <c r="AK53" s="82"/>
      <c r="AL53" s="26"/>
      <c r="AM5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53" s="165"/>
      <c r="AO5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3" s="27"/>
      <c r="AR53" s="52"/>
      <c r="AS53" s="27"/>
      <c r="AT53" s="27"/>
      <c r="AU53" s="27"/>
      <c r="AV53" s="27"/>
      <c r="AW53" s="27"/>
      <c r="AX53" s="27"/>
      <c r="AY5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3" s="50" t="str">
        <f>IF(OR(Table_Question_Sets[[#This Row],[Header]]="Yes",Table_Question_Sets[[#This Row],[Text]]=""),"",IF(OR(Table_Question_Sets[[#This Row],[Text]]="true",Table_Question_Sets[[#This Row],[Text]]="false",ISNUMBER(Table_Question_Sets[[#This Row],[Text]])),Table_Question_Sets[[#This Row],[Text]],""""&amp;Table_Question_Sets[[#This Row],[Text]]&amp;""""))</f>
        <v/>
      </c>
      <c r="BA53" s="50" t="str">
        <f>IF(AND(Table_Question_Sets[[#This Row],[Header]]&lt;&gt;"Yes",Table_Question_Sets[[#This Row],[Property]]&lt;&gt;"",Table_Question_Sets[[#This Row],[Summary Label]]&lt;&gt;""),""""&amp;Table_Question_Sets[[#This Row],[Key]]&amp;""": """&amp;Table_Question_Sets[[#This Row],[Summary Label]]&amp;"""","")</f>
        <v/>
      </c>
      <c r="BB53" s="50">
        <f ca="1">IF(Table_Question_Sets[[#This Row],[Header]]="Yes","",_xlfn.NUMBERVALUE(INDIRECT(SUBSTITUTE(ADDRESS(1,COLUMN(),4),"1","")&amp;ROW()-1))+IF(Table_Question_Sets[[#This Row],[Property]]&lt;&gt;"",1,0))</f>
        <v>47</v>
      </c>
      <c r="BC53" s="50">
        <f ca="1">IF(Table_Question_Sets[[#This Row],[Header]]="Yes","",_xlfn.NUMBERVALUE(INDIRECT(SUBSTITUTE(ADDRESS(1,COLUMN(),4),"1","")&amp;ROW()+1))+IF(Table_Question_Sets[[#This Row],[Property]]&lt;&gt;"",1,0))</f>
        <v>3</v>
      </c>
      <c r="BD53" s="29" t="str">
        <f t="array" aca="1" ref="BD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v>
      </c>
      <c r="BF5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"templateOptions":{"hideCondition":"number(stateACT) + number(stateNSW) + number(stateNT) + number(stateQLD) + number(stateSA) + number(stateTAS) + number(stateVIC) + number(stateWA) + number(overseas) != 100"}</v>
      </c>
      <c r="BH5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v>
      </c>
      <c r="BI53" s="26" t="str">
        <f ca="1" xml:space="preserve">
IF(Table_Question_Sets[[#This Row],[Row]]="Yes","]},{""className"": ""row"",""fieldGroup"": [","")&amp;
Table_Question_Sets[[#This Row],[Config Field]]</f>
        <v>{"key":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v>
      </c>
      <c r="BJ5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5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3" s="137" t="str">
        <f>IF(AND(Table_Question_Sets[[#This Row],[Header]]="",Table_Question_Sets[[#This Row],[Property]]&lt;&gt;"",Table_Question_Sets[[#This Row],[Field Type]]&lt;&gt;""),
""""&amp;Table_Question_Sets[[#This Row],[Key]]&amp;"""","")</f>
        <v>"workValidation"</v>
      </c>
      <c r="BM5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"workValidation","policyStartDate","forReview"</v>
      </c>
      <c r="BN53" s="137" t="str">
        <f>IF(AND(Table_Question_Sets[[#This Row],[Header]]&lt;&gt;"Yes",Table_Question_Sets[[#This Row],[Property]]&lt;&gt;"",Table_Question_Sets[[#This Row],[Workflow Role]]&lt;&gt;""),
""""&amp;Table_Question_Sets[[#This Row],[Workflow Role]]&amp;""":"""&amp;Table_Question_Sets[[#This Row],[Key]]&amp;"""","")</f>
        <v/>
      </c>
      <c r="BO53" s="137" t="str">
        <f>IF(AND(Table_Question_Sets[[#This Row],[Header]]&lt;&gt;"Yes",Table_Question_Sets[[#This Row],[Property]]&lt;&gt;"",Table_Question_Sets[[#This Row],[Private]]="Yes"),
""""&amp;Table_Question_Sets[[#This Row],[Key]]&amp;"""","")</f>
        <v/>
      </c>
      <c r="BP53" s="137">
        <f ca="1">IF(Table_Question_Sets[[#This Row],[Header]]="Yes","",_xlfn.NUMBERVALUE(INDIRECT(SUBSTITUTE(ADDRESS(1,COLUMN(),4),"1","")&amp;ROW()+1))+IF(OR(Table_Question_Sets[[#This Row],[Value]]&lt;&gt;"",AND(Table_Question_Sets[[#This Row],[Data Type]]="Repeating",Table_Question_Sets[[#This Row],[Calculation Repeating]]&lt;&gt;"")),1,0))</f>
        <v>1</v>
      </c>
      <c r="BQ53" s="137" t="str">
        <f ca="1" xml:space="preserve">
IF(Table_Question_Sets[[#This Row],[Data Type]]="Repeating",
OFFSET(Table_Repeating_Question_Sets[[#Headers],[Property]],MATCH(Table_Question_Sets[[#This Row],[Property]],Table_Repeating_Question_Sets[Property],0),MATCH("Calculation",Table_Repeating_Question_Sets[#Headers],0)-1,1,1),
"")</f>
        <v/>
      </c>
      <c r="BR5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"policyStartDate": "30/04/2020"</v>
      </c>
      <c r="BT53" s="137" t="str">
        <f ca="1">IF(ISNUMBER(Table_Question_Sets[[#This Row],[Config Use Row]]),INDEX(Table_Question_Sets[Config Rollup],Table_Question_Sets[[#This Row],[Config Use Row]]),"")</f>
        <v/>
      </c>
      <c r="BU53" s="137" t="str">
        <f ca="1">IF(ISNUMBER(Table_Question_Sets[[#This Row],[Config Use Row]]),INDEX(Table_Question_Sets[Config Keys Nested Rollup],Table_Question_Sets[[#This Row],[Config Use Row]]),"")</f>
        <v/>
      </c>
      <c r="BV53" s="26" t="str">
        <f ca="1">IF(ISNUMBER(Table_Question_Sets[[#This Row],[Config Use Row]]),INDEX(Table_Question_Sets[Calculation Rollup],Table_Question_Sets[[#This Row],[Config Use Row]]),"")</f>
        <v/>
      </c>
    </row>
    <row r="54" spans="2:74" s="22" customFormat="1" ht="22.9" customHeight="1">
      <c r="B54" s="27" t="s">
        <v>69</v>
      </c>
      <c r="C54" s="164"/>
      <c r="D54" s="26" t="str">
        <f ca="1">IF(Table_Question_Sets[[#This Row],[Header]]="Yes","",
IF(INDIRECT(SUBSTITUTE(ADDRESS(1,COLUMN(),4),"1","")&amp;ROW()-1)="",
INDIRECT(SUBSTITUTE(ADDRESS(1,COLUMN(Table_Question_Sets[[#This Row],[Property]]),4),"1","")&amp;ROW()-1),
INDIRECT(SUBSTITUTE(ADDRESS(1,COLUMN(),4),"1","")&amp;ROW()-1)))</f>
        <v>Rating Primary</v>
      </c>
      <c r="E5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policyStartDate</v>
      </c>
      <c r="F54" s="26" t="str">
        <f>IF(Table_Question_Sets[[#This Row],[Header]]="Yes","",IF(Table_Question_Sets[[#This Row],[Property]]&lt;&gt;"",SUBSTITUTE(Table_Question_Sets[[#This Row],[Property]]," ",""),""))</f>
        <v>PolicyStartDate</v>
      </c>
      <c r="G54" s="94" t="s">
        <v>1729</v>
      </c>
      <c r="H54" s="27" t="s">
        <v>70</v>
      </c>
      <c r="I54" s="27" t="s">
        <v>70</v>
      </c>
      <c r="J54" s="27"/>
      <c r="K54" s="59" t="s">
        <v>60</v>
      </c>
      <c r="L54" s="82"/>
      <c r="M54" s="82"/>
      <c r="N54" s="59" t="s">
        <v>60</v>
      </c>
      <c r="O54" s="59"/>
      <c r="P54" s="59"/>
      <c r="Q54" s="59"/>
      <c r="R54" s="59"/>
      <c r="S54" s="52"/>
      <c r="T54" s="27" t="s">
        <v>1263</v>
      </c>
      <c r="U54" s="27"/>
      <c r="V54" s="220"/>
      <c r="W54" s="27"/>
      <c r="X54" s="27"/>
      <c r="Y54" s="27"/>
      <c r="Z54" s="27"/>
      <c r="AA54" s="27"/>
      <c r="AB54" s="239"/>
      <c r="AC54" s="27"/>
      <c r="AD54" s="27"/>
      <c r="AE54" s="27"/>
      <c r="AF54" s="27"/>
      <c r="AG54" s="27"/>
      <c r="AH54" s="82" t="s">
        <v>71</v>
      </c>
      <c r="AI54" s="82"/>
      <c r="AJ54" s="82"/>
      <c r="AK54" s="82"/>
      <c r="AL54" s="40">
        <f ca="1">TODAY()</f>
        <v>44303</v>
      </c>
      <c r="AM54"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43951</v>
      </c>
      <c r="AN54" s="165"/>
      <c r="AO5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4" s="220"/>
      <c r="AR54" s="52" t="s">
        <v>69</v>
      </c>
      <c r="AS54" s="27" t="s">
        <v>60</v>
      </c>
      <c r="AT54" s="27" t="s">
        <v>60</v>
      </c>
      <c r="AU54" s="27" t="s">
        <v>851</v>
      </c>
      <c r="AV54" s="27"/>
      <c r="AW54" s="27"/>
      <c r="AX54" s="27"/>
      <c r="AY5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30/04/2020</v>
      </c>
      <c r="AZ54" s="50" t="str">
        <f>IF(OR(Table_Question_Sets[[#This Row],[Header]]="Yes",Table_Question_Sets[[#This Row],[Text]]=""),"",IF(OR(Table_Question_Sets[[#This Row],[Text]]="true",Table_Question_Sets[[#This Row],[Text]]="false",ISNUMBER(Table_Question_Sets[[#This Row],[Text]])),Table_Question_Sets[[#This Row],[Text]],""""&amp;Table_Question_Sets[[#This Row],[Text]]&amp;""""))</f>
        <v>"30/04/2020"</v>
      </c>
      <c r="BA54" s="50" t="str">
        <f>IF(AND(Table_Question_Sets[[#This Row],[Header]]&lt;&gt;"Yes",Table_Question_Sets[[#This Row],[Property]]&lt;&gt;"",Table_Question_Sets[[#This Row],[Summary Label]]&lt;&gt;""),""""&amp;Table_Question_Sets[[#This Row],[Key]]&amp;""": """&amp;Table_Question_Sets[[#This Row],[Summary Label]]&amp;"""","")</f>
        <v>"policyStartDate": "Policy Start Date"</v>
      </c>
      <c r="BB54" s="50">
        <f ca="1">IF(Table_Question_Sets[[#This Row],[Header]]="Yes","",_xlfn.NUMBERVALUE(INDIRECT(SUBSTITUTE(ADDRESS(1,COLUMN(),4),"1","")&amp;ROW()-1))+IF(Table_Question_Sets[[#This Row],[Property]]&lt;&gt;"",1,0))</f>
        <v>48</v>
      </c>
      <c r="BC54" s="50">
        <f ca="1">IF(Table_Question_Sets[[#This Row],[Header]]="Yes","",_xlfn.NUMBERVALUE(INDIRECT(SUBSTITUTE(ADDRESS(1,COLUMN(),4),"1","")&amp;ROW()+1))+IF(Table_Question_Sets[[#This Row],[Property]]&lt;&gt;"",1,0))</f>
        <v>2</v>
      </c>
      <c r="BD54" s="29" t="str">
        <f t="array" aca="1" ref="BD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v>
      </c>
      <c r="BF5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"templateOptions":{"defaultValue":"dateAsString(today())","assumedValue":"44303","label":"Effective date of cover","addonLeft":{"class":"glyphicon glyphicon-calendar"},"affectsPremium":"Yes","affectsTriggers":"Yes"}</v>
      </c>
      <c r="BH5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v>
      </c>
      <c r="BI54" s="26" t="str">
        <f ca="1" xml:space="preserve">
IF(Table_Question_Sets[[#This Row],[Row]]="Yes","]},{""className"": ""row"",""fieldGroup"": [","")&amp;
Table_Question_Sets[[#This Row],[Config Field]]</f>
        <v>]},{"className":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v>
      </c>
      <c r="BJ5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BK5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4" s="137" t="str">
        <f>IF(AND(Table_Question_Sets[[#This Row],[Header]]="",Table_Question_Sets[[#This Row],[Property]]&lt;&gt;"",Table_Question_Sets[[#This Row],[Field Type]]&lt;&gt;""),
""""&amp;Table_Question_Sets[[#This Row],[Key]]&amp;"""","")</f>
        <v>"policyStartDate"</v>
      </c>
      <c r="BM5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"policyStartDate","forReview"</v>
      </c>
      <c r="BN54" s="137" t="str">
        <f>IF(AND(Table_Question_Sets[[#This Row],[Header]]&lt;&gt;"Yes",Table_Question_Sets[[#This Row],[Property]]&lt;&gt;"",Table_Question_Sets[[#This Row],[Workflow Role]]&lt;&gt;""),
""""&amp;Table_Question_Sets[[#This Row],[Workflow Role]]&amp;""":"""&amp;Table_Question_Sets[[#This Row],[Key]]&amp;"""","")</f>
        <v>"policyInceptionDate":"policyStartDate"</v>
      </c>
      <c r="BO54" s="137" t="str">
        <f>IF(AND(Table_Question_Sets[[#This Row],[Header]]&lt;&gt;"Yes",Table_Question_Sets[[#This Row],[Property]]&lt;&gt;"",Table_Question_Sets[[#This Row],[Private]]="Yes"),
""""&amp;Table_Question_Sets[[#This Row],[Key]]&amp;"""","")</f>
        <v/>
      </c>
      <c r="BP54" s="137">
        <f ca="1">IF(Table_Question_Sets[[#This Row],[Header]]="Yes","",_xlfn.NUMBERVALUE(INDIRECT(SUBSTITUTE(ADDRESS(1,COLUMN(),4),"1","")&amp;ROW()+1))+IF(OR(Table_Question_Sets[[#This Row],[Value]]&lt;&gt;"",AND(Table_Question_Sets[[#This Row],[Data Type]]="Repeating",Table_Question_Sets[[#This Row],[Calculation Repeating]]&lt;&gt;"")),1,0))</f>
        <v>1</v>
      </c>
      <c r="BQ54" s="137" t="str">
        <f ca="1" xml:space="preserve">
IF(Table_Question_Sets[[#This Row],[Data Type]]="Repeating",
OFFSET(Table_Repeating_Question_Sets[[#Headers],[Property]],MATCH(Table_Question_Sets[[#This Row],[Property]],Table_Repeating_Question_Sets[Property],0),MATCH("Calculation",Table_Repeating_Question_Sets[#Headers],0)-1,1,1),
"")</f>
        <v/>
      </c>
      <c r="BR5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"policyStartDate": "30/04/2020"</v>
      </c>
      <c r="BS5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"policyStartDate": "30/04/2020"</v>
      </c>
      <c r="BT54" s="137" t="str">
        <f ca="1">IF(ISNUMBER(Table_Question_Sets[[#This Row],[Config Use Row]]),INDEX(Table_Question_Sets[Config Rollup],Table_Question_Sets[[#This Row],[Config Use Row]]),"")</f>
        <v/>
      </c>
      <c r="BU54" s="137" t="str">
        <f ca="1">IF(ISNUMBER(Table_Question_Sets[[#This Row],[Config Use Row]]),INDEX(Table_Question_Sets[Config Keys Nested Rollup],Table_Question_Sets[[#This Row],[Config Use Row]]),"")</f>
        <v/>
      </c>
      <c r="BV54" s="26" t="str">
        <f ca="1">IF(ISNUMBER(Table_Question_Sets[[#This Row],[Config Use Row]]),INDEX(Table_Question_Sets[Calculation Rollup],Table_Question_Sets[[#This Row],[Config Use Row]]),"")</f>
        <v/>
      </c>
    </row>
    <row r="55" spans="2:74" s="22" customFormat="1" ht="22.9" customHeight="1">
      <c r="B55" s="27" t="s">
        <v>1721</v>
      </c>
      <c r="C55" s="164"/>
      <c r="D55" s="26" t="str">
        <f ca="1">IF(Table_Question_Sets[[#This Row],[Header]]="Yes","",
IF(INDIRECT(SUBSTITUTE(ADDRESS(1,COLUMN(),4),"1","")&amp;ROW()-1)="",
INDIRECT(SUBSTITUTE(ADDRESS(1,COLUMN(Table_Question_Sets[[#This Row],[Property]]),4),"1","")&amp;ROW()-1),
INDIRECT(SUBSTITUTE(ADDRESS(1,COLUMN(),4),"1","")&amp;ROW()-1)))</f>
        <v>Rating Primary</v>
      </c>
      <c r="E5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forReview</v>
      </c>
      <c r="F55" s="26" t="str">
        <f>IF(Table_Question_Sets[[#This Row],[Header]]="Yes","",IF(Table_Question_Sets[[#This Row],[Property]]&lt;&gt;"",SUBSTITUTE(Table_Question_Sets[[#This Row],[Property]]," ",""),""))</f>
        <v>ForReview</v>
      </c>
      <c r="G55" s="94"/>
      <c r="H55" s="27" t="s">
        <v>64</v>
      </c>
      <c r="I55" s="27" t="s">
        <v>776</v>
      </c>
      <c r="J55" s="27"/>
      <c r="K55" s="59"/>
      <c r="L55" s="82"/>
      <c r="M55" s="82"/>
      <c r="N55" s="59"/>
      <c r="O55" s="59"/>
      <c r="P55" s="59"/>
      <c r="Q55" s="59"/>
      <c r="R55" s="59"/>
      <c r="S55" s="52"/>
      <c r="T55" s="27"/>
      <c r="U55" s="27"/>
      <c r="V55" s="27"/>
      <c r="W55" s="27"/>
      <c r="X55" s="27"/>
      <c r="Y55" s="27"/>
      <c r="Z55" s="27"/>
      <c r="AA55" s="27"/>
      <c r="AB55" s="239"/>
      <c r="AC55" s="27"/>
      <c r="AD55" s="27"/>
      <c r="AE55" s="27"/>
      <c r="AF55" s="27"/>
      <c r="AG55" s="27"/>
      <c r="AH55" s="82"/>
      <c r="AI55" s="82" t="s">
        <v>1829</v>
      </c>
      <c r="AJ55" s="82"/>
      <c r="AK55" s="82"/>
      <c r="AL55" s="26"/>
      <c r="AM5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55" s="165"/>
      <c r="AO5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5" s="27"/>
      <c r="AR55" s="52"/>
      <c r="AS55" s="27"/>
      <c r="AT55" s="27"/>
      <c r="AU55" s="27"/>
      <c r="AV55" s="27"/>
      <c r="AW55" s="27"/>
      <c r="AX55" s="27"/>
      <c r="AY5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5" s="50" t="str">
        <f>IF(OR(Table_Question_Sets[[#This Row],[Header]]="Yes",Table_Question_Sets[[#This Row],[Text]]=""),"",IF(OR(Table_Question_Sets[[#This Row],[Text]]="true",Table_Question_Sets[[#This Row],[Text]]="false",ISNUMBER(Table_Question_Sets[[#This Row],[Text]])),Table_Question_Sets[[#This Row],[Text]],""""&amp;Table_Question_Sets[[#This Row],[Text]]&amp;""""))</f>
        <v/>
      </c>
      <c r="BA55" s="50" t="str">
        <f>IF(AND(Table_Question_Sets[[#This Row],[Header]]&lt;&gt;"Yes",Table_Question_Sets[[#This Row],[Property]]&lt;&gt;"",Table_Question_Sets[[#This Row],[Summary Label]]&lt;&gt;""),""""&amp;Table_Question_Sets[[#This Row],[Key]]&amp;""": """&amp;Table_Question_Sets[[#This Row],[Summary Label]]&amp;"""","")</f>
        <v/>
      </c>
      <c r="BB55" s="50">
        <f ca="1">IF(Table_Question_Sets[[#This Row],[Header]]="Yes","",_xlfn.NUMBERVALUE(INDIRECT(SUBSTITUTE(ADDRESS(1,COLUMN(),4),"1","")&amp;ROW()-1))+IF(Table_Question_Sets[[#This Row],[Property]]&lt;&gt;"",1,0))</f>
        <v>49</v>
      </c>
      <c r="BC55" s="50">
        <f ca="1">IF(Table_Question_Sets[[#This Row],[Header]]="Yes","",_xlfn.NUMBERVALUE(INDIRECT(SUBSTITUTE(ADDRESS(1,COLUMN(),4),"1","")&amp;ROW()+1))+IF(Table_Question_Sets[[#This Row],[Property]]&lt;&gt;"",1,0))</f>
        <v>1</v>
      </c>
      <c r="BD55" s="29" t="str">
        <f t="array" aca="1" ref="BD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"templateOptions":{"calculatedValue":"(transactionType == 'Renewal')? 0:1"}</v>
      </c>
      <c r="BH5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"forReview","type": "hidden-field","className":"col-xs-12 col-md-6","templateOptions":{"calculatedValue":"(transactionType == 'Renewal')? 0:1"},"validators": {"validation": Validators.compose([])},"expressionProperties": { "templateOptions.disabled": "true"}}</v>
      </c>
      <c r="BI55" s="26" t="str">
        <f ca="1" xml:space="preserve">
IF(Table_Question_Sets[[#This Row],[Row]]="Yes","]},{""className"": ""row"",""fieldGroup"": [","")&amp;
Table_Question_Sets[[#This Row],[Config Field]]</f>
        <v>{"key": "forReview","type": "hidden-field","className":"col-xs-12 col-md-6","templateOptions":{"calculatedValue":"(transactionType == 'Renewal')? 0:1"},"validators": {"validation": Validators.compose([])},"expressionProperties": { "templateOptions.disabled": "true"}}</v>
      </c>
      <c r="BJ5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"forReview","type": "hidden-field","className":"col-xs-12 col-md-6","templateOptions":{"calculatedValue":"(transactionType == 'Renewal')? 0:1"},"validators": {"validation": Validators.compose([])},"expressionProperties": { "templateOptions.disabled": "true"}}</v>
      </c>
      <c r="BK5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5" s="137" t="str">
        <f>IF(AND(Table_Question_Sets[[#This Row],[Header]]="",Table_Question_Sets[[#This Row],[Property]]&lt;&gt;"",Table_Question_Sets[[#This Row],[Field Type]]&lt;&gt;""),
""""&amp;Table_Question_Sets[[#This Row],[Key]]&amp;"""","")</f>
        <v>"forReview"</v>
      </c>
      <c r="BM5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"forReview"</v>
      </c>
      <c r="BN55" s="137" t="str">
        <f>IF(AND(Table_Question_Sets[[#This Row],[Header]]&lt;&gt;"Yes",Table_Question_Sets[[#This Row],[Property]]&lt;&gt;"",Table_Question_Sets[[#This Row],[Workflow Role]]&lt;&gt;""),
""""&amp;Table_Question_Sets[[#This Row],[Workflow Role]]&amp;""":"""&amp;Table_Question_Sets[[#This Row],[Key]]&amp;"""","")</f>
        <v/>
      </c>
      <c r="BO55" s="137" t="str">
        <f>IF(AND(Table_Question_Sets[[#This Row],[Header]]&lt;&gt;"Yes",Table_Question_Sets[[#This Row],[Property]]&lt;&gt;"",Table_Question_Sets[[#This Row],[Private]]="Yes"),
""""&amp;Table_Question_Sets[[#This Row],[Key]]&amp;"""","")</f>
        <v/>
      </c>
      <c r="BP55" s="137">
        <f ca="1">IF(Table_Question_Sets[[#This Row],[Header]]="Yes","",_xlfn.NUMBERVALUE(INDIRECT(SUBSTITUTE(ADDRESS(1,COLUMN(),4),"1","")&amp;ROW()+1))+IF(OR(Table_Question_Sets[[#This Row],[Value]]&lt;&gt;"",AND(Table_Question_Sets[[#This Row],[Data Type]]="Repeating",Table_Question_Sets[[#This Row],[Calculation Repeating]]&lt;&gt;"")),1,0))</f>
        <v>0</v>
      </c>
      <c r="BQ55" s="137" t="str">
        <f ca="1" xml:space="preserve">
IF(Table_Question_Sets[[#This Row],[Data Type]]="Repeating",
OFFSET(Table_Repeating_Question_Sets[[#Headers],[Property]],MATCH(Table_Question_Sets[[#This Row],[Property]],Table_Repeating_Question_Sets[Property],0),MATCH("Calculation",Table_Repeating_Question_Sets[#Headers],0)-1,1,1),
"")</f>
        <v/>
      </c>
      <c r="BR5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5" s="137" t="str">
        <f ca="1">IF(ISNUMBER(Table_Question_Sets[[#This Row],[Config Use Row]]),INDEX(Table_Question_Sets[Config Rollup],Table_Question_Sets[[#This Row],[Config Use Row]]),"")</f>
        <v/>
      </c>
      <c r="BU55" s="137" t="str">
        <f ca="1">IF(ISNUMBER(Table_Question_Sets[[#This Row],[Config Use Row]]),INDEX(Table_Question_Sets[Config Keys Nested Rollup],Table_Question_Sets[[#This Row],[Config Use Row]]),"")</f>
        <v/>
      </c>
      <c r="BV55" s="26" t="str">
        <f ca="1">IF(ISNUMBER(Table_Question_Sets[[#This Row],[Config Use Row]]),INDEX(Table_Question_Sets[Calculation Rollup],Table_Question_Sets[[#This Row],[Config Use Row]]),"")</f>
        <v/>
      </c>
    </row>
    <row r="56" spans="2:74" s="21" customFormat="1" ht="29.25" thickBot="1">
      <c r="B56" s="15" t="s">
        <v>66</v>
      </c>
      <c r="C56" s="15" t="s">
        <v>60</v>
      </c>
      <c r="D56" s="15" t="str">
        <f ca="1">IF(Table_Question_Sets[[#This Row],[Header]]="Yes","",
IF(INDIRECT(SUBSTITUTE(ADDRESS(1,COLUMN(),4),"1","")&amp;ROW()-1)="",
INDIRECT(SUBSTITUTE(ADDRESS(1,COLUMN(Table_Question_Sets[[#This Row],[Property]]),4),"1","")&amp;ROW()-1),
INDIRECT(SUBSTITUTE(ADDRESS(1,COLUMN(),4),"1","")&amp;ROW()-1)))</f>
        <v/>
      </c>
      <c r="E56"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ratingSecondary</v>
      </c>
      <c r="F56" s="15" t="str">
        <f>IF(Table_Question_Sets[[#This Row],[Header]]="Yes","",IF(Table_Question_Sets[[#This Row],[Property]]&lt;&gt;"",SUBSTITUTE(Table_Question_Sets[[#This Row],[Property]]," ",""),""))</f>
        <v/>
      </c>
      <c r="G56" s="33"/>
      <c r="H56" s="15"/>
      <c r="I56" s="15"/>
      <c r="J56" s="15"/>
      <c r="K56" s="33"/>
      <c r="L56" s="15"/>
      <c r="M56" s="15"/>
      <c r="N56" s="33"/>
      <c r="O56" s="33"/>
      <c r="P56" s="33"/>
      <c r="Q56" s="33"/>
      <c r="R56" s="33"/>
      <c r="S56" s="33"/>
      <c r="T56" s="15"/>
      <c r="U56" s="15"/>
      <c r="V56" s="15"/>
      <c r="W56" s="15"/>
      <c r="X56" s="15"/>
      <c r="Y56" s="15"/>
      <c r="Z56" s="15"/>
      <c r="AA56" s="15"/>
      <c r="AB56" s="15"/>
      <c r="AC56" s="15"/>
      <c r="AD56" s="15"/>
      <c r="AE56" s="15"/>
      <c r="AF56" s="15"/>
      <c r="AG56" s="15"/>
      <c r="AH56" s="15"/>
      <c r="AI56" s="15"/>
      <c r="AJ56" s="15"/>
      <c r="AK56" s="15"/>
      <c r="AL56" s="15"/>
      <c r="AM56"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56" s="100"/>
      <c r="AO56"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6"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6" s="15"/>
      <c r="AR56" s="33"/>
      <c r="AS56" s="15"/>
      <c r="AT56" s="15"/>
      <c r="AU56" s="15"/>
      <c r="AV56" s="15"/>
      <c r="AW56" s="15"/>
      <c r="AX56" s="15"/>
      <c r="AY5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6" s="33" t="str">
        <f>IF(OR(Table_Question_Sets[[#This Row],[Header]]="Yes",Table_Question_Sets[[#This Row],[Text]]=""),"",IF(OR(Table_Question_Sets[[#This Row],[Text]]="true",Table_Question_Sets[[#This Row],[Text]]="false",ISNUMBER(Table_Question_Sets[[#This Row],[Text]])),Table_Question_Sets[[#This Row],[Text]],""""&amp;Table_Question_Sets[[#This Row],[Text]]&amp;""""))</f>
        <v/>
      </c>
      <c r="BA56" s="33" t="str">
        <f>IF(AND(Table_Question_Sets[[#This Row],[Header]]&lt;&gt;"Yes",Table_Question_Sets[[#This Row],[Property]]&lt;&gt;"",Table_Question_Sets[[#This Row],[Summary Label]]&lt;&gt;""),""""&amp;Table_Question_Sets[[#This Row],[Key]]&amp;""": """&amp;Table_Question_Sets[[#This Row],[Summary Label]]&amp;"""","")</f>
        <v/>
      </c>
      <c r="BB56" s="33" t="str">
        <f ca="1">IF(Table_Question_Sets[[#This Row],[Header]]="Yes","",_xlfn.NUMBERVALUE(INDIRECT(SUBSTITUTE(ADDRESS(1,COLUMN(),4),"1","")&amp;ROW()-1))+IF(Table_Question_Sets[[#This Row],[Property]]&lt;&gt;"",1,0))</f>
        <v/>
      </c>
      <c r="BC56" s="33" t="str">
        <f ca="1">IF(Table_Question_Sets[[#This Row],[Header]]="Yes","",_xlfn.NUMBERVALUE(INDIRECT(SUBSTITUTE(ADDRESS(1,COLUMN(),4),"1","")&amp;ROW()+1))+IF(Table_Question_Sets[[#This Row],[Property]]&lt;&gt;"",1,0))</f>
        <v/>
      </c>
      <c r="BD56" s="33" t="str">
        <f t="array" aca="1" ref="BD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6"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56"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6"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56"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56" s="15" t="str">
        <f xml:space="preserve">
IF(Table_Question_Sets[[#This Row],[Row]]="Yes","]},{""className"": ""row"",""fieldGroup"": [","")&amp;
Table_Question_Sets[[#This Row],[Config Field]]</f>
        <v/>
      </c>
      <c r="BJ56"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"ratingSecondary":[{"className": "row","fieldGroup":[{"key": "riskLevel","type": "buttons-field","className":"col-xs-12","templateOptions":{"defaultValue":"'None'","options":[{"value":"None","key":"None","icon":"glyphicon glyphicon-remove md"},{"value":"Bronze","key":"Bronze","icon":"icon-bronze"},{"value":"Silver","key":"Silver","icon":"icon-silver"},{"value":"Gold","key":"Gold","icon":"icon-gold"}],"label":"Risk management discount","hideCondition":"transactionType == 'New Business'"},"validators": {"validation": Validators.compose([])}},{"key": "revisedExcess","type": "buttons-field","className":"col-xs-12","templateOptions":{"calculatedValue":"(actualFees &gt; 3000000)? 15000 : (actualFees &gt; 2000000)? 10000 : (actualFees &gt; 1000000)? 7500 : 5000","calculatedTrigger":"actualFees","calculatedCondition":"actualFees  &gt; 0","assumedValue":"0","options":[{"value":"$5,000","key":"5000","icon":"icon-excess-5k"},{"value":"$7,500","key":"7500","icon":"icon-excess-7k"},{"value":"$10,000","key":"10000","icon":"icon-excess-10k"},{"value":"$15,000","key":"15000","icon":"icon-excess-15k"}],"label":"Select your level of excess","question":"If you choose to carry a higher excess the premium for your insurance will be slightly reduced."},"validators": {"validation": Validators.compose([])}},{"key": "effectiveRateYear","type": "hidden-field","className":"col-xs-12 col-md-6","templateOptions":{"calculatedValue":"isDate(policyStartDate)? (date(policyStartDate) &gt; date('31/03/' + getYear(date(policyStartDate)))? getYear(date(policyStartDate)) : getYear(date(policyStartDate)) - 1) : ''","calculatedTrigger":"policyStartDate","calculatedCondition":"isDate(policyStartDate)"},"validators": {"validation": Validators.compose([])}},{"key": "policyAdjustmentDate","type": "hidden-field","className":"col-xs-12 col-md-6","templateOptions":{"defaultValue":"dateAsString(today())","assumedValue":"44303","hideCondition":"getQuoteType() != 'adjustment'"},"validators": {"validation": Validators.compose([ValidationService.customExpression('date(fieldValue) &gt;= today()', 'The adjustment date cannot be in the past'), ValidationService.customExpression('date(fieldValue) &gt;= date(policyStartDate)', 'The adjustment date cannot precede the policy start date'), ValidationService.customExpression('date(fieldValue) &lt; date(policyEndDate)', 'The adjustment date must precede the policy end date')])}},{"key": "policyEndDate","type": "hidden-field","className":"col-xs-12 col-md-6","templateOptions":{"calculatedValue":"((transactionType == 'Renewal' &amp;&amp; businessEndDate != '' &amp;&amp; runoffQuestion == 'Yes')? '30/06/' : '30/04/') + (effectiveRateYear + 1)","calculatedTrigger":"policyStartDate","calculatedCondition":"isDate(policyStartDate)"},"validators": {"validation": Validators.compose([])}},{"key": "saveQuoteUrl","type": "hidden-field","className":"col-xs-12 col-md-6","templateOptions":{"calculatedValue":"referrerUrl() + (stringContains(referrerUrl(), '?') ? '&amp;' : '?')"},"validators": {"validation": Validators.compose([])},"expressionProperties": { "templateOptions.disabled": "true"}}]}],</v>
      </c>
      <c r="BK56"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6" s="15" t="str">
        <f>IF(AND(Table_Question_Sets[[#This Row],[Header]]="",Table_Question_Sets[[#This Row],[Property]]&lt;&gt;"",Table_Question_Sets[[#This Row],[Field Type]]&lt;&gt;""),
""""&amp;Table_Question_Sets[[#This Row],[Key]]&amp;"""","")</f>
        <v/>
      </c>
      <c r="BM56"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"ratingSecondary":["riskLevel","revisedExcess","effectiveRateYear","policyAdjustmentDate","policyEndDate","saveQuoteUrl"],</v>
      </c>
      <c r="BN56" s="15" t="str">
        <f>IF(AND(Table_Question_Sets[[#This Row],[Header]]&lt;&gt;"Yes",Table_Question_Sets[[#This Row],[Property]]&lt;&gt;"",Table_Question_Sets[[#This Row],[Workflow Role]]&lt;&gt;""),
""""&amp;Table_Question_Sets[[#This Row],[Workflow Role]]&amp;""":"""&amp;Table_Question_Sets[[#This Row],[Key]]&amp;"""","")</f>
        <v/>
      </c>
      <c r="BO56" s="15" t="str">
        <f>IF(AND(Table_Question_Sets[[#This Row],[Header]]&lt;&gt;"Yes",Table_Question_Sets[[#This Row],[Property]]&lt;&gt;"",Table_Question_Sets[[#This Row],[Private]]="Yes"),
""""&amp;Table_Question_Sets[[#This Row],[Key]]&amp;"""","")</f>
        <v/>
      </c>
      <c r="BP56" s="15" t="str">
        <f ca="1">IF(Table_Question_Sets[[#This Row],[Header]]="Yes","",_xlfn.NUMBERVALUE(INDIRECT(SUBSTITUTE(ADDRESS(1,COLUMN(),4),"1","")&amp;ROW()+1))+IF(OR(Table_Question_Sets[[#This Row],[Value]]&lt;&gt;"",AND(Table_Question_Sets[[#This Row],[Data Type]]="Repeating",Table_Question_Sets[[#This Row],[Calculation Repeating]]&lt;&gt;"")),1,0))</f>
        <v/>
      </c>
      <c r="BQ56" s="15" t="str">
        <f ca="1" xml:space="preserve">
IF(Table_Question_Sets[[#This Row],[Data Type]]="Repeating",
OFFSET(Table_Repeating_Question_Sets[[#Headers],[Property]],MATCH(Table_Question_Sets[[#This Row],[Property]],Table_Repeating_Question_Sets[Property],0),MATCH("Calculation",Table_Repeating_Question_Sets[#Headers],0)-1,1,1),
"")</f>
        <v/>
      </c>
      <c r="BR56"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6"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"ratingSecondary":{"riskLevel": "None","revisedExcess": "$15,000.00","effectiveRateYear": "2020","policyAdjustmentDate": "17/04/2021","policyEndDate": "30/04/2021"},</v>
      </c>
      <c r="BT56" s="15" t="str">
        <f ca="1">IF(ISNUMBER(Table_Question_Sets[[#This Row],[Config Use Row]]),INDEX(Table_Question_Sets[Config Rollup],Table_Question_Sets[[#This Row],[Config Use Row]]),"")</f>
        <v/>
      </c>
      <c r="BU56" s="15" t="str">
        <f ca="1">IF(ISNUMBER(Table_Question_Sets[[#This Row],[Config Use Row]]),INDEX(Table_Question_Sets[Config Keys Nested Rollup],Table_Question_Sets[[#This Row],[Config Use Row]]),"")</f>
        <v/>
      </c>
      <c r="BV56" s="15" t="str">
        <f ca="1">IF(ISNUMBER(Table_Question_Sets[[#This Row],[Config Use Row]]),INDEX(Table_Question_Sets[Calculation Rollup],Table_Question_Sets[[#This Row],[Config Use Row]]),"")</f>
        <v/>
      </c>
    </row>
    <row r="57" spans="2:74" s="22" customFormat="1" ht="21" hidden="1" customHeight="1">
      <c r="B57" s="10"/>
      <c r="C57" s="10"/>
      <c r="D57" s="10" t="str">
        <f ca="1">IF(Table_Question_Sets[[#This Row],[Header]]="Yes","",
IF(INDIRECT(SUBSTITUTE(ADDRESS(1,COLUMN(),4),"1","")&amp;ROW()-1)="",
INDIRECT(SUBSTITUTE(ADDRESS(1,COLUMN(Table_Question_Sets[[#This Row],[Property]]),4),"1","")&amp;ROW()-1),
INDIRECT(SUBSTITUTE(ADDRESS(1,COLUMN(),4),"1","")&amp;ROW()-1)))</f>
        <v>Rating Secondary</v>
      </c>
      <c r="E57"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57" s="10" t="str">
        <f>IF(Table_Question_Sets[[#This Row],[Header]]="Yes","",IF(Table_Question_Sets[[#This Row],[Property]]&lt;&gt;"",SUBSTITUTE(Table_Question_Sets[[#This Row],[Property]]," ",""),""))</f>
        <v/>
      </c>
      <c r="G57" s="203"/>
      <c r="H57" s="10"/>
      <c r="I57" s="10"/>
      <c r="J57" s="10"/>
      <c r="K57" s="77"/>
      <c r="L57" s="77"/>
      <c r="M57" s="77"/>
      <c r="N57" s="10"/>
      <c r="O57" s="10"/>
      <c r="P57" s="10"/>
      <c r="Q57" s="10"/>
      <c r="R57" s="10"/>
      <c r="S57" s="10"/>
      <c r="T57" s="10"/>
      <c r="U57" s="10"/>
      <c r="V57" s="10"/>
      <c r="W57" s="10"/>
      <c r="X57" s="10"/>
      <c r="Y57" s="10"/>
      <c r="Z57" s="10"/>
      <c r="AA57" s="10"/>
      <c r="AB57" s="10"/>
      <c r="AC57" s="10"/>
      <c r="AD57" s="10"/>
      <c r="AE57" s="10"/>
      <c r="AF57" s="10"/>
      <c r="AG57" s="10"/>
      <c r="AH57" s="77"/>
      <c r="AI57" s="77"/>
      <c r="AJ57" s="77"/>
      <c r="AK57" s="77"/>
      <c r="AL57" s="137"/>
      <c r="AM5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57" s="165"/>
      <c r="AO57"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7"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7" s="10"/>
      <c r="AR57" s="10"/>
      <c r="AS57" s="10"/>
      <c r="AT57" s="10"/>
      <c r="AU57" s="10"/>
      <c r="AV57" s="10"/>
      <c r="AW57" s="10"/>
      <c r="AX57" s="10"/>
      <c r="AY57"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7" s="10" t="str">
        <f>IF(OR(Table_Question_Sets[[#This Row],[Header]]="Yes",Table_Question_Sets[[#This Row],[Text]]=""),"",IF(OR(Table_Question_Sets[[#This Row],[Text]]="true",Table_Question_Sets[[#This Row],[Text]]="false",ISNUMBER(Table_Question_Sets[[#This Row],[Text]])),Table_Question_Sets[[#This Row],[Text]],""""&amp;Table_Question_Sets[[#This Row],[Text]]&amp;""""))</f>
        <v/>
      </c>
      <c r="BA57" s="10" t="str">
        <f>IF(AND(Table_Question_Sets[[#This Row],[Header]]&lt;&gt;"Yes",Table_Question_Sets[[#This Row],[Property]]&lt;&gt;"",Table_Question_Sets[[#This Row],[Summary Label]]&lt;&gt;""),""""&amp;Table_Question_Sets[[#This Row],[Key]]&amp;""": """&amp;Table_Question_Sets[[#This Row],[Summary Label]]&amp;"""","")</f>
        <v/>
      </c>
      <c r="BB57" s="25">
        <f ca="1">IF(Table_Question_Sets[[#This Row],[Header]]="Yes","",_xlfn.NUMBERVALUE(INDIRECT(SUBSTITUTE(ADDRESS(1,COLUMN(),4),"1","")&amp;ROW()-1))+IF(Table_Question_Sets[[#This Row],[Property]]&lt;&gt;"",1,0))</f>
        <v>0</v>
      </c>
      <c r="BC57" s="25">
        <f ca="1">IF(Table_Question_Sets[[#This Row],[Header]]="Yes","",_xlfn.NUMBERVALUE(INDIRECT(SUBSTITUTE(ADDRESS(1,COLUMN(),4),"1","")&amp;ROW()+1))+IF(Table_Question_Sets[[#This Row],[Property]]&lt;&gt;"",1,0))</f>
        <v>6</v>
      </c>
      <c r="BD57" s="10" t="str">
        <f t="array" aca="1" ref="BD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7"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57"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7"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57"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57" s="10" t="str">
        <f xml:space="preserve">
IF(Table_Question_Sets[[#This Row],[Row]]="Yes","]},{""className"": ""row"",""fieldGroup"": [","")&amp;
Table_Question_Sets[[#This Row],[Config Field]]</f>
        <v/>
      </c>
      <c r="BJ57"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"riskLevel","type": "buttons-field","className":"col-xs-12","templateOptions":{"defaultValue":"'None'","options":[{"value":"None","key":"None","icon":"glyphicon glyphicon-remove md"},{"value":"Bronze","key":"Bronze","icon":"icon-bronze"},{"value":"Silver","key":"Silver","icon":"icon-silver"},{"value":"Gold","key":"Gold","icon":"icon-gold"}],"label":"Risk management discount","hideCondition":"transactionType == 'New Business'"},"validators": {"validation": Validators.compose([])}},{"key": "revisedExcess","type": "buttons-field","className":"col-xs-12","templateOptions":{"calculatedValue":"(actualFees &gt; 3000000)? 15000 : (actualFees &gt; 2000000)? 10000 : (actualFees &gt; 1000000)? 7500 : 5000","calculatedTrigger":"actualFees","calculatedCondition":"actualFees  &gt; 0","assumedValue":"0","options":[{"value":"$5,000","key":"5000","icon":"icon-excess-5k"},{"value":"$7,500","key":"7500","icon":"icon-excess-7k"},{"value":"$10,000","key":"10000","icon":"icon-excess-10k"},{"value":"$15,000","key":"15000","icon":"icon-excess-15k"}],"label":"Select your level of excess","question":"If you choose to carry a higher excess the premium for your insurance will be slightly reduced."},"validators": {"validation": Validators.compose([])}},{"key": "effectiveRateYear","type": "hidden-field","className":"col-xs-12 col-md-6","templateOptions":{"calculatedValue":"isDate(policyStartDate)? (date(policyStartDate) &gt; date('31/03/' + getYear(date(policyStartDate)))? getYear(date(policyStartDate)) : getYear(date(policyStartDate)) - 1) : ''","calculatedTrigger":"policyStartDate","calculatedCondition":"isDate(policyStartDate)"},"validators": {"validation": Validators.compose([])}},{"key": "policyAdjustmentDate","type": "hidden-field","className":"col-xs-12 col-md-6","templateOptions":{"defaultValue":"dateAsString(today())","assumedValue":"44303","hideCondition":"getQuoteType() != 'adjustment'"},"validators": {"validation": Validators.compose([ValidationService.customExpression('date(fieldValue) &gt;= today()', 'The adjustment date cannot be in the past'), ValidationService.customExpression('date(fieldValue) &gt;= date(policyStartDate)', 'The adjustment date cannot precede the policy start date'), ValidationService.customExpression('date(fieldValue) &lt; date(policyEndDate)', 'The adjustment date must precede the policy end date')])}},{"key": "policyEndDate","type": "hidden-field","className":"col-xs-12 col-md-6","templateOptions":{"calculatedValue":"((transactionType == 'Renewal' &amp;&amp; businessEndDate != '' &amp;&amp; runoffQuestion == 'Yes')? '30/06/' : '30/04/') + (effectiveRateYear + 1)","calculatedTrigger":"policyStartDate","calculatedCondition":"isDate(policyStartDate)"},"validators": {"validation": Validators.compose([])}},{"key": "saveQuoteUrl","type": "hidden-field","className":"col-xs-12 col-md-6","templateOptions":{"calculatedValue":"referrerUrl() + (stringContains(referrerUrl(), '?') ? '&amp;' : '?')"},"validators": {"validation": Validators.compose([])},"expressionProperties": { "templateOptions.disabled": "true"}}</v>
      </c>
      <c r="BK57"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7" s="10" t="str">
        <f>IF(AND(Table_Question_Sets[[#This Row],[Header]]="",Table_Question_Sets[[#This Row],[Property]]&lt;&gt;"",Table_Question_Sets[[#This Row],[Field Type]]&lt;&gt;""),
""""&amp;Table_Question_Sets[[#This Row],[Key]]&amp;"""","")</f>
        <v/>
      </c>
      <c r="BM57"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"riskLevel","revisedExcess","effectiveRateYear","policyAdjustmentDate","policyEndDate","saveQuoteUrl"</v>
      </c>
      <c r="BN57" s="10" t="str">
        <f>IF(AND(Table_Question_Sets[[#This Row],[Header]]&lt;&gt;"Yes",Table_Question_Sets[[#This Row],[Property]]&lt;&gt;"",Table_Question_Sets[[#This Row],[Workflow Role]]&lt;&gt;""),
""""&amp;Table_Question_Sets[[#This Row],[Workflow Role]]&amp;""":"""&amp;Table_Question_Sets[[#This Row],[Key]]&amp;"""","")</f>
        <v/>
      </c>
      <c r="BO57" s="10" t="str">
        <f>IF(AND(Table_Question_Sets[[#This Row],[Header]]&lt;&gt;"Yes",Table_Question_Sets[[#This Row],[Property]]&lt;&gt;"",Table_Question_Sets[[#This Row],[Private]]="Yes"),
""""&amp;Table_Question_Sets[[#This Row],[Key]]&amp;"""","")</f>
        <v/>
      </c>
      <c r="BP57" s="10">
        <f ca="1">IF(Table_Question_Sets[[#This Row],[Header]]="Yes","",_xlfn.NUMBERVALUE(INDIRECT(SUBSTITUTE(ADDRESS(1,COLUMN(),4),"1","")&amp;ROW()+1))+IF(OR(Table_Question_Sets[[#This Row],[Value]]&lt;&gt;"",AND(Table_Question_Sets[[#This Row],[Data Type]]="Repeating",Table_Question_Sets[[#This Row],[Calculation Repeating]]&lt;&gt;"")),1,0))</f>
        <v>4</v>
      </c>
      <c r="BQ57" s="10" t="str">
        <f ca="1" xml:space="preserve">
IF(Table_Question_Sets[[#This Row],[Data Type]]="Repeating",
OFFSET(Table_Repeating_Question_Sets[[#Headers],[Property]],MATCH(Table_Question_Sets[[#This Row],[Property]],Table_Repeating_Question_Sets[Property],0),MATCH("Calculation",Table_Repeating_Question_Sets[#Headers],0)-1,1,1),
"")</f>
        <v/>
      </c>
      <c r="BR57"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7"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"riskLevel": "None","revisedExcess": "$15,000.00","effectiveRateYear": "2020","policyAdjustmentDate": "17/04/2021","policyEndDate": "30/04/2021"</v>
      </c>
      <c r="BT57" s="10" t="str">
        <f ca="1">IF(ISNUMBER(Table_Question_Sets[[#This Row],[Config Use Row]]),INDEX(Table_Question_Sets[Config Rollup],Table_Question_Sets[[#This Row],[Config Use Row]]),"")</f>
        <v/>
      </c>
      <c r="BU57" s="10" t="str">
        <f ca="1">IF(ISNUMBER(Table_Question_Sets[[#This Row],[Config Use Row]]),INDEX(Table_Question_Sets[Config Keys Nested Rollup],Table_Question_Sets[[#This Row],[Config Use Row]]),"")</f>
        <v/>
      </c>
      <c r="BV57" s="10" t="str">
        <f ca="1">IF(ISNUMBER(Table_Question_Sets[[#This Row],[Config Use Row]]),INDEX(Table_Question_Sets[Calculation Rollup],Table_Question_Sets[[#This Row],[Config Use Row]]),"")</f>
        <v/>
      </c>
    </row>
    <row r="58" spans="2:74" s="22" customFormat="1" ht="21" customHeight="1">
      <c r="B58" s="27" t="s">
        <v>1264</v>
      </c>
      <c r="C58" s="10"/>
      <c r="D58" s="26" t="str">
        <f ca="1">IF(Table_Question_Sets[[#This Row],[Header]]="Yes","",
IF(INDIRECT(SUBSTITUTE(ADDRESS(1,COLUMN(),4),"1","")&amp;ROW()-1)="",
INDIRECT(SUBSTITUTE(ADDRESS(1,COLUMN(Table_Question_Sets[[#This Row],[Property]]),4),"1","")&amp;ROW()-1),
INDIRECT(SUBSTITUTE(ADDRESS(1,COLUMN(),4),"1","")&amp;ROW()-1)))</f>
        <v>Rating Secondary</v>
      </c>
      <c r="E5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riskLevel</v>
      </c>
      <c r="F58" s="26" t="str">
        <f>IF(Table_Question_Sets[[#This Row],[Header]]="Yes","",IF(Table_Question_Sets[[#This Row],[Property]]&lt;&gt;"",SUBSTITUTE(Table_Question_Sets[[#This Row],[Property]]," ",""),""))</f>
        <v>RiskLevel</v>
      </c>
      <c r="G58" s="94" t="s">
        <v>631</v>
      </c>
      <c r="H58" s="27" t="s">
        <v>37</v>
      </c>
      <c r="I58" s="27" t="s">
        <v>61</v>
      </c>
      <c r="J58" s="10" t="s">
        <v>1264</v>
      </c>
      <c r="K58" s="59"/>
      <c r="L58" s="77"/>
      <c r="M58" s="77"/>
      <c r="N58" s="60"/>
      <c r="O58" s="60"/>
      <c r="P58" s="60"/>
      <c r="Q58" s="60"/>
      <c r="R58" s="60"/>
      <c r="S58" s="10"/>
      <c r="T58" s="27" t="s">
        <v>1267</v>
      </c>
      <c r="U58" s="10"/>
      <c r="V58" s="27" t="s">
        <v>1268</v>
      </c>
      <c r="W58" s="27"/>
      <c r="X58" s="10"/>
      <c r="Y58" s="10"/>
      <c r="Z58" s="10"/>
      <c r="AA58" s="10"/>
      <c r="AB58" s="230"/>
      <c r="AC58" s="10"/>
      <c r="AD58" s="27"/>
      <c r="AE58" s="27"/>
      <c r="AF58" s="10"/>
      <c r="AG58" s="10"/>
      <c r="AH58" s="82" t="s">
        <v>1269</v>
      </c>
      <c r="AI58" s="77"/>
      <c r="AJ58" s="77"/>
      <c r="AK58" s="77"/>
      <c r="AL58" s="137"/>
      <c r="AM5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None</v>
      </c>
      <c r="AN58" s="165"/>
      <c r="AO5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8" s="27"/>
      <c r="AR58" s="25"/>
      <c r="AS58" s="10"/>
      <c r="AT58" s="10"/>
      <c r="AU58" s="10"/>
      <c r="AV58" s="10"/>
      <c r="AW58" s="10"/>
      <c r="AX58" s="10"/>
      <c r="AY5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None</v>
      </c>
      <c r="AZ58" s="50" t="str">
        <f>IF(OR(Table_Question_Sets[[#This Row],[Header]]="Yes",Table_Question_Sets[[#This Row],[Text]]=""),"",IF(OR(Table_Question_Sets[[#This Row],[Text]]="true",Table_Question_Sets[[#This Row],[Text]]="false",ISNUMBER(Table_Question_Sets[[#This Row],[Text]])),Table_Question_Sets[[#This Row],[Text]],""""&amp;Table_Question_Sets[[#This Row],[Text]]&amp;""""))</f>
        <v>"None"</v>
      </c>
      <c r="BA58" s="29" t="str">
        <f>IF(AND(Table_Question_Sets[[#This Row],[Header]]&lt;&gt;"Yes",Table_Question_Sets[[#This Row],[Property]]&lt;&gt;"",Table_Question_Sets[[#This Row],[Summary Label]]&lt;&gt;""),""""&amp;Table_Question_Sets[[#This Row],[Key]]&amp;""": """&amp;Table_Question_Sets[[#This Row],[Summary Label]]&amp;"""","")</f>
        <v/>
      </c>
      <c r="BB58" s="29">
        <f ca="1">IF(Table_Question_Sets[[#This Row],[Header]]="Yes","",_xlfn.NUMBERVALUE(INDIRECT(SUBSTITUTE(ADDRESS(1,COLUMN(),4),"1","")&amp;ROW()-1))+IF(Table_Question_Sets[[#This Row],[Property]]&lt;&gt;"",1,0))</f>
        <v>1</v>
      </c>
      <c r="BC58" s="29">
        <f ca="1">IF(Table_Question_Sets[[#This Row],[Header]]="Yes","",_xlfn.NUMBERVALUE(INDIRECT(SUBSTITUTE(ADDRESS(1,COLUMN(),4),"1","")&amp;ROW()+1))+IF(Table_Question_Sets[[#This Row],[Property]]&lt;&gt;"",1,0))</f>
        <v>6</v>
      </c>
      <c r="BD58" s="29" t="str">
        <f t="array" aca="1" ref="BD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{"value":"None","key":"None","icon":"glyphicon glyphicon-remove md"},{"value":"Bronze","key":"Bronze","icon":"icon-bronze"},{"value":"Silver","key":"Silver","icon":"icon-silver"},{"value":"Gold","key":"Gold","icon":"icon-gold"}</v>
      </c>
      <c r="BE5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8"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"templateOptions":{"defaultValue":"'None'","options":[{"value":"None","key":"None","icon":"glyphicon glyphicon-remove md"},{"value":"Bronze","key":"Bronze","icon":"icon-bronze"},{"value":"Silver","key":"Silver","icon":"icon-silver"},{"value":"Gold","key":"Gold","icon":"icon-gold"}],"label":"Risk management discount","hideCondition":"transactionType == 'New Business'"}</v>
      </c>
      <c r="BH58"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"riskLevel","type": "buttons-field","className":"col-xs-12","templateOptions":{"defaultValue":"'None'","options":[{"value":"None","key":"None","icon":"glyphicon glyphicon-remove md"},{"value":"Bronze","key":"Bronze","icon":"icon-bronze"},{"value":"Silver","key":"Silver","icon":"icon-silver"},{"value":"Gold","key":"Gold","icon":"icon-gold"}],"label":"Risk management discount","hideCondition":"transactionType == 'New Business'"},"validators": {"validation": Validators.compose([])}}</v>
      </c>
      <c r="BI58" s="26" t="str">
        <f ca="1" xml:space="preserve">
IF(Table_Question_Sets[[#This Row],[Row]]="Yes","]},{""className"": ""row"",""fieldGroup"": [","")&amp;
Table_Question_Sets[[#This Row],[Config Field]]</f>
        <v>{"key": "riskLevel","type": "buttons-field","className":"col-xs-12","templateOptions":{"defaultValue":"'None'","options":[{"value":"None","key":"None","icon":"glyphicon glyphicon-remove md"},{"value":"Bronze","key":"Bronze","icon":"icon-bronze"},{"value":"Silver","key":"Silver","icon":"icon-silver"},{"value":"Gold","key":"Gold","icon":"icon-gold"}],"label":"Risk management discount","hideCondition":"transactionType == 'New Business'"},"validators": {"validation": Validators.compose([])}}</v>
      </c>
      <c r="BJ5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"riskLevel","type": "buttons-field","className":"col-xs-12","templateOptions":{"defaultValue":"'None'","options":[{"value":"None","key":"None","icon":"glyphicon glyphicon-remove md"},{"value":"Bronze","key":"Bronze","icon":"icon-bronze"},{"value":"Silver","key":"Silver","icon":"icon-silver"},{"value":"Gold","key":"Gold","icon":"icon-gold"}],"label":"Risk management discount","hideCondition":"transactionType == 'New Business'"},"validators": {"validation": Validators.compose([])}},{"key": "revisedExcess","type": "buttons-field","className":"col-xs-12","templateOptions":{"calculatedValue":"(actualFees &gt; 3000000)? 15000 : (actualFees &gt; 2000000)? 10000 : (actualFees &gt; 1000000)? 7500 : 5000","calculatedTrigger":"actualFees","calculatedCondition":"actualFees  &gt; 0","assumedValue":"0","options":[{"value":"$5,000","key":"5000","icon":"icon-excess-5k"},{"value":"$7,500","key":"7500","icon":"icon-excess-7k"},{"value":"$10,000","key":"10000","icon":"icon-excess-10k"},{"value":"$15,000","key":"15000","icon":"icon-excess-15k"}],"label":"Select your level of excess","question":"If you choose to carry a higher excess the premium for your insurance will be slightly reduced."},"validators": {"validation": Validators.compose([])}},{"key": "effectiveRateYear","type": "hidden-field","className":"col-xs-12 col-md-6","templateOptions":{"calculatedValue":"isDate(policyStartDate)? (date(policyStartDate) &gt; date('31/03/' + getYear(date(policyStartDate)))? getYear(date(policyStartDate)) : getYear(date(policyStartDate)) - 1) : ''","calculatedTrigger":"policyStartDate","calculatedCondition":"isDate(policyStartDate)"},"validators": {"validation": Validators.compose([])}},{"key": "policyAdjustmentDate","type": "hidden-field","className":"col-xs-12 col-md-6","templateOptions":{"defaultValue":"dateAsString(today())","assumedValue":"44303","hideCondition":"getQuoteType() != 'adjustment'"},"validators": {"validation": Validators.compose([ValidationService.customExpression('date(fieldValue) &gt;= today()', 'The adjustment date cannot be in the past'), ValidationService.customExpression('date(fieldValue) &gt;= date(policyStartDate)', 'The adjustment date cannot precede the policy start date'), ValidationService.customExpression('date(fieldValue) &lt; date(policyEndDate)', 'The adjustment date must precede the policy end date')])}},{"key": "policyEndDate","type": "hidden-field","className":"col-xs-12 col-md-6","templateOptions":{"calculatedValue":"((transactionType == 'Renewal' &amp;&amp; businessEndDate != '' &amp;&amp; runoffQuestion == 'Yes')? '30/06/' : '30/04/') + (effectiveRateYear + 1)","calculatedTrigger":"policyStartDate","calculatedCondition":"isDate(policyStartDate)"},"validators": {"validation": Validators.compose([])}},{"key": "saveQuoteUrl","type": "hidden-field","className":"col-xs-12 col-md-6","templateOptions":{"calculatedValue":"referrerUrl() + (stringContains(referrerUrl(), '?') ? '&amp;' : '?')"},"validators": {"validation": Validators.compose([])},"expressionProperties": { "templateOptions.disabled": "true"}}</v>
      </c>
      <c r="BK5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8" s="137" t="str">
        <f>IF(AND(Table_Question_Sets[[#This Row],[Header]]="",Table_Question_Sets[[#This Row],[Property]]&lt;&gt;"",Table_Question_Sets[[#This Row],[Field Type]]&lt;&gt;""),
""""&amp;Table_Question_Sets[[#This Row],[Key]]&amp;"""","")</f>
        <v>"riskLevel"</v>
      </c>
      <c r="BM5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"riskLevel","revisedExcess","effectiveRateYear","policyAdjustmentDate","policyEndDate","saveQuoteUrl"</v>
      </c>
      <c r="BN58" s="137" t="str">
        <f>IF(AND(Table_Question_Sets[[#This Row],[Header]]&lt;&gt;"Yes",Table_Question_Sets[[#This Row],[Property]]&lt;&gt;"",Table_Question_Sets[[#This Row],[Workflow Role]]&lt;&gt;""),
""""&amp;Table_Question_Sets[[#This Row],[Workflow Role]]&amp;""":"""&amp;Table_Question_Sets[[#This Row],[Key]]&amp;"""","")</f>
        <v/>
      </c>
      <c r="BO58" s="137" t="str">
        <f>IF(AND(Table_Question_Sets[[#This Row],[Header]]&lt;&gt;"Yes",Table_Question_Sets[[#This Row],[Property]]&lt;&gt;"",Table_Question_Sets[[#This Row],[Private]]="Yes"),
""""&amp;Table_Question_Sets[[#This Row],[Key]]&amp;"""","")</f>
        <v/>
      </c>
      <c r="BP58" s="137">
        <f ca="1">IF(Table_Question_Sets[[#This Row],[Header]]="Yes","",_xlfn.NUMBERVALUE(INDIRECT(SUBSTITUTE(ADDRESS(1,COLUMN(),4),"1","")&amp;ROW()+1))+IF(OR(Table_Question_Sets[[#This Row],[Value]]&lt;&gt;"",AND(Table_Question_Sets[[#This Row],[Data Type]]="Repeating",Table_Question_Sets[[#This Row],[Calculation Repeating]]&lt;&gt;"")),1,0))</f>
        <v>4</v>
      </c>
      <c r="BQ58" s="137" t="str">
        <f ca="1" xml:space="preserve">
IF(Table_Question_Sets[[#This Row],[Data Type]]="Repeating",
OFFSET(Table_Repeating_Question_Sets[[#Headers],[Property]],MATCH(Table_Question_Sets[[#This Row],[Property]],Table_Repeating_Question_Sets[Property],0),MATCH("Calculation",Table_Repeating_Question_Sets[#Headers],0)-1,1,1),
"")</f>
        <v/>
      </c>
      <c r="BR58"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"riskLevel": "None"</v>
      </c>
      <c r="BS5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"riskLevel": "None","revisedExcess": "$15,000.00","effectiveRateYear": "2020","policyAdjustmentDate": "17/04/2021","policyEndDate": "30/04/2021"</v>
      </c>
      <c r="BT58" s="137" t="str">
        <f ca="1">IF(ISNUMBER(Table_Question_Sets[[#This Row],[Config Use Row]]),INDEX(Table_Question_Sets[Config Rollup],Table_Question_Sets[[#This Row],[Config Use Row]]),"")</f>
        <v/>
      </c>
      <c r="BU58" s="137" t="str">
        <f ca="1">IF(ISNUMBER(Table_Question_Sets[[#This Row],[Config Use Row]]),INDEX(Table_Question_Sets[Config Keys Nested Rollup],Table_Question_Sets[[#This Row],[Config Use Row]]),"")</f>
        <v/>
      </c>
      <c r="BV58" s="137" t="str">
        <f ca="1">IF(ISNUMBER(Table_Question_Sets[[#This Row],[Config Use Row]]),INDEX(Table_Question_Sets[Calculation Rollup],Table_Question_Sets[[#This Row],[Config Use Row]]),"")</f>
        <v/>
      </c>
    </row>
    <row r="59" spans="2:74" s="22" customFormat="1" ht="21" customHeight="1">
      <c r="B59" s="27" t="s">
        <v>1265</v>
      </c>
      <c r="C59" s="10"/>
      <c r="D59" s="26" t="str">
        <f ca="1">IF(Table_Question_Sets[[#This Row],[Header]]="Yes","",
IF(INDIRECT(SUBSTITUTE(ADDRESS(1,COLUMN(),4),"1","")&amp;ROW()-1)="",
INDIRECT(SUBSTITUTE(ADDRESS(1,COLUMN(Table_Question_Sets[[#This Row],[Property]]),4),"1","")&amp;ROW()-1),
INDIRECT(SUBSTITUTE(ADDRESS(1,COLUMN(),4),"1","")&amp;ROW()-1)))</f>
        <v>Rating Secondary</v>
      </c>
      <c r="E5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revisedExcess</v>
      </c>
      <c r="F59" s="26" t="str">
        <f>IF(Table_Question_Sets[[#This Row],[Header]]="Yes","",IF(Table_Question_Sets[[#This Row],[Property]]&lt;&gt;"",SUBSTITUTE(Table_Question_Sets[[#This Row],[Property]]," ",""),""))</f>
        <v>RevisedExcess</v>
      </c>
      <c r="G59" s="94" t="s">
        <v>1806</v>
      </c>
      <c r="H59" s="27" t="s">
        <v>65</v>
      </c>
      <c r="I59" s="27" t="s">
        <v>61</v>
      </c>
      <c r="J59" s="10" t="s">
        <v>1265</v>
      </c>
      <c r="K59" s="59"/>
      <c r="L59" s="77"/>
      <c r="M59" s="77"/>
      <c r="N59" s="60"/>
      <c r="O59" s="60"/>
      <c r="P59" s="60"/>
      <c r="Q59" s="60"/>
      <c r="R59" s="60"/>
      <c r="S59" s="10"/>
      <c r="T59" s="27" t="s">
        <v>1690</v>
      </c>
      <c r="U59" s="10" t="s">
        <v>1691</v>
      </c>
      <c r="V59" s="27"/>
      <c r="W59" s="27"/>
      <c r="X59" s="10"/>
      <c r="Y59" s="10"/>
      <c r="Z59" s="10"/>
      <c r="AA59" s="10"/>
      <c r="AB59" s="230"/>
      <c r="AC59" s="10"/>
      <c r="AD59" s="27"/>
      <c r="AE59" s="27"/>
      <c r="AF59" s="10"/>
      <c r="AG59" s="10"/>
      <c r="AH59" s="82"/>
      <c r="AI59" s="77" t="s">
        <v>1270</v>
      </c>
      <c r="AJ59" s="77" t="s">
        <v>1271</v>
      </c>
      <c r="AK59" s="77" t="s">
        <v>1272</v>
      </c>
      <c r="AL59" s="137">
        <v>0</v>
      </c>
      <c r="AM59"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15000</v>
      </c>
      <c r="AN59" s="165"/>
      <c r="AO5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9" s="27"/>
      <c r="AR59" s="25"/>
      <c r="AS59" s="10"/>
      <c r="AT59" s="10"/>
      <c r="AU59" s="10"/>
      <c r="AV59" s="10"/>
      <c r="AW59" s="10"/>
      <c r="AX59" s="10"/>
      <c r="AY5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$15,000.00</v>
      </c>
      <c r="AZ59" s="50" t="str">
        <f>IF(OR(Table_Question_Sets[[#This Row],[Header]]="Yes",Table_Question_Sets[[#This Row],[Text]]=""),"",IF(OR(Table_Question_Sets[[#This Row],[Text]]="true",Table_Question_Sets[[#This Row],[Text]]="false",ISNUMBER(Table_Question_Sets[[#This Row],[Text]])),Table_Question_Sets[[#This Row],[Text]],""""&amp;Table_Question_Sets[[#This Row],[Text]]&amp;""""))</f>
        <v>"$15,000.00"</v>
      </c>
      <c r="BA59" s="29" t="str">
        <f>IF(AND(Table_Question_Sets[[#This Row],[Header]]&lt;&gt;"Yes",Table_Question_Sets[[#This Row],[Property]]&lt;&gt;"",Table_Question_Sets[[#This Row],[Summary Label]]&lt;&gt;""),""""&amp;Table_Question_Sets[[#This Row],[Key]]&amp;""": """&amp;Table_Question_Sets[[#This Row],[Summary Label]]&amp;"""","")</f>
        <v/>
      </c>
      <c r="BB59" s="29">
        <f ca="1">IF(Table_Question_Sets[[#This Row],[Header]]="Yes","",_xlfn.NUMBERVALUE(INDIRECT(SUBSTITUTE(ADDRESS(1,COLUMN(),4),"1","")&amp;ROW()-1))+IF(Table_Question_Sets[[#This Row],[Property]]&lt;&gt;"",1,0))</f>
        <v>2</v>
      </c>
      <c r="BC59" s="29">
        <f ca="1">IF(Table_Question_Sets[[#This Row],[Header]]="Yes","",_xlfn.NUMBERVALUE(INDIRECT(SUBSTITUTE(ADDRESS(1,COLUMN(),4),"1","")&amp;ROW()+1))+IF(Table_Question_Sets[[#This Row],[Property]]&lt;&gt;"",1,0))</f>
        <v>5</v>
      </c>
      <c r="BD59" s="29" t="str">
        <f t="array" aca="1" ref="BD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{"value":"$5,000","key":"5000","icon":"icon-excess-5k"},{"value":"$7,500","key":"7500","icon":"icon-excess-7k"},{"value":"$10,000","key":"10000","icon":"icon-excess-10k"},{"value":"$15,000","key":"15000","icon":"icon-excess-15k"}</v>
      </c>
      <c r="BE5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"templateOptions":{"calculatedValue":"(actualFees &gt; 3000000)? 15000 : (actualFees &gt; 2000000)? 10000 : (actualFees &gt; 1000000)? 7500 : 5000","calculatedTrigger":"actualFees","calculatedCondition":"actualFees  &gt; 0","assumedValue":"0","options":[{"value":"$5,000","key":"5000","icon":"icon-excess-5k"},{"value":"$7,500","key":"7500","icon":"icon-excess-7k"},{"value":"$10,000","key":"10000","icon":"icon-excess-10k"},{"value":"$15,000","key":"15000","icon":"icon-excess-15k"}],"label":"Select your level of excess","question":"If you choose to carry a higher excess the premium for your insurance will be slightly reduced."}</v>
      </c>
      <c r="BH5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"revisedExcess","type": "buttons-field","className":"col-xs-12","templateOptions":{"calculatedValue":"(actualFees &gt; 3000000)? 15000 : (actualFees &gt; 2000000)? 10000 : (actualFees &gt; 1000000)? 7500 : 5000","calculatedTrigger":"actualFees","calculatedCondition":"actualFees  &gt; 0","assumedValue":"0","options":[{"value":"$5,000","key":"5000","icon":"icon-excess-5k"},{"value":"$7,500","key":"7500","icon":"icon-excess-7k"},{"value":"$10,000","key":"10000","icon":"icon-excess-10k"},{"value":"$15,000","key":"15000","icon":"icon-excess-15k"}],"label":"Select your level of excess","question":"If you choose to carry a higher excess the premium for your insurance will be slightly reduced."},"validators": {"validation": Validators.compose([])}}</v>
      </c>
      <c r="BI59" s="26" t="str">
        <f ca="1" xml:space="preserve">
IF(Table_Question_Sets[[#This Row],[Row]]="Yes","]},{""className"": ""row"",""fieldGroup"": [","")&amp;
Table_Question_Sets[[#This Row],[Config Field]]</f>
        <v>{"key": "revisedExcess","type": "buttons-field","className":"col-xs-12","templateOptions":{"calculatedValue":"(actualFees &gt; 3000000)? 15000 : (actualFees &gt; 2000000)? 10000 : (actualFees &gt; 1000000)? 7500 : 5000","calculatedTrigger":"actualFees","calculatedCondition":"actualFees  &gt; 0","assumedValue":"0","options":[{"value":"$5,000","key":"5000","icon":"icon-excess-5k"},{"value":"$7,500","key":"7500","icon":"icon-excess-7k"},{"value":"$10,000","key":"10000","icon":"icon-excess-10k"},{"value":"$15,000","key":"15000","icon":"icon-excess-15k"}],"label":"Select your level of excess","question":"If you choose to carry a higher excess the premium for your insurance will be slightly reduced."},"validators": {"validation": Validators.compose([])}}</v>
      </c>
      <c r="BJ5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"revisedExcess","type": "buttons-field","className":"col-xs-12","templateOptions":{"calculatedValue":"(actualFees &gt; 3000000)? 15000 : (actualFees &gt; 2000000)? 10000 : (actualFees &gt; 1000000)? 7500 : 5000","calculatedTrigger":"actualFees","calculatedCondition":"actualFees  &gt; 0","assumedValue":"0","options":[{"value":"$5,000","key":"5000","icon":"icon-excess-5k"},{"value":"$7,500","key":"7500","icon":"icon-excess-7k"},{"value":"$10,000","key":"10000","icon":"icon-excess-10k"},{"value":"$15,000","key":"15000","icon":"icon-excess-15k"}],"label":"Select your level of excess","question":"If you choose to carry a higher excess the premium for your insurance will be slightly reduced."},"validators": {"validation": Validators.compose([])}},{"key": "effectiveRateYear","type": "hidden-field","className":"col-xs-12 col-md-6","templateOptions":{"calculatedValue":"isDate(policyStartDate)? (date(policyStartDate) &gt; date('31/03/' + getYear(date(policyStartDate)))? getYear(date(policyStartDate)) : getYear(date(policyStartDate)) - 1) : ''","calculatedTrigger":"policyStartDate","calculatedCondition":"isDate(policyStartDate)"},"validators": {"validation": Validators.compose([])}},{"key": "policyAdjustmentDate","type": "hidden-field","className":"col-xs-12 col-md-6","templateOptions":{"defaultValue":"dateAsString(today())","assumedValue":"44303","hideCondition":"getQuoteType() != 'adjustment'"},"validators": {"validation": Validators.compose([ValidationService.customExpression('date(fieldValue) &gt;= today()', 'The adjustment date cannot be in the past'), ValidationService.customExpression('date(fieldValue) &gt;= date(policyStartDate)', 'The adjustment date cannot precede the policy start date'), ValidationService.customExpression('date(fieldValue) &lt; date(policyEndDate)', 'The adjustment date must precede the policy end date')])}},{"key": "policyEndDate","type": "hidden-field","className":"col-xs-12 col-md-6","templateOptions":{"calculatedValue":"((transactionType == 'Renewal' &amp;&amp; businessEndDate != '' &amp;&amp; runoffQuestion == 'Yes')? '30/06/' : '30/04/') + (effectiveRateYear + 1)","calculatedTrigger":"policyStartDate","calculatedCondition":"isDate(policyStartDate)"},"validators": {"validation": Validators.compose([])}},{"key": "saveQuoteUrl","type": "hidden-field","className":"col-xs-12 col-md-6","templateOptions":{"calculatedValue":"referrerUrl() + (stringContains(referrerUrl(), '?') ? '&amp;' : '?')"},"validators": {"validation": Validators.compose([])},"expressionProperties": { "templateOptions.disabled": "true"}}</v>
      </c>
      <c r="BK5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9" s="137" t="str">
        <f>IF(AND(Table_Question_Sets[[#This Row],[Header]]="",Table_Question_Sets[[#This Row],[Property]]&lt;&gt;"",Table_Question_Sets[[#This Row],[Field Type]]&lt;&gt;""),
""""&amp;Table_Question_Sets[[#This Row],[Key]]&amp;"""","")</f>
        <v>"revisedExcess"</v>
      </c>
      <c r="BM5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"revisedExcess","effectiveRateYear","policyAdjustmentDate","policyEndDate","saveQuoteUrl"</v>
      </c>
      <c r="BN59" s="137" t="str">
        <f>IF(AND(Table_Question_Sets[[#This Row],[Header]]&lt;&gt;"Yes",Table_Question_Sets[[#This Row],[Property]]&lt;&gt;"",Table_Question_Sets[[#This Row],[Workflow Role]]&lt;&gt;""),
""""&amp;Table_Question_Sets[[#This Row],[Workflow Role]]&amp;""":"""&amp;Table_Question_Sets[[#This Row],[Key]]&amp;"""","")</f>
        <v/>
      </c>
      <c r="BO59" s="137" t="str">
        <f>IF(AND(Table_Question_Sets[[#This Row],[Header]]&lt;&gt;"Yes",Table_Question_Sets[[#This Row],[Property]]&lt;&gt;"",Table_Question_Sets[[#This Row],[Private]]="Yes"),
""""&amp;Table_Question_Sets[[#This Row],[Key]]&amp;"""","")</f>
        <v/>
      </c>
      <c r="BP59" s="137">
        <f ca="1">IF(Table_Question_Sets[[#This Row],[Header]]="Yes","",_xlfn.NUMBERVALUE(INDIRECT(SUBSTITUTE(ADDRESS(1,COLUMN(),4),"1","")&amp;ROW()+1))+IF(OR(Table_Question_Sets[[#This Row],[Value]]&lt;&gt;"",AND(Table_Question_Sets[[#This Row],[Data Type]]="Repeating",Table_Question_Sets[[#This Row],[Calculation Repeating]]&lt;&gt;"")),1,0))</f>
        <v>3</v>
      </c>
      <c r="BQ59" s="137" t="str">
        <f ca="1" xml:space="preserve">
IF(Table_Question_Sets[[#This Row],[Data Type]]="Repeating",
OFFSET(Table_Repeating_Question_Sets[[#Headers],[Property]],MATCH(Table_Question_Sets[[#This Row],[Property]],Table_Repeating_Question_Sets[Property],0),MATCH("Calculation",Table_Repeating_Question_Sets[#Headers],0)-1,1,1),
"")</f>
        <v/>
      </c>
      <c r="BR59"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"revisedExcess": "$15,000.00"</v>
      </c>
      <c r="BS5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"revisedExcess": "$15,000.00","effectiveRateYear": "2020","policyAdjustmentDate": "17/04/2021","policyEndDate": "30/04/2021"</v>
      </c>
      <c r="BT59" s="137" t="str">
        <f ca="1">IF(ISNUMBER(Table_Question_Sets[[#This Row],[Config Use Row]]),INDEX(Table_Question_Sets[Config Rollup],Table_Question_Sets[[#This Row],[Config Use Row]]),"")</f>
        <v/>
      </c>
      <c r="BU59" s="137" t="str">
        <f ca="1">IF(ISNUMBER(Table_Question_Sets[[#This Row],[Config Use Row]]),INDEX(Table_Question_Sets[Config Keys Nested Rollup],Table_Question_Sets[[#This Row],[Config Use Row]]),"")</f>
        <v/>
      </c>
      <c r="BV59" s="137" t="str">
        <f ca="1">IF(ISNUMBER(Table_Question_Sets[[#This Row],[Config Use Row]]),INDEX(Table_Question_Sets[Calculation Rollup],Table_Question_Sets[[#This Row],[Config Use Row]]),"")</f>
        <v/>
      </c>
    </row>
    <row r="60" spans="2:74" s="22" customFormat="1" ht="21" customHeight="1">
      <c r="B60" s="27" t="s">
        <v>1266</v>
      </c>
      <c r="C60" s="10"/>
      <c r="D60" s="26" t="str">
        <f ca="1">IF(Table_Question_Sets[[#This Row],[Header]]="Yes","",
IF(INDIRECT(SUBSTITUTE(ADDRESS(1,COLUMN(),4),"1","")&amp;ROW()-1)="",
INDIRECT(SUBSTITUTE(ADDRESS(1,COLUMN(Table_Question_Sets[[#This Row],[Property]]),4),"1","")&amp;ROW()-1),
INDIRECT(SUBSTITUTE(ADDRESS(1,COLUMN(),4),"1","")&amp;ROW()-1)))</f>
        <v>Rating Secondary</v>
      </c>
      <c r="E6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effectiveRateYear</v>
      </c>
      <c r="F60" s="26" t="str">
        <f>IF(Table_Question_Sets[[#This Row],[Header]]="Yes","",IF(Table_Question_Sets[[#This Row],[Property]]&lt;&gt;"",SUBSTITUTE(Table_Question_Sets[[#This Row],[Property]]," ",""),""))</f>
        <v>EffectiveRateYear</v>
      </c>
      <c r="G60" s="94" t="s">
        <v>1831</v>
      </c>
      <c r="H60" s="27" t="s">
        <v>37</v>
      </c>
      <c r="I60" s="27" t="s">
        <v>776</v>
      </c>
      <c r="J60" s="10"/>
      <c r="K60" s="59"/>
      <c r="L60" s="77"/>
      <c r="M60" s="77"/>
      <c r="N60" s="60"/>
      <c r="O60" s="60"/>
      <c r="P60" s="60"/>
      <c r="Q60" s="60"/>
      <c r="R60" s="60"/>
      <c r="S60" s="10"/>
      <c r="T60" s="27"/>
      <c r="U60" s="10"/>
      <c r="V60" s="27"/>
      <c r="W60" s="27"/>
      <c r="X60" s="10"/>
      <c r="Y60" s="10"/>
      <c r="Z60" s="10"/>
      <c r="AA60" s="10"/>
      <c r="AB60" s="230"/>
      <c r="AC60" s="10"/>
      <c r="AD60" s="27"/>
      <c r="AE60" s="27"/>
      <c r="AF60" s="10"/>
      <c r="AG60" s="10"/>
      <c r="AH60" s="82"/>
      <c r="AI60" s="77" t="s">
        <v>1851</v>
      </c>
      <c r="AJ60" s="77" t="s">
        <v>1273</v>
      </c>
      <c r="AK60" s="77" t="s">
        <v>1841</v>
      </c>
      <c r="AL60" s="137"/>
      <c r="AM60"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2020</v>
      </c>
      <c r="AN60" s="165"/>
      <c r="AO6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0"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0" s="27"/>
      <c r="AR60" s="25"/>
      <c r="AS60" s="10"/>
      <c r="AT60" s="10"/>
      <c r="AU60" s="10"/>
      <c r="AV60" s="10"/>
      <c r="AW60" s="10"/>
      <c r="AX60" s="10"/>
      <c r="AY6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2020</v>
      </c>
      <c r="AZ60" s="50" t="str">
        <f>IF(OR(Table_Question_Sets[[#This Row],[Header]]="Yes",Table_Question_Sets[[#This Row],[Text]]=""),"",IF(OR(Table_Question_Sets[[#This Row],[Text]]="true",Table_Question_Sets[[#This Row],[Text]]="false",ISNUMBER(Table_Question_Sets[[#This Row],[Text]])),Table_Question_Sets[[#This Row],[Text]],""""&amp;Table_Question_Sets[[#This Row],[Text]]&amp;""""))</f>
        <v>"2020"</v>
      </c>
      <c r="BA60" s="29" t="str">
        <f>IF(AND(Table_Question_Sets[[#This Row],[Header]]&lt;&gt;"Yes",Table_Question_Sets[[#This Row],[Property]]&lt;&gt;"",Table_Question_Sets[[#This Row],[Summary Label]]&lt;&gt;""),""""&amp;Table_Question_Sets[[#This Row],[Key]]&amp;""": """&amp;Table_Question_Sets[[#This Row],[Summary Label]]&amp;"""","")</f>
        <v/>
      </c>
      <c r="BB60" s="29">
        <f ca="1">IF(Table_Question_Sets[[#This Row],[Header]]="Yes","",_xlfn.NUMBERVALUE(INDIRECT(SUBSTITUTE(ADDRESS(1,COLUMN(),4),"1","")&amp;ROW()-1))+IF(Table_Question_Sets[[#This Row],[Property]]&lt;&gt;"",1,0))</f>
        <v>3</v>
      </c>
      <c r="BC60" s="29">
        <f ca="1">IF(Table_Question_Sets[[#This Row],[Header]]="Yes","",_xlfn.NUMBERVALUE(INDIRECT(SUBSTITUTE(ADDRESS(1,COLUMN(),4),"1","")&amp;ROW()+1))+IF(Table_Question_Sets[[#This Row],[Property]]&lt;&gt;"",1,0))</f>
        <v>4</v>
      </c>
      <c r="BD60" s="29" t="str">
        <f t="array" aca="1" ref="BD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0"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0"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0"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"templateOptions":{"calculatedValue":"isDate(policyStartDate)? (date(policyStartDate) &gt; date('31/03/' + getYear(date(policyStartDate)))? getYear(date(policyStartDate)) : getYear(date(policyStartDate)) - 1) : ''","calculatedTrigger":"policyStartDate","calculatedCondition":"isDate(policyStartDate)"}</v>
      </c>
      <c r="BH6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"effectiveRateYear","type": "hidden-field","className":"col-xs-12 col-md-6","templateOptions":{"calculatedValue":"isDate(policyStartDate)? (date(policyStartDate) &gt; date('31/03/' + getYear(date(policyStartDate)))? getYear(date(policyStartDate)) : getYear(date(policyStartDate)) - 1) : ''","calculatedTrigger":"policyStartDate","calculatedCondition":"isDate(policyStartDate)"},"validators": {"validation": Validators.compose([])}}</v>
      </c>
      <c r="BI60" s="26" t="str">
        <f ca="1" xml:space="preserve">
IF(Table_Question_Sets[[#This Row],[Row]]="Yes","]},{""className"": ""row"",""fieldGroup"": [","")&amp;
Table_Question_Sets[[#This Row],[Config Field]]</f>
        <v>{"key": "effectiveRateYear","type": "hidden-field","className":"col-xs-12 col-md-6","templateOptions":{"calculatedValue":"isDate(policyStartDate)? (date(policyStartDate) &gt; date('31/03/' + getYear(date(policyStartDate)))? getYear(date(policyStartDate)) : getYear(date(policyStartDate)) - 1) : ''","calculatedTrigger":"policyStartDate","calculatedCondition":"isDate(policyStartDate)"},"validators": {"validation": Validators.compose([])}}</v>
      </c>
      <c r="BJ6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"effectiveRateYear","type": "hidden-field","className":"col-xs-12 col-md-6","templateOptions":{"calculatedValue":"isDate(policyStartDate)? (date(policyStartDate) &gt; date('31/03/' + getYear(date(policyStartDate)))? getYear(date(policyStartDate)) : getYear(date(policyStartDate)) - 1) : ''","calculatedTrigger":"policyStartDate","calculatedCondition":"isDate(policyStartDate)"},"validators": {"validation": Validators.compose([])}},{"key": "policyAdjustmentDate","type": "hidden-field","className":"col-xs-12 col-md-6","templateOptions":{"defaultValue":"dateAsString(today())","assumedValue":"44303","hideCondition":"getQuoteType() != 'adjustment'"},"validators": {"validation": Validators.compose([ValidationService.customExpression('date(fieldValue) &gt;= today()', 'The adjustment date cannot be in the past'), ValidationService.customExpression('date(fieldValue) &gt;= date(policyStartDate)', 'The adjustment date cannot precede the policy start date'), ValidationService.customExpression('date(fieldValue) &lt; date(policyEndDate)', 'The adjustment date must precede the policy end date')])}},{"key": "policyEndDate","type": "hidden-field","className":"col-xs-12 col-md-6","templateOptions":{"calculatedValue":"((transactionType == 'Renewal' &amp;&amp; businessEndDate != '' &amp;&amp; runoffQuestion == 'Yes')? '30/06/' : '30/04/') + (effectiveRateYear + 1)","calculatedTrigger":"policyStartDate","calculatedCondition":"isDate(policyStartDate)"},"validators": {"validation": Validators.compose([])}},{"key": "saveQuoteUrl","type": "hidden-field","className":"col-xs-12 col-md-6","templateOptions":{"calculatedValue":"referrerUrl() + (stringContains(referrerUrl(), '?') ? '&amp;' : '?')"},"validators": {"validation": Validators.compose([])},"expressionProperties": { "templateOptions.disabled": "true"}}</v>
      </c>
      <c r="BK6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0" s="137" t="str">
        <f>IF(AND(Table_Question_Sets[[#This Row],[Header]]="",Table_Question_Sets[[#This Row],[Property]]&lt;&gt;"",Table_Question_Sets[[#This Row],[Field Type]]&lt;&gt;""),
""""&amp;Table_Question_Sets[[#This Row],[Key]]&amp;"""","")</f>
        <v>"effectiveRateYear"</v>
      </c>
      <c r="BM6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"effectiveRateYear","policyAdjustmentDate","policyEndDate","saveQuoteUrl"</v>
      </c>
      <c r="BN60" s="137" t="str">
        <f>IF(AND(Table_Question_Sets[[#This Row],[Header]]&lt;&gt;"Yes",Table_Question_Sets[[#This Row],[Property]]&lt;&gt;"",Table_Question_Sets[[#This Row],[Workflow Role]]&lt;&gt;""),
""""&amp;Table_Question_Sets[[#This Row],[Workflow Role]]&amp;""":"""&amp;Table_Question_Sets[[#This Row],[Key]]&amp;"""","")</f>
        <v/>
      </c>
      <c r="BO60" s="137" t="str">
        <f>IF(AND(Table_Question_Sets[[#This Row],[Header]]&lt;&gt;"Yes",Table_Question_Sets[[#This Row],[Property]]&lt;&gt;"",Table_Question_Sets[[#This Row],[Private]]="Yes"),
""""&amp;Table_Question_Sets[[#This Row],[Key]]&amp;"""","")</f>
        <v/>
      </c>
      <c r="BP60" s="137">
        <f ca="1">IF(Table_Question_Sets[[#This Row],[Header]]="Yes","",_xlfn.NUMBERVALUE(INDIRECT(SUBSTITUTE(ADDRESS(1,COLUMN(),4),"1","")&amp;ROW()+1))+IF(OR(Table_Question_Sets[[#This Row],[Value]]&lt;&gt;"",AND(Table_Question_Sets[[#This Row],[Data Type]]="Repeating",Table_Question_Sets[[#This Row],[Calculation Repeating]]&lt;&gt;"")),1,0))</f>
        <v>2</v>
      </c>
      <c r="BQ60" s="137" t="str">
        <f ca="1" xml:space="preserve">
IF(Table_Question_Sets[[#This Row],[Data Type]]="Repeating",
OFFSET(Table_Repeating_Question_Sets[[#Headers],[Property]],MATCH(Table_Question_Sets[[#This Row],[Property]],Table_Repeating_Question_Sets[Property],0),MATCH("Calculation",Table_Repeating_Question_Sets[#Headers],0)-1,1,1),
"")</f>
        <v/>
      </c>
      <c r="BR60"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"effectiveRateYear": "2020"</v>
      </c>
      <c r="BS6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"effectiveRateYear": "2020","policyAdjustmentDate": "17/04/2021","policyEndDate": "30/04/2021"</v>
      </c>
      <c r="BT60" s="137" t="str">
        <f ca="1">IF(ISNUMBER(Table_Question_Sets[[#This Row],[Config Use Row]]),INDEX(Table_Question_Sets[Config Rollup],Table_Question_Sets[[#This Row],[Config Use Row]]),"")</f>
        <v/>
      </c>
      <c r="BU60" s="137" t="str">
        <f ca="1">IF(ISNUMBER(Table_Question_Sets[[#This Row],[Config Use Row]]),INDEX(Table_Question_Sets[Config Keys Nested Rollup],Table_Question_Sets[[#This Row],[Config Use Row]]),"")</f>
        <v/>
      </c>
      <c r="BV60" s="137" t="str">
        <f ca="1">IF(ISNUMBER(Table_Question_Sets[[#This Row],[Config Use Row]]),INDEX(Table_Question_Sets[Calculation Rollup],Table_Question_Sets[[#This Row],[Config Use Row]]),"")</f>
        <v/>
      </c>
    </row>
    <row r="61" spans="2:74" s="22" customFormat="1" ht="21" customHeight="1">
      <c r="B61" s="27" t="s">
        <v>858</v>
      </c>
      <c r="C61" s="164"/>
      <c r="D61" s="26" t="str">
        <f ca="1">IF(Table_Question_Sets[[#This Row],[Header]]="Yes","",
IF(INDIRECT(SUBSTITUTE(ADDRESS(1,COLUMN(),4),"1","")&amp;ROW()-1)="",
INDIRECT(SUBSTITUTE(ADDRESS(1,COLUMN(Table_Question_Sets[[#This Row],[Property]]),4),"1","")&amp;ROW()-1),
INDIRECT(SUBSTITUTE(ADDRESS(1,COLUMN(),4),"1","")&amp;ROW()-1)))</f>
        <v>Rating Secondary</v>
      </c>
      <c r="E6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policyAdjustmentDate</v>
      </c>
      <c r="F61" s="26" t="str">
        <f>IF(Table_Question_Sets[[#This Row],[Header]]="Yes","",IF(Table_Question_Sets[[#This Row],[Property]]&lt;&gt;"",SUBSTITUTE(Table_Question_Sets[[#This Row],[Property]]," ",""),""))</f>
        <v>PolicyAdjustmentDate</v>
      </c>
      <c r="G61" s="204"/>
      <c r="H61" s="27" t="s">
        <v>70</v>
      </c>
      <c r="I61" s="27" t="s">
        <v>776</v>
      </c>
      <c r="J61" s="10"/>
      <c r="K61" s="59"/>
      <c r="L61" s="77"/>
      <c r="M61" s="77"/>
      <c r="N61" s="62"/>
      <c r="O61" s="62"/>
      <c r="P61" s="62"/>
      <c r="Q61" s="62"/>
      <c r="R61" s="62"/>
      <c r="S61" s="81"/>
      <c r="T61" s="27"/>
      <c r="U61" s="10"/>
      <c r="V61" s="220" t="s">
        <v>1839</v>
      </c>
      <c r="W61" s="27" t="s">
        <v>1840</v>
      </c>
      <c r="X61" s="11"/>
      <c r="Y61" s="10"/>
      <c r="Z61" s="10"/>
      <c r="AA61" s="11"/>
      <c r="AB61" s="230"/>
      <c r="AC61" s="11"/>
      <c r="AD61" s="27"/>
      <c r="AE61" s="27"/>
      <c r="AF61" s="10"/>
      <c r="AG61" s="10"/>
      <c r="AH61" s="78" t="s">
        <v>71</v>
      </c>
      <c r="AI61" s="78"/>
      <c r="AJ61" s="78"/>
      <c r="AK61" s="78"/>
      <c r="AL61" s="45">
        <f ca="1">TODAY()</f>
        <v>44303</v>
      </c>
      <c r="AM61" s="165">
        <f ca="1">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44303</v>
      </c>
      <c r="AN61" s="200"/>
      <c r="AO6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1" s="27"/>
      <c r="AR61" s="81"/>
      <c r="AS61" s="11"/>
      <c r="AT61" s="27"/>
      <c r="AU61" s="11" t="s">
        <v>859</v>
      </c>
      <c r="AV61" s="11"/>
      <c r="AW61" s="11"/>
      <c r="AX61" s="11"/>
      <c r="AY61" s="50"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17/04/2021</v>
      </c>
      <c r="AZ61" s="50" t="str">
        <f ca="1">IF(OR(Table_Question_Sets[[#This Row],[Header]]="Yes",Table_Question_Sets[[#This Row],[Text]]=""),"",IF(OR(Table_Question_Sets[[#This Row],[Text]]="true",Table_Question_Sets[[#This Row],[Text]]="false",ISNUMBER(Table_Question_Sets[[#This Row],[Text]])),Table_Question_Sets[[#This Row],[Text]],""""&amp;Table_Question_Sets[[#This Row],[Text]]&amp;""""))</f>
        <v>"17/04/2021"</v>
      </c>
      <c r="BA61" s="29" t="str">
        <f>IF(AND(Table_Question_Sets[[#This Row],[Header]]&lt;&gt;"Yes",Table_Question_Sets[[#This Row],[Property]]&lt;&gt;"",Table_Question_Sets[[#This Row],[Summary Label]]&lt;&gt;""),""""&amp;Table_Question_Sets[[#This Row],[Key]]&amp;""": """&amp;Table_Question_Sets[[#This Row],[Summary Label]]&amp;"""","")</f>
        <v/>
      </c>
      <c r="BB61" s="29">
        <f ca="1">IF(Table_Question_Sets[[#This Row],[Header]]="Yes","",_xlfn.NUMBERVALUE(INDIRECT(SUBSTITUTE(ADDRESS(1,COLUMN(),4),"1","")&amp;ROW()-1))+IF(Table_Question_Sets[[#This Row],[Property]]&lt;&gt;"",1,0))</f>
        <v>4</v>
      </c>
      <c r="BC61" s="29">
        <f ca="1">IF(Table_Question_Sets[[#This Row],[Header]]="Yes","",_xlfn.NUMBERVALUE(INDIRECT(SUBSTITUTE(ADDRESS(1,COLUMN(),4),"1","")&amp;ROW()+1))+IF(Table_Question_Sets[[#This Row],[Property]]&lt;&gt;"",1,0))</f>
        <v>3</v>
      </c>
      <c r="BD61" s="29" t="str">
        <f t="array" aca="1" ref="BD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1"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Validators.compose([ValidationService.customExpression('date(fieldValue) &gt;= today()', 'The adjustment date cannot be in the past'), ValidationService.customExpression('date(fieldValue) &gt;= date(policyStartDate)', 'The adjustment date cannot precede the policy start date'), ValidationService.customExpression('date(fieldValue) &lt; date(policyEndDate)', 'The adjustment date must precede the policy end date')])}</v>
      </c>
      <c r="BF61"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1"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"templateOptions":{"defaultValue":"dateAsString(today())","assumedValue":"44303","hideCondition":"getQuoteType() != 'adjustment'"}</v>
      </c>
      <c r="BH6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"policyAdjustmentDate","type": "hidden-field","className":"col-xs-12 col-md-6","templateOptions":{"defaultValue":"dateAsString(today())","assumedValue":"44303","hideCondition":"getQuoteType() != 'adjustment'"},"validators": {"validation": Validators.compose([ValidationService.customExpression('date(fieldValue) &gt;= today()', 'The adjustment date cannot be in the past'), ValidationService.customExpression('date(fieldValue) &gt;= date(policyStartDate)', 'The adjustment date cannot precede the policy start date'), ValidationService.customExpression('date(fieldValue) &lt; date(policyEndDate)', 'The adjustment date must precede the policy end date')])}}</v>
      </c>
      <c r="BI61" s="26" t="str">
        <f ca="1" xml:space="preserve">
IF(Table_Question_Sets[[#This Row],[Row]]="Yes","]},{""className"": ""row"",""fieldGroup"": [","")&amp;
Table_Question_Sets[[#This Row],[Config Field]]</f>
        <v>{"key": "policyAdjustmentDate","type": "hidden-field","className":"col-xs-12 col-md-6","templateOptions":{"defaultValue":"dateAsString(today())","assumedValue":"44303","hideCondition":"getQuoteType() != 'adjustment'"},"validators": {"validation": Validators.compose([ValidationService.customExpression('date(fieldValue) &gt;= today()', 'The adjustment date cannot be in the past'), ValidationService.customExpression('date(fieldValue) &gt;= date(policyStartDate)', 'The adjustment date cannot precede the policy start date'), ValidationService.customExpression('date(fieldValue) &lt; date(policyEndDate)', 'The adjustment date must precede the policy end date')])}}</v>
      </c>
      <c r="BJ6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"policyAdjustmentDate","type": "hidden-field","className":"col-xs-12 col-md-6","templateOptions":{"defaultValue":"dateAsString(today())","assumedValue":"44303","hideCondition":"getQuoteType() != 'adjustment'"},"validators": {"validation": Validators.compose([ValidationService.customExpression('date(fieldValue) &gt;= today()', 'The adjustment date cannot be in the past'), ValidationService.customExpression('date(fieldValue) &gt;= date(policyStartDate)', 'The adjustment date cannot precede the policy start date'), ValidationService.customExpression('date(fieldValue) &lt; date(policyEndDate)', 'The adjustment date must precede the policy end date')])}},{"key": "policyEndDate","type": "hidden-field","className":"col-xs-12 col-md-6","templateOptions":{"calculatedValue":"((transactionType == 'Renewal' &amp;&amp; businessEndDate != '' &amp;&amp; runoffQuestion == 'Yes')? '30/06/' : '30/04/') + (effectiveRateYear + 1)","calculatedTrigger":"policyStartDate","calculatedCondition":"isDate(policyStartDate)"},"validators": {"validation": Validators.compose([])}},{"key": "saveQuoteUrl","type": "hidden-field","className":"col-xs-12 col-md-6","templateOptions":{"calculatedValue":"referrerUrl() + (stringContains(referrerUrl(), '?') ? '&amp;' : '?')"},"validators": {"validation": Validators.compose([])},"expressionProperties": { "templateOptions.disabled": "true"}}</v>
      </c>
      <c r="BK6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1" s="137" t="str">
        <f>IF(AND(Table_Question_Sets[[#This Row],[Header]]="",Table_Question_Sets[[#This Row],[Property]]&lt;&gt;"",Table_Question_Sets[[#This Row],[Field Type]]&lt;&gt;""),
""""&amp;Table_Question_Sets[[#This Row],[Key]]&amp;"""","")</f>
        <v>"policyAdjustmentDate"</v>
      </c>
      <c r="BM6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"policyAdjustmentDate","policyEndDate","saveQuoteUrl"</v>
      </c>
      <c r="BN61" s="137" t="str">
        <f>IF(AND(Table_Question_Sets[[#This Row],[Header]]&lt;&gt;"Yes",Table_Question_Sets[[#This Row],[Property]]&lt;&gt;"",Table_Question_Sets[[#This Row],[Workflow Role]]&lt;&gt;""),
""""&amp;Table_Question_Sets[[#This Row],[Workflow Role]]&amp;""":"""&amp;Table_Question_Sets[[#This Row],[Key]]&amp;"""","")</f>
        <v>"policyAdjustmentDate":"policyAdjustmentDate"</v>
      </c>
      <c r="BO61" s="137" t="str">
        <f>IF(AND(Table_Question_Sets[[#This Row],[Header]]&lt;&gt;"Yes",Table_Question_Sets[[#This Row],[Property]]&lt;&gt;"",Table_Question_Sets[[#This Row],[Private]]="Yes"),
""""&amp;Table_Question_Sets[[#This Row],[Key]]&amp;"""","")</f>
        <v/>
      </c>
      <c r="BP61" s="137">
        <f ca="1">IF(Table_Question_Sets[[#This Row],[Header]]="Yes","",_xlfn.NUMBERVALUE(INDIRECT(SUBSTITUTE(ADDRESS(1,COLUMN(),4),"1","")&amp;ROW()+1))+IF(OR(Table_Question_Sets[[#This Row],[Value]]&lt;&gt;"",AND(Table_Question_Sets[[#This Row],[Data Type]]="Repeating",Table_Question_Sets[[#This Row],[Calculation Repeating]]&lt;&gt;"")),1,0))</f>
        <v>1</v>
      </c>
      <c r="BQ61" s="137" t="str">
        <f ca="1" xml:space="preserve">
IF(Table_Question_Sets[[#This Row],[Data Type]]="Repeating",
OFFSET(Table_Repeating_Question_Sets[[#Headers],[Property]],MATCH(Table_Question_Sets[[#This Row],[Property]],Table_Repeating_Question_Sets[Property],0),MATCH("Calculation",Table_Repeating_Question_Sets[#Headers],0)-1,1,1),
"")</f>
        <v/>
      </c>
      <c r="BR61" s="13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"policyAdjustmentDate": "17/04/2021"</v>
      </c>
      <c r="BS6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"policyAdjustmentDate": "17/04/2021","policyEndDate": "30/04/2021"</v>
      </c>
      <c r="BT61" s="137" t="str">
        <f ca="1">IF(ISNUMBER(Table_Question_Sets[[#This Row],[Config Use Row]]),INDEX(Table_Question_Sets[Config Rollup],Table_Question_Sets[[#This Row],[Config Use Row]]),"")</f>
        <v/>
      </c>
      <c r="BU61" s="137" t="str">
        <f ca="1">IF(ISNUMBER(Table_Question_Sets[[#This Row],[Config Use Row]]),INDEX(Table_Question_Sets[Config Keys Nested Rollup],Table_Question_Sets[[#This Row],[Config Use Row]]),"")</f>
        <v/>
      </c>
      <c r="BV61" s="137" t="str">
        <f ca="1">IF(ISNUMBER(Table_Question_Sets[[#This Row],[Config Use Row]]),INDEX(Table_Question_Sets[Calculation Rollup],Table_Question_Sets[[#This Row],[Config Use Row]]),"")</f>
        <v/>
      </c>
    </row>
    <row r="62" spans="2:74" s="22" customFormat="1" ht="21" customHeight="1">
      <c r="B62" s="27" t="s">
        <v>775</v>
      </c>
      <c r="C62" s="164"/>
      <c r="D62" s="26" t="str">
        <f ca="1">IF(Table_Question_Sets[[#This Row],[Header]]="Yes","",
IF(INDIRECT(SUBSTITUTE(ADDRESS(1,COLUMN(),4),"1","")&amp;ROW()-1)="",
INDIRECT(SUBSTITUTE(ADDRESS(1,COLUMN(Table_Question_Sets[[#This Row],[Property]]),4),"1","")&amp;ROW()-1),
INDIRECT(SUBSTITUTE(ADDRESS(1,COLUMN(),4),"1","")&amp;ROW()-1)))</f>
        <v>Rating Secondary</v>
      </c>
      <c r="E6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policyEndDate</v>
      </c>
      <c r="F62" s="26" t="str">
        <f>IF(Table_Question_Sets[[#This Row],[Header]]="Yes","",IF(Table_Question_Sets[[#This Row],[Property]]&lt;&gt;"",SUBSTITUTE(Table_Question_Sets[[#This Row],[Property]]," ",""),""))</f>
        <v>PolicyEndDate</v>
      </c>
      <c r="G62" s="94" t="s">
        <v>1830</v>
      </c>
      <c r="H62" s="27" t="s">
        <v>70</v>
      </c>
      <c r="I62" s="210" t="s">
        <v>776</v>
      </c>
      <c r="J62" s="10"/>
      <c r="K62" s="59"/>
      <c r="L62" s="77"/>
      <c r="M62" s="77"/>
      <c r="N62" s="62"/>
      <c r="O62" s="62"/>
      <c r="P62" s="62"/>
      <c r="Q62" s="62"/>
      <c r="R62" s="62"/>
      <c r="S62" s="81"/>
      <c r="T62" s="27"/>
      <c r="U62" s="10"/>
      <c r="V62" s="27"/>
      <c r="W62" s="27"/>
      <c r="X62" s="11"/>
      <c r="Y62" s="10"/>
      <c r="Z62" s="10"/>
      <c r="AA62" s="11"/>
      <c r="AB62" s="11"/>
      <c r="AC62" s="11"/>
      <c r="AD62" s="27"/>
      <c r="AE62" s="27"/>
      <c r="AF62" s="10"/>
      <c r="AG62" s="10"/>
      <c r="AH62" s="82"/>
      <c r="AI62" s="303" t="s">
        <v>1805</v>
      </c>
      <c r="AJ62" s="78" t="s">
        <v>1273</v>
      </c>
      <c r="AK62" s="78" t="s">
        <v>1841</v>
      </c>
      <c r="AL62" s="137"/>
      <c r="AM62"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44316</v>
      </c>
      <c r="AN62" s="200"/>
      <c r="AO6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2" s="27"/>
      <c r="AR62" s="81" t="s">
        <v>775</v>
      </c>
      <c r="AS62" s="11"/>
      <c r="AT62" s="27"/>
      <c r="AU62" s="11" t="s">
        <v>852</v>
      </c>
      <c r="AV62" s="11"/>
      <c r="AW62" s="11"/>
      <c r="AX62" s="11"/>
      <c r="AY6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30/04/2021</v>
      </c>
      <c r="AZ62" s="50" t="str">
        <f>IF(OR(Table_Question_Sets[[#This Row],[Header]]="Yes",Table_Question_Sets[[#This Row],[Text]]=""),"",IF(OR(Table_Question_Sets[[#This Row],[Text]]="true",Table_Question_Sets[[#This Row],[Text]]="false",ISNUMBER(Table_Question_Sets[[#This Row],[Text]])),Table_Question_Sets[[#This Row],[Text]],""""&amp;Table_Question_Sets[[#This Row],[Text]]&amp;""""))</f>
        <v>"30/04/2021"</v>
      </c>
      <c r="BA62" s="29" t="str">
        <f>IF(AND(Table_Question_Sets[[#This Row],[Header]]&lt;&gt;"Yes",Table_Question_Sets[[#This Row],[Property]]&lt;&gt;"",Table_Question_Sets[[#This Row],[Summary Label]]&lt;&gt;""),""""&amp;Table_Question_Sets[[#This Row],[Key]]&amp;""": """&amp;Table_Question_Sets[[#This Row],[Summary Label]]&amp;"""","")</f>
        <v>"policyEndDate": "Policy End Date"</v>
      </c>
      <c r="BB62" s="29">
        <f ca="1">IF(Table_Question_Sets[[#This Row],[Header]]="Yes","",_xlfn.NUMBERVALUE(INDIRECT(SUBSTITUTE(ADDRESS(1,COLUMN(),4),"1","")&amp;ROW()-1))+IF(Table_Question_Sets[[#This Row],[Property]]&lt;&gt;"",1,0))</f>
        <v>5</v>
      </c>
      <c r="BC62" s="29">
        <f ca="1">IF(Table_Question_Sets[[#This Row],[Header]]="Yes","",_xlfn.NUMBERVALUE(INDIRECT(SUBSTITUTE(ADDRESS(1,COLUMN(),4),"1","")&amp;ROW()+1))+IF(Table_Question_Sets[[#This Row],[Property]]&lt;&gt;"",1,0))</f>
        <v>2</v>
      </c>
      <c r="BD62" s="29" t="str">
        <f t="array" aca="1" ref="BD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2"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2"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2"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"templateOptions":{"calculatedValue":"((transactionType == 'Renewal' &amp;&amp; businessEndDate != '' &amp;&amp; runoffQuestion == 'Yes')? '30/06/' : '30/04/') + (effectiveRateYear + 1)","calculatedTrigger":"policyStartDate","calculatedCondition":"isDate(policyStartDate)"}</v>
      </c>
      <c r="BH6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"policyEndDate","type": "hidden-field","className":"col-xs-12 col-md-6","templateOptions":{"calculatedValue":"((transactionType == 'Renewal' &amp;&amp; businessEndDate != '' &amp;&amp; runoffQuestion == 'Yes')? '30/06/' : '30/04/') + (effectiveRateYear + 1)","calculatedTrigger":"policyStartDate","calculatedCondition":"isDate(policyStartDate)"},"validators": {"validation": Validators.compose([])}}</v>
      </c>
      <c r="BI62" s="26" t="str">
        <f ca="1" xml:space="preserve">
IF(Table_Question_Sets[[#This Row],[Row]]="Yes","]},{""className"": ""row"",""fieldGroup"": [","")&amp;
Table_Question_Sets[[#This Row],[Config Field]]</f>
        <v>{"key": "policyEndDate","type": "hidden-field","className":"col-xs-12 col-md-6","templateOptions":{"calculatedValue":"((transactionType == 'Renewal' &amp;&amp; businessEndDate != '' &amp;&amp; runoffQuestion == 'Yes')? '30/06/' : '30/04/') + (effectiveRateYear + 1)","calculatedTrigger":"policyStartDate","calculatedCondition":"isDate(policyStartDate)"},"validators": {"validation": Validators.compose([])}}</v>
      </c>
      <c r="BJ6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"policyEndDate","type": "hidden-field","className":"col-xs-12 col-md-6","templateOptions":{"calculatedValue":"((transactionType == 'Renewal' &amp;&amp; businessEndDate != '' &amp;&amp; runoffQuestion == 'Yes')? '30/06/' : '30/04/') + (effectiveRateYear + 1)","calculatedTrigger":"policyStartDate","calculatedCondition":"isDate(policyStartDate)"},"validators": {"validation": Validators.compose([])}},{"key": "saveQuoteUrl","type": "hidden-field","className":"col-xs-12 col-md-6","templateOptions":{"calculatedValue":"referrerUrl() + (stringContains(referrerUrl(), '?') ? '&amp;' : '?')"},"validators": {"validation": Validators.compose([])},"expressionProperties": { "templateOptions.disabled": "true"}}</v>
      </c>
      <c r="BK6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2" s="137" t="str">
        <f>IF(AND(Table_Question_Sets[[#This Row],[Header]]="",Table_Question_Sets[[#This Row],[Property]]&lt;&gt;"",Table_Question_Sets[[#This Row],[Field Type]]&lt;&gt;""),
""""&amp;Table_Question_Sets[[#This Row],[Key]]&amp;"""","")</f>
        <v>"policyEndDate"</v>
      </c>
      <c r="BM6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"policyEndDate","saveQuoteUrl"</v>
      </c>
      <c r="BN62" s="137" t="str">
        <f>IF(AND(Table_Question_Sets[[#This Row],[Header]]&lt;&gt;"Yes",Table_Question_Sets[[#This Row],[Property]]&lt;&gt;"",Table_Question_Sets[[#This Row],[Workflow Role]]&lt;&gt;""),
""""&amp;Table_Question_Sets[[#This Row],[Workflow Role]]&amp;""":"""&amp;Table_Question_Sets[[#This Row],[Key]]&amp;"""","")</f>
        <v>"policyExpiryDate":"policyEndDate"</v>
      </c>
      <c r="BO62" s="137" t="str">
        <f>IF(AND(Table_Question_Sets[[#This Row],[Header]]&lt;&gt;"Yes",Table_Question_Sets[[#This Row],[Property]]&lt;&gt;"",Table_Question_Sets[[#This Row],[Private]]="Yes"),
""""&amp;Table_Question_Sets[[#This Row],[Key]]&amp;"""","")</f>
        <v/>
      </c>
      <c r="BP62" s="137">
        <f ca="1">IF(Table_Question_Sets[[#This Row],[Header]]="Yes","",_xlfn.NUMBERVALUE(INDIRECT(SUBSTITUTE(ADDRESS(1,COLUMN(),4),"1","")&amp;ROW()+1))+IF(OR(Table_Question_Sets[[#This Row],[Value]]&lt;&gt;"",AND(Table_Question_Sets[[#This Row],[Data Type]]="Repeating",Table_Question_Sets[[#This Row],[Calculation Repeating]]&lt;&gt;"")),1,0))</f>
        <v>1</v>
      </c>
      <c r="BQ62" s="137" t="str">
        <f ca="1" xml:space="preserve">
IF(Table_Question_Sets[[#This Row],[Data Type]]="Repeating",
OFFSET(Table_Repeating_Question_Sets[[#Headers],[Property]],MATCH(Table_Question_Sets[[#This Row],[Property]],Table_Repeating_Question_Sets[Property],0),MATCH("Calculation",Table_Repeating_Question_Sets[#Headers],0)-1,1,1),
"")</f>
        <v/>
      </c>
      <c r="BR62"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"policyEndDate": "30/04/2021"</v>
      </c>
      <c r="BS6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"policyEndDate": "30/04/2021"</v>
      </c>
      <c r="BT62" s="137" t="str">
        <f ca="1">IF(ISNUMBER(Table_Question_Sets[[#This Row],[Config Use Row]]),INDEX(Table_Question_Sets[Config Rollup],Table_Question_Sets[[#This Row],[Config Use Row]]),"")</f>
        <v/>
      </c>
      <c r="BU62" s="137" t="str">
        <f ca="1">IF(ISNUMBER(Table_Question_Sets[[#This Row],[Config Use Row]]),INDEX(Table_Question_Sets[Config Keys Nested Rollup],Table_Question_Sets[[#This Row],[Config Use Row]]),"")</f>
        <v/>
      </c>
      <c r="BV62" s="137" t="str">
        <f ca="1">IF(ISNUMBER(Table_Question_Sets[[#This Row],[Config Use Row]]),INDEX(Table_Question_Sets[Calculation Rollup],Table_Question_Sets[[#This Row],[Config Use Row]]),"")</f>
        <v/>
      </c>
    </row>
    <row r="63" spans="2:74" s="22" customFormat="1" ht="21" customHeight="1">
      <c r="B63" s="27" t="s">
        <v>1275</v>
      </c>
      <c r="C63" s="164"/>
      <c r="D63" s="26" t="str">
        <f ca="1">IF(Table_Question_Sets[[#This Row],[Header]]="Yes","",
IF(INDIRECT(SUBSTITUTE(ADDRESS(1,COLUMN(),4),"1","")&amp;ROW()-1)="",
INDIRECT(SUBSTITUTE(ADDRESS(1,COLUMN(Table_Question_Sets[[#This Row],[Property]]),4),"1","")&amp;ROW()-1),
INDIRECT(SUBSTITUTE(ADDRESS(1,COLUMN(),4),"1","")&amp;ROW()-1)))</f>
        <v>Rating Secondary</v>
      </c>
      <c r="E6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saveQuoteUrl</v>
      </c>
      <c r="F63" s="26" t="str">
        <f>IF(Table_Question_Sets[[#This Row],[Header]]="Yes","",IF(Table_Question_Sets[[#This Row],[Property]]&lt;&gt;"",SUBSTITUTE(Table_Question_Sets[[#This Row],[Property]]," ",""),""))</f>
        <v>SaveQuoteUrl</v>
      </c>
      <c r="G63" s="94"/>
      <c r="H63" s="27" t="s">
        <v>37</v>
      </c>
      <c r="I63" s="27" t="s">
        <v>776</v>
      </c>
      <c r="J63" s="10"/>
      <c r="K63" s="59"/>
      <c r="L63" s="77"/>
      <c r="M63" s="77"/>
      <c r="N63" s="62"/>
      <c r="O63" s="62"/>
      <c r="P63" s="62"/>
      <c r="Q63" s="62"/>
      <c r="R63" s="62"/>
      <c r="S63" s="81"/>
      <c r="T63" s="27"/>
      <c r="U63" s="10"/>
      <c r="V63" s="27"/>
      <c r="W63" s="27"/>
      <c r="X63" s="11"/>
      <c r="Y63" s="10"/>
      <c r="Z63" s="10"/>
      <c r="AA63" s="11"/>
      <c r="AB63" s="230"/>
      <c r="AC63" s="11"/>
      <c r="AD63" s="27"/>
      <c r="AE63" s="27"/>
      <c r="AF63" s="10"/>
      <c r="AG63" s="10"/>
      <c r="AH63" s="82"/>
      <c r="AI63" s="78" t="s">
        <v>1274</v>
      </c>
      <c r="AJ63" s="78"/>
      <c r="AK63" s="78"/>
      <c r="AL63" s="137"/>
      <c r="AM6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63" s="200"/>
      <c r="AO6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3" s="27"/>
      <c r="AR63" s="81"/>
      <c r="AS63" s="11"/>
      <c r="AT63" s="27"/>
      <c r="AU63" s="11"/>
      <c r="AV63" s="11"/>
      <c r="AW63" s="11"/>
      <c r="AX63" s="11"/>
      <c r="AY6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3" s="50" t="str">
        <f>IF(OR(Table_Question_Sets[[#This Row],[Header]]="Yes",Table_Question_Sets[[#This Row],[Text]]=""),"",IF(OR(Table_Question_Sets[[#This Row],[Text]]="true",Table_Question_Sets[[#This Row],[Text]]="false",ISNUMBER(Table_Question_Sets[[#This Row],[Text]])),Table_Question_Sets[[#This Row],[Text]],""""&amp;Table_Question_Sets[[#This Row],[Text]]&amp;""""))</f>
        <v/>
      </c>
      <c r="BA63" s="29" t="str">
        <f>IF(AND(Table_Question_Sets[[#This Row],[Header]]&lt;&gt;"Yes",Table_Question_Sets[[#This Row],[Property]]&lt;&gt;"",Table_Question_Sets[[#This Row],[Summary Label]]&lt;&gt;""),""""&amp;Table_Question_Sets[[#This Row],[Key]]&amp;""": """&amp;Table_Question_Sets[[#This Row],[Summary Label]]&amp;"""","")</f>
        <v/>
      </c>
      <c r="BB63" s="29">
        <f ca="1">IF(Table_Question_Sets[[#This Row],[Header]]="Yes","",_xlfn.NUMBERVALUE(INDIRECT(SUBSTITUTE(ADDRESS(1,COLUMN(),4),"1","")&amp;ROW()-1))+IF(Table_Question_Sets[[#This Row],[Property]]&lt;&gt;"",1,0))</f>
        <v>6</v>
      </c>
      <c r="BC63" s="29">
        <f ca="1">IF(Table_Question_Sets[[#This Row],[Header]]="Yes","",_xlfn.NUMBERVALUE(INDIRECT(SUBSTITUTE(ADDRESS(1,COLUMN(),4),"1","")&amp;ROW()+1))+IF(Table_Question_Sets[[#This Row],[Property]]&lt;&gt;"",1,0))</f>
        <v>1</v>
      </c>
      <c r="BD63" s="29" t="str">
        <f t="array" aca="1" ref="BD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3"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3"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3"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"templateOptions":{"calculatedValue":"referrerUrl() + (stringContains(referrerUrl(), '?') ? '&amp;' : '?')"}</v>
      </c>
      <c r="BH6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"saveQuoteUrl","type": "hidden-field","className":"col-xs-12 col-md-6","templateOptions":{"calculatedValue":"referrerUrl() + (stringContains(referrerUrl(), '?') ? '&amp;' : '?')"},"validators": {"validation": Validators.compose([])},"expressionProperties": { "templateOptions.disabled": "true"}}</v>
      </c>
      <c r="BI63" s="26" t="str">
        <f ca="1" xml:space="preserve">
IF(Table_Question_Sets[[#This Row],[Row]]="Yes","]},{""className"": ""row"",""fieldGroup"": [","")&amp;
Table_Question_Sets[[#This Row],[Config Field]]</f>
        <v>{"key": "saveQuoteUrl","type": "hidden-field","className":"col-xs-12 col-md-6","templateOptions":{"calculatedValue":"referrerUrl() + (stringContains(referrerUrl(), '?') ? '&amp;' : '?')"},"validators": {"validation": Validators.compose([])},"expressionProperties": { "templateOptions.disabled": "true"}}</v>
      </c>
      <c r="BJ6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"saveQuoteUrl","type": "hidden-field","className":"col-xs-12 col-md-6","templateOptions":{"calculatedValue":"referrerUrl() + (stringContains(referrerUrl(), '?') ? '&amp;' : '?')"},"validators": {"validation": Validators.compose([])},"expressionProperties": { "templateOptions.disabled": "true"}}</v>
      </c>
      <c r="BK6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3" s="137" t="str">
        <f>IF(AND(Table_Question_Sets[[#This Row],[Header]]="",Table_Question_Sets[[#This Row],[Property]]&lt;&gt;"",Table_Question_Sets[[#This Row],[Field Type]]&lt;&gt;""),
""""&amp;Table_Question_Sets[[#This Row],[Key]]&amp;"""","")</f>
        <v>"saveQuoteUrl"</v>
      </c>
      <c r="BM6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"saveQuoteUrl"</v>
      </c>
      <c r="BN63" s="137" t="str">
        <f>IF(AND(Table_Question_Sets[[#This Row],[Header]]&lt;&gt;"Yes",Table_Question_Sets[[#This Row],[Property]]&lt;&gt;"",Table_Question_Sets[[#This Row],[Workflow Role]]&lt;&gt;""),
""""&amp;Table_Question_Sets[[#This Row],[Workflow Role]]&amp;""":"""&amp;Table_Question_Sets[[#This Row],[Key]]&amp;"""","")</f>
        <v/>
      </c>
      <c r="BO63" s="137" t="str">
        <f>IF(AND(Table_Question_Sets[[#This Row],[Header]]&lt;&gt;"Yes",Table_Question_Sets[[#This Row],[Property]]&lt;&gt;"",Table_Question_Sets[[#This Row],[Private]]="Yes"),
""""&amp;Table_Question_Sets[[#This Row],[Key]]&amp;"""","")</f>
        <v/>
      </c>
      <c r="BP63" s="137">
        <f ca="1">IF(Table_Question_Sets[[#This Row],[Header]]="Yes","",_xlfn.NUMBERVALUE(INDIRECT(SUBSTITUTE(ADDRESS(1,COLUMN(),4),"1","")&amp;ROW()+1))+IF(OR(Table_Question_Sets[[#This Row],[Value]]&lt;&gt;"",AND(Table_Question_Sets[[#This Row],[Data Type]]="Repeating",Table_Question_Sets[[#This Row],[Calculation Repeating]]&lt;&gt;"")),1,0))</f>
        <v>0</v>
      </c>
      <c r="BQ63" s="137" t="str">
        <f ca="1" xml:space="preserve">
IF(Table_Question_Sets[[#This Row],[Data Type]]="Repeating",
OFFSET(Table_Repeating_Question_Sets[[#Headers],[Property]],MATCH(Table_Question_Sets[[#This Row],[Property]],Table_Repeating_Question_Sets[Property],0),MATCH("Calculation",Table_Repeating_Question_Sets[#Headers],0)-1,1,1),
"")</f>
        <v/>
      </c>
      <c r="BR63"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3" s="137" t="str">
        <f ca="1">IF(ISNUMBER(Table_Question_Sets[[#This Row],[Config Use Row]]),INDEX(Table_Question_Sets[Config Rollup],Table_Question_Sets[[#This Row],[Config Use Row]]),"")</f>
        <v/>
      </c>
      <c r="BU63" s="137" t="str">
        <f ca="1">IF(ISNUMBER(Table_Question_Sets[[#This Row],[Config Use Row]]),INDEX(Table_Question_Sets[Config Keys Nested Rollup],Table_Question_Sets[[#This Row],[Config Use Row]]),"")</f>
        <v/>
      </c>
      <c r="BV63" s="137" t="str">
        <f ca="1">IF(ISNUMBER(Table_Question_Sets[[#This Row],[Config Use Row]]),INDEX(Table_Question_Sets[Calculation Rollup],Table_Question_Sets[[#This Row],[Config Use Row]]),"")</f>
        <v/>
      </c>
    </row>
    <row r="64" spans="2:74" s="21" customFormat="1" ht="29.25" thickBot="1">
      <c r="B64" s="15" t="s">
        <v>72</v>
      </c>
      <c r="C64" s="15" t="s">
        <v>60</v>
      </c>
      <c r="D64" s="15" t="str">
        <f ca="1">IF(Table_Question_Sets[[#This Row],[Header]]="Yes","",
IF(INDIRECT(SUBSTITUTE(ADDRESS(1,COLUMN(),4),"1","")&amp;ROW()-1)="",
INDIRECT(SUBSTITUTE(ADDRESS(1,COLUMN(Table_Question_Sets[[#This Row],[Property]]),4),"1","")&amp;ROW()-1),
INDIRECT(SUBSTITUTE(ADDRESS(1,COLUMN(),4),"1","")&amp;ROW()-1)))</f>
        <v/>
      </c>
      <c r="E64"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v>
      </c>
      <c r="F64" s="15" t="str">
        <f>IF(Table_Question_Sets[[#This Row],[Header]]="Yes","",IF(Table_Question_Sets[[#This Row],[Property]]&lt;&gt;"",SUBSTITUTE(Table_Question_Sets[[#This Row],[Property]]," ",""),""))</f>
        <v/>
      </c>
      <c r="G64" s="58"/>
      <c r="H64" s="15"/>
      <c r="I64" s="15"/>
      <c r="J64" s="15"/>
      <c r="K64" s="58"/>
      <c r="L64" s="76"/>
      <c r="M64" s="76"/>
      <c r="N64" s="33"/>
      <c r="O64" s="33"/>
      <c r="P64" s="33"/>
      <c r="Q64" s="33"/>
      <c r="R64" s="33"/>
      <c r="S64" s="33"/>
      <c r="T64" s="15"/>
      <c r="U64" s="15"/>
      <c r="V64" s="15"/>
      <c r="W64" s="15"/>
      <c r="X64" s="15"/>
      <c r="Y64" s="15"/>
      <c r="Z64" s="15"/>
      <c r="AA64" s="15"/>
      <c r="AB64" s="15"/>
      <c r="AC64" s="15"/>
      <c r="AD64" s="15"/>
      <c r="AE64" s="15"/>
      <c r="AF64" s="15"/>
      <c r="AG64" s="15"/>
      <c r="AH64" s="76"/>
      <c r="AI64" s="76"/>
      <c r="AJ64" s="76"/>
      <c r="AK64" s="76"/>
      <c r="AL64" s="141"/>
      <c r="AM64"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64" s="100"/>
      <c r="AO64"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4"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4" s="15"/>
      <c r="AR64" s="33"/>
      <c r="AS64" s="15"/>
      <c r="AT64" s="15"/>
      <c r="AU64" s="15"/>
      <c r="AV64" s="15"/>
      <c r="AW64" s="15"/>
      <c r="AX64" s="15"/>
      <c r="AY6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4" s="33" t="str">
        <f>IF(OR(Table_Question_Sets[[#This Row],[Header]]="Yes",Table_Question_Sets[[#This Row],[Text]]=""),"",IF(OR(Table_Question_Sets[[#This Row],[Text]]="true",Table_Question_Sets[[#This Row],[Text]]="false",ISNUMBER(Table_Question_Sets[[#This Row],[Text]])),Table_Question_Sets[[#This Row],[Text]],""""&amp;Table_Question_Sets[[#This Row],[Text]]&amp;""""))</f>
        <v/>
      </c>
      <c r="BA64" s="33" t="str">
        <f>IF(AND(Table_Question_Sets[[#This Row],[Header]]&lt;&gt;"Yes",Table_Question_Sets[[#This Row],[Property]]&lt;&gt;"",Table_Question_Sets[[#This Row],[Summary Label]]&lt;&gt;""),""""&amp;Table_Question_Sets[[#This Row],[Key]]&amp;""": """&amp;Table_Question_Sets[[#This Row],[Summary Label]]&amp;"""","")</f>
        <v/>
      </c>
      <c r="BB64" s="33" t="str">
        <f ca="1">IF(Table_Question_Sets[[#This Row],[Header]]="Yes","",_xlfn.NUMBERVALUE(INDIRECT(SUBSTITUTE(ADDRESS(1,COLUMN(),4),"1","")&amp;ROW()-1))+IF(Table_Question_Sets[[#This Row],[Property]]&lt;&gt;"",1,0))</f>
        <v/>
      </c>
      <c r="BC64" s="33" t="str">
        <f ca="1">IF(Table_Question_Sets[[#This Row],[Header]]="Yes","",_xlfn.NUMBERVALUE(INDIRECT(SUBSTITUTE(ADDRESS(1,COLUMN(),4),"1","")&amp;ROW()+1))+IF(Table_Question_Sets[[#This Row],[Property]]&lt;&gt;"",1,0))</f>
        <v/>
      </c>
      <c r="BD64" s="33" t="str">
        <f t="array" aca="1" ref="BD6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4"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4"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4"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4"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4" s="15" t="str">
        <f xml:space="preserve">
IF(Table_Question_Sets[[#This Row],[Row]]="Yes","]},{""className"": ""row"",""fieldGroup"": [","")&amp;
Table_Question_Sets[[#This Row],[Config Field]]</f>
        <v/>
      </c>
      <c r="BJ64"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"contact":[{"className": "row","fieldGroup":[{"key": "contactName","type": "input-field","className":"col-xs-12 col-md-6","templateOptions":{"label":"Your name"},"validators": {"validation": Validators.compose([ValidationService.required('true', '')])}},{"key": "contactEmail","type": "input-field","className":"col-xs-12 col-md-6","templateOptions":{"label":"Email"},"validators": {"validation": Validators.compose([ValidationService.required('true', ''), ValidationService.isEmail()])}},{"key": "contactPhone","type": "input-field","className":"col-xs-12 col-md-6","templateOptions":{"label":"Phone","formatTextInput":"phoneNumber","addonLeft":{"class":"fa fa-phone"}},"validators": {"validation": Validators.compose([ValidationService.isPhoneNumber()])}}]}],</v>
      </c>
      <c r="BK64"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4" s="15" t="str">
        <f>IF(AND(Table_Question_Sets[[#This Row],[Header]]="",Table_Question_Sets[[#This Row],[Property]]&lt;&gt;"",Table_Question_Sets[[#This Row],[Field Type]]&lt;&gt;""),
""""&amp;Table_Question_Sets[[#This Row],[Key]]&amp;"""","")</f>
        <v/>
      </c>
      <c r="BM64"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"contact":["contactName","contactEmail","contactPhone"],</v>
      </c>
      <c r="BN64" s="15" t="str">
        <f>IF(AND(Table_Question_Sets[[#This Row],[Header]]&lt;&gt;"Yes",Table_Question_Sets[[#This Row],[Property]]&lt;&gt;"",Table_Question_Sets[[#This Row],[Workflow Role]]&lt;&gt;""),
""""&amp;Table_Question_Sets[[#This Row],[Workflow Role]]&amp;""":"""&amp;Table_Question_Sets[[#This Row],[Key]]&amp;"""","")</f>
        <v/>
      </c>
      <c r="BO64" s="15" t="str">
        <f>IF(AND(Table_Question_Sets[[#This Row],[Header]]&lt;&gt;"Yes",Table_Question_Sets[[#This Row],[Property]]&lt;&gt;"",Table_Question_Sets[[#This Row],[Private]]="Yes"),
""""&amp;Table_Question_Sets[[#This Row],[Key]]&amp;"""","")</f>
        <v/>
      </c>
      <c r="BP64" s="15" t="str">
        <f ca="1">IF(Table_Question_Sets[[#This Row],[Header]]="Yes","",_xlfn.NUMBERVALUE(INDIRECT(SUBSTITUTE(ADDRESS(1,COLUMN(),4),"1","")&amp;ROW()+1))+IF(OR(Table_Question_Sets[[#This Row],[Value]]&lt;&gt;"",AND(Table_Question_Sets[[#This Row],[Data Type]]="Repeating",Table_Question_Sets[[#This Row],[Calculation Repeating]]&lt;&gt;"")),1,0))</f>
        <v/>
      </c>
      <c r="BQ64" s="15" t="str">
        <f ca="1" xml:space="preserve">
IF(Table_Question_Sets[[#This Row],[Data Type]]="Repeating",
OFFSET(Table_Repeating_Question_Sets[[#Headers],[Property]],MATCH(Table_Question_Sets[[#This Row],[Property]],Table_Repeating_Question_Sets[Property],0),MATCH("Calculation",Table_Repeating_Question_Sets[#Headers],0)-1,1,1),
"")</f>
        <v/>
      </c>
      <c r="BR64"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4"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"contact":{},</v>
      </c>
      <c r="BT64" s="15" t="str">
        <f ca="1">IF(ISNUMBER(Table_Question_Sets[[#This Row],[Config Use Row]]),INDEX(Table_Question_Sets[Config Rollup],Table_Question_Sets[[#This Row],[Config Use Row]]),"")</f>
        <v/>
      </c>
      <c r="BU64" s="15" t="str">
        <f ca="1">IF(ISNUMBER(Table_Question_Sets[[#This Row],[Config Use Row]]),INDEX(Table_Question_Sets[Config Keys Nested Rollup],Table_Question_Sets[[#This Row],[Config Use Row]]),"")</f>
        <v/>
      </c>
      <c r="BV64" s="15" t="str">
        <f ca="1">IF(ISNUMBER(Table_Question_Sets[[#This Row],[Config Use Row]]),INDEX(Table_Question_Sets[Calculation Rollup],Table_Question_Sets[[#This Row],[Config Use Row]]),"")</f>
        <v/>
      </c>
    </row>
    <row r="65" spans="2:74" s="22" customFormat="1" ht="18" hidden="1" customHeight="1">
      <c r="B65" s="27"/>
      <c r="C65" s="10"/>
      <c r="D65" s="26" t="str">
        <f ca="1">IF(Table_Question_Sets[[#This Row],[Header]]="Yes","",
IF(INDIRECT(SUBSTITUTE(ADDRESS(1,COLUMN(),4),"1","")&amp;ROW()-1)="",
INDIRECT(SUBSTITUTE(ADDRESS(1,COLUMN(Table_Question_Sets[[#This Row],[Property]]),4),"1","")&amp;ROW()-1),
INDIRECT(SUBSTITUTE(ADDRESS(1,COLUMN(),4),"1","")&amp;ROW()-1)))</f>
        <v>Contact</v>
      </c>
      <c r="E6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5" s="26" t="str">
        <f>IF(Table_Question_Sets[[#This Row],[Header]]="Yes","",IF(Table_Question_Sets[[#This Row],[Property]]&lt;&gt;"",SUBSTITUTE(Table_Question_Sets[[#This Row],[Property]]," ",""),""))</f>
        <v/>
      </c>
      <c r="G65" s="94"/>
      <c r="H65" s="27"/>
      <c r="I65" s="27"/>
      <c r="J65" s="27"/>
      <c r="K65" s="59"/>
      <c r="L65" s="82"/>
      <c r="M65" s="82"/>
      <c r="N65" s="52"/>
      <c r="O65" s="52"/>
      <c r="P65" s="52"/>
      <c r="Q65" s="52"/>
      <c r="R65" s="52"/>
      <c r="S65" s="52"/>
      <c r="T65" s="27"/>
      <c r="U65" s="27"/>
      <c r="V65" s="27"/>
      <c r="W65" s="27"/>
      <c r="X65" s="27"/>
      <c r="Y65" s="27"/>
      <c r="Z65" s="27"/>
      <c r="AA65" s="27"/>
      <c r="AB65" s="27"/>
      <c r="AC65" s="27"/>
      <c r="AD65" s="27"/>
      <c r="AE65" s="27"/>
      <c r="AF65" s="27"/>
      <c r="AG65" s="27"/>
      <c r="AH65" s="82"/>
      <c r="AI65" s="82"/>
      <c r="AJ65" s="82"/>
      <c r="AK65" s="82"/>
      <c r="AL65" s="26"/>
      <c r="AM6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65" s="165"/>
      <c r="AO6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5" s="27"/>
      <c r="AR65" s="52"/>
      <c r="AS65" s="27"/>
      <c r="AT65" s="27"/>
      <c r="AU65" s="27"/>
      <c r="AV65" s="27"/>
      <c r="AW65" s="27"/>
      <c r="AX65" s="27"/>
      <c r="AY65"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5" s="50" t="str">
        <f>IF(OR(Table_Question_Sets[[#This Row],[Header]]="Yes",Table_Question_Sets[[#This Row],[Text]]=""),"",IF(OR(Table_Question_Sets[[#This Row],[Text]]="true",Table_Question_Sets[[#This Row],[Text]]="false",ISNUMBER(Table_Question_Sets[[#This Row],[Text]])),Table_Question_Sets[[#This Row],[Text]],""""&amp;Table_Question_Sets[[#This Row],[Text]]&amp;""""))</f>
        <v/>
      </c>
      <c r="BA65" s="50" t="str">
        <f>IF(AND(Table_Question_Sets[[#This Row],[Header]]&lt;&gt;"Yes",Table_Question_Sets[[#This Row],[Property]]&lt;&gt;"",Table_Question_Sets[[#This Row],[Summary Label]]&lt;&gt;""),""""&amp;Table_Question_Sets[[#This Row],[Key]]&amp;""": """&amp;Table_Question_Sets[[#This Row],[Summary Label]]&amp;"""","")</f>
        <v/>
      </c>
      <c r="BB65" s="50">
        <f ca="1">IF(Table_Question_Sets[[#This Row],[Header]]="Yes","",_xlfn.NUMBERVALUE(INDIRECT(SUBSTITUTE(ADDRESS(1,COLUMN(),4),"1","")&amp;ROW()-1))+IF(Table_Question_Sets[[#This Row],[Property]]&lt;&gt;"",1,0))</f>
        <v>0</v>
      </c>
      <c r="BC65" s="50">
        <f ca="1">IF(Table_Question_Sets[[#This Row],[Header]]="Yes","",_xlfn.NUMBERVALUE(INDIRECT(SUBSTITUTE(ADDRESS(1,COLUMN(),4),"1","")&amp;ROW()+1))+IF(Table_Question_Sets[[#This Row],[Property]]&lt;&gt;"",1,0))</f>
        <v>3</v>
      </c>
      <c r="BD65" s="25" t="str">
        <f t="array" aca="1" ref="BD6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5"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5"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5" s="10" t="str">
        <f xml:space="preserve">
IF(Table_Question_Sets[[#This Row],[Row]]="Yes","]},{""className"": ""row"",""fieldGroup"": [","")&amp;
Table_Question_Sets[[#This Row],[Config Field]]</f>
        <v/>
      </c>
      <c r="BJ6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"contactName","type": "input-field","className":"col-xs-12 col-md-6","templateOptions":{"label":"Your name"},"validators": {"validation": Validators.compose([ValidationService.required('true', '')])}},{"key": "contactEmail","type": "input-field","className":"col-xs-12 col-md-6","templateOptions":{"label":"Email"},"validators": {"validation": Validators.compose([ValidationService.required('true', ''), ValidationService.isEmail()])}},{"key": "contactPhone","type": "input-field","className":"col-xs-12 col-md-6","templateOptions":{"label":"Phone","formatTextInput":"phoneNumber","addonLeft":{"class":"fa fa-phone"}},"validators": {"validation": Validators.compose([ValidationService.isPhoneNumber()])}}</v>
      </c>
      <c r="BK6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5" s="10" t="str">
        <f>IF(AND(Table_Question_Sets[[#This Row],[Header]]="",Table_Question_Sets[[#This Row],[Property]]&lt;&gt;"",Table_Question_Sets[[#This Row],[Field Type]]&lt;&gt;""),
""""&amp;Table_Question_Sets[[#This Row],[Key]]&amp;"""","")</f>
        <v/>
      </c>
      <c r="BM6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"contactName","contactEmail","contactPhone"</v>
      </c>
      <c r="BN65" s="10" t="str">
        <f>IF(AND(Table_Question_Sets[[#This Row],[Header]]&lt;&gt;"Yes",Table_Question_Sets[[#This Row],[Property]]&lt;&gt;"",Table_Question_Sets[[#This Row],[Workflow Role]]&lt;&gt;""),
""""&amp;Table_Question_Sets[[#This Row],[Workflow Role]]&amp;""":"""&amp;Table_Question_Sets[[#This Row],[Key]]&amp;"""","")</f>
        <v/>
      </c>
      <c r="BO65" s="10" t="str">
        <f>IF(AND(Table_Question_Sets[[#This Row],[Header]]&lt;&gt;"Yes",Table_Question_Sets[[#This Row],[Property]]&lt;&gt;"",Table_Question_Sets[[#This Row],[Private]]="Yes"),
""""&amp;Table_Question_Sets[[#This Row],[Key]]&amp;"""","")</f>
        <v/>
      </c>
      <c r="BP65" s="10">
        <f ca="1">IF(Table_Question_Sets[[#This Row],[Header]]="Yes","",_xlfn.NUMBERVALUE(INDIRECT(SUBSTITUTE(ADDRESS(1,COLUMN(),4),"1","")&amp;ROW()+1))+IF(OR(Table_Question_Sets[[#This Row],[Value]]&lt;&gt;"",AND(Table_Question_Sets[[#This Row],[Data Type]]="Repeating",Table_Question_Sets[[#This Row],[Calculation Repeating]]&lt;&gt;"")),1,0))</f>
        <v>0</v>
      </c>
      <c r="BQ65" s="10" t="str">
        <f ca="1" xml:space="preserve">
IF(Table_Question_Sets[[#This Row],[Data Type]]="Repeating",
OFFSET(Table_Repeating_Question_Sets[[#Headers],[Property]],MATCH(Table_Question_Sets[[#This Row],[Property]],Table_Repeating_Question_Sets[Property],0),MATCH("Calculation",Table_Repeating_Question_Sets[#Headers],0)-1,1,1),
"")</f>
        <v/>
      </c>
      <c r="BR6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5" s="10" t="str">
        <f ca="1">IF(ISNUMBER(Table_Question_Sets[[#This Row],[Config Use Row]]),INDEX(Table_Question_Sets[Config Rollup],Table_Question_Sets[[#This Row],[Config Use Row]]),"")</f>
        <v/>
      </c>
      <c r="BU65" s="10" t="str">
        <f ca="1">IF(ISNUMBER(Table_Question_Sets[[#This Row],[Config Use Row]]),INDEX(Table_Question_Sets[Config Keys Nested Rollup],Table_Question_Sets[[#This Row],[Config Use Row]]),"")</f>
        <v/>
      </c>
      <c r="BV65" s="26" t="str">
        <f ca="1">IF(ISNUMBER(Table_Question_Sets[[#This Row],[Config Use Row]]),INDEX(Table_Question_Sets[Calculation Rollup],Table_Question_Sets[[#This Row],[Config Use Row]]),"")</f>
        <v/>
      </c>
    </row>
    <row r="66" spans="2:74" s="22" customFormat="1" ht="21" customHeight="1">
      <c r="B66" s="11" t="s">
        <v>781</v>
      </c>
      <c r="C66" s="10"/>
      <c r="D66" s="26" t="str">
        <f ca="1">IF(Table_Question_Sets[[#This Row],[Header]]="Yes","",
IF(INDIRECT(SUBSTITUTE(ADDRESS(1,COLUMN(),4),"1","")&amp;ROW()-1)="",
INDIRECT(SUBSTITUTE(ADDRESS(1,COLUMN(Table_Question_Sets[[#This Row],[Property]]),4),"1","")&amp;ROW()-1),
INDIRECT(SUBSTITUTE(ADDRESS(1,COLUMN(),4),"1","")&amp;ROW()-1)))</f>
        <v>Contact</v>
      </c>
      <c r="E6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contactName</v>
      </c>
      <c r="F66" s="26" t="str">
        <f>IF(Table_Question_Sets[[#This Row],[Header]]="Yes","",IF(Table_Question_Sets[[#This Row],[Property]]&lt;&gt;"",SUBSTITUTE(Table_Question_Sets[[#This Row],[Property]]," ",""),""))</f>
        <v>ContactName</v>
      </c>
      <c r="G66" s="94"/>
      <c r="H66" s="27" t="s">
        <v>37</v>
      </c>
      <c r="I66" s="10" t="s">
        <v>37</v>
      </c>
      <c r="J66" s="10"/>
      <c r="K66" s="62" t="s">
        <v>60</v>
      </c>
      <c r="L66" s="148"/>
      <c r="M66" s="148"/>
      <c r="N66" s="25"/>
      <c r="O66" s="25"/>
      <c r="P66" s="25"/>
      <c r="Q66" s="25"/>
      <c r="R66" s="25"/>
      <c r="S66" s="25"/>
      <c r="T66" s="11" t="s">
        <v>74</v>
      </c>
      <c r="U66" s="11"/>
      <c r="V66" s="80"/>
      <c r="W66" s="10"/>
      <c r="X66" s="11"/>
      <c r="Y66" s="10"/>
      <c r="Z66" s="10"/>
      <c r="AA66" s="10"/>
      <c r="AB66" s="10"/>
      <c r="AC66" s="10"/>
      <c r="AD66" s="10"/>
      <c r="AE66" s="10"/>
      <c r="AF66" s="10"/>
      <c r="AG66" s="10"/>
      <c r="AH66" s="77"/>
      <c r="AI66" s="77"/>
      <c r="AJ66" s="77"/>
      <c r="AK66" s="77"/>
      <c r="AL66" s="137"/>
      <c r="AM6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66" s="165"/>
      <c r="AO6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6" s="10"/>
      <c r="AR66" s="25"/>
      <c r="AS66" s="10"/>
      <c r="AT66" s="10"/>
      <c r="AU66" s="11" t="s">
        <v>837</v>
      </c>
      <c r="AV66" s="11"/>
      <c r="AW66" s="10"/>
      <c r="AX66" s="10"/>
      <c r="AY66"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6" s="25" t="str">
        <f>IF(OR(Table_Question_Sets[[#This Row],[Header]]="Yes",Table_Question_Sets[[#This Row],[Text]]=""),"",IF(OR(Table_Question_Sets[[#This Row],[Text]]="true",Table_Question_Sets[[#This Row],[Text]]="false",ISNUMBER(Table_Question_Sets[[#This Row],[Text]])),Table_Question_Sets[[#This Row],[Text]],""""&amp;Table_Question_Sets[[#This Row],[Text]]&amp;""""))</f>
        <v/>
      </c>
      <c r="BA66" s="25" t="str">
        <f>IF(AND(Table_Question_Sets[[#This Row],[Header]]&lt;&gt;"Yes",Table_Question_Sets[[#This Row],[Property]]&lt;&gt;"",Table_Question_Sets[[#This Row],[Summary Label]]&lt;&gt;""),""""&amp;Table_Question_Sets[[#This Row],[Key]]&amp;""": """&amp;Table_Question_Sets[[#This Row],[Summary Label]]&amp;"""","")</f>
        <v/>
      </c>
      <c r="BB66" s="25">
        <f ca="1">IF(Table_Question_Sets[[#This Row],[Header]]="Yes","",_xlfn.NUMBERVALUE(INDIRECT(SUBSTITUTE(ADDRESS(1,COLUMN(),4),"1","")&amp;ROW()-1))+IF(Table_Question_Sets[[#This Row],[Property]]&lt;&gt;"",1,0))</f>
        <v>1</v>
      </c>
      <c r="BC66" s="25">
        <f ca="1">IF(Table_Question_Sets[[#This Row],[Header]]="Yes","",_xlfn.NUMBERVALUE(INDIRECT(SUBSTITUTE(ADDRESS(1,COLUMN(),4),"1","")&amp;ROW()+1))+IF(Table_Question_Sets[[#This Row],[Property]]&lt;&gt;"",1,0))</f>
        <v>3</v>
      </c>
      <c r="BD66" s="25" t="str">
        <f t="array" aca="1" ref="BD6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6" s="25"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6" s="25"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6" s="2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"templateOptions":{"label":"Your name"}</v>
      </c>
      <c r="BH66" s="2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"contactName","type": "input-field","className":"col-xs-12 col-md-6","templateOptions":{"label":"Your name"},"validators": {"validation": Validators.compose([ValidationService.required('true', '')])}}</v>
      </c>
      <c r="BI66" s="10" t="str">
        <f ca="1" xml:space="preserve">
IF(Table_Question_Sets[[#This Row],[Row]]="Yes","]},{""className"": ""row"",""fieldGroup"": [","")&amp;
Table_Question_Sets[[#This Row],[Config Field]]</f>
        <v>{"key": "contactName","type": "input-field","className":"col-xs-12 col-md-6","templateOptions":{"label":"Your name"},"validators": {"validation": Validators.compose([ValidationService.required('true', '')])}}</v>
      </c>
      <c r="BJ6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"contactName","type": "input-field","className":"col-xs-12 col-md-6","templateOptions":{"label":"Your name"},"validators": {"validation": Validators.compose([ValidationService.required('true', '')])}},{"key": "contactEmail","type": "input-field","className":"col-xs-12 col-md-6","templateOptions":{"label":"Email"},"validators": {"validation": Validators.compose([ValidationService.required('true', ''), ValidationService.isEmail()])}},{"key": "contactPhone","type": "input-field","className":"col-xs-12 col-md-6","templateOptions":{"label":"Phone","formatTextInput":"phoneNumber","addonLeft":{"class":"fa fa-phone"}},"validators": {"validation": Validators.compose([ValidationService.isPhoneNumber()])}}</v>
      </c>
      <c r="BK66"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6" s="10" t="str">
        <f>IF(AND(Table_Question_Sets[[#This Row],[Header]]="",Table_Question_Sets[[#This Row],[Property]]&lt;&gt;"",Table_Question_Sets[[#This Row],[Field Type]]&lt;&gt;""),
""""&amp;Table_Question_Sets[[#This Row],[Key]]&amp;"""","")</f>
        <v>"contactName"</v>
      </c>
      <c r="BM6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"contactName","contactEmail","contactPhone"</v>
      </c>
      <c r="BN66" s="10" t="str">
        <f>IF(AND(Table_Question_Sets[[#This Row],[Header]]&lt;&gt;"Yes",Table_Question_Sets[[#This Row],[Property]]&lt;&gt;"",Table_Question_Sets[[#This Row],[Workflow Role]]&lt;&gt;""),
""""&amp;Table_Question_Sets[[#This Row],[Workflow Role]]&amp;""":"""&amp;Table_Question_Sets[[#This Row],[Key]]&amp;"""","")</f>
        <v>"customerName":"contactName"</v>
      </c>
      <c r="BO66" s="10" t="str">
        <f>IF(AND(Table_Question_Sets[[#This Row],[Header]]&lt;&gt;"Yes",Table_Question_Sets[[#This Row],[Property]]&lt;&gt;"",Table_Question_Sets[[#This Row],[Private]]="Yes"),
""""&amp;Table_Question_Sets[[#This Row],[Key]]&amp;"""","")</f>
        <v/>
      </c>
      <c r="BP66" s="10">
        <f ca="1">IF(Table_Question_Sets[[#This Row],[Header]]="Yes","",_xlfn.NUMBERVALUE(INDIRECT(SUBSTITUTE(ADDRESS(1,COLUMN(),4),"1","")&amp;ROW()+1))+IF(OR(Table_Question_Sets[[#This Row],[Value]]&lt;&gt;"",AND(Table_Question_Sets[[#This Row],[Data Type]]="Repeating",Table_Question_Sets[[#This Row],[Calculation Repeating]]&lt;&gt;"")),1,0))</f>
        <v>0</v>
      </c>
      <c r="BQ66" s="10" t="str">
        <f ca="1" xml:space="preserve">
IF(Table_Question_Sets[[#This Row],[Data Type]]="Repeating",
OFFSET(Table_Repeating_Question_Sets[[#Headers],[Property]],MATCH(Table_Question_Sets[[#This Row],[Property]],Table_Repeating_Question_Sets[Property],0),MATCH("Calculation",Table_Repeating_Question_Sets[#Headers],0)-1,1,1),
"")</f>
        <v/>
      </c>
      <c r="BR66"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6"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6" s="10" t="str">
        <f ca="1">IF(ISNUMBER(Table_Question_Sets[[#This Row],[Config Use Row]]),INDEX(Table_Question_Sets[Config Rollup],Table_Question_Sets[[#This Row],[Config Use Row]]),"")</f>
        <v/>
      </c>
      <c r="BU66" s="10" t="str">
        <f ca="1">IF(ISNUMBER(Table_Question_Sets[[#This Row],[Config Use Row]]),INDEX(Table_Question_Sets[Config Keys Nested Rollup],Table_Question_Sets[[#This Row],[Config Use Row]]),"")</f>
        <v/>
      </c>
      <c r="BV66" s="10" t="str">
        <f ca="1">IF(ISNUMBER(Table_Question_Sets[[#This Row],[Config Use Row]]),INDEX(Table_Question_Sets[Calculation Rollup],Table_Question_Sets[[#This Row],[Config Use Row]]),"")</f>
        <v/>
      </c>
    </row>
    <row r="67" spans="2:74" s="22" customFormat="1" ht="21" customHeight="1">
      <c r="B67" s="11" t="s">
        <v>782</v>
      </c>
      <c r="C67" s="10"/>
      <c r="D67" s="26" t="str">
        <f ca="1">IF(Table_Question_Sets[[#This Row],[Header]]="Yes","",
IF(INDIRECT(SUBSTITUTE(ADDRESS(1,COLUMN(),4),"1","")&amp;ROW()-1)="",
INDIRECT(SUBSTITUTE(ADDRESS(1,COLUMN(Table_Question_Sets[[#This Row],[Property]]),4),"1","")&amp;ROW()-1),
INDIRECT(SUBSTITUTE(ADDRESS(1,COLUMN(),4),"1","")&amp;ROW()-1)))</f>
        <v>Contact</v>
      </c>
      <c r="E6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contactEmail</v>
      </c>
      <c r="F67" s="26" t="str">
        <f>IF(Table_Question_Sets[[#This Row],[Header]]="Yes","",IF(Table_Question_Sets[[#This Row],[Property]]&lt;&gt;"",SUBSTITUTE(Table_Question_Sets[[#This Row],[Property]]," ",""),""))</f>
        <v>ContactEmail</v>
      </c>
      <c r="G67" s="94"/>
      <c r="H67" s="10" t="s">
        <v>75</v>
      </c>
      <c r="I67" s="10" t="s">
        <v>37</v>
      </c>
      <c r="J67" s="10"/>
      <c r="K67" s="62" t="s">
        <v>60</v>
      </c>
      <c r="L67" s="77"/>
      <c r="M67" s="77"/>
      <c r="N67" s="25"/>
      <c r="O67" s="25"/>
      <c r="P67" s="25"/>
      <c r="Q67" s="25"/>
      <c r="R67" s="25"/>
      <c r="S67" s="25"/>
      <c r="T67" s="11" t="s">
        <v>75</v>
      </c>
      <c r="U67" s="11"/>
      <c r="V67" s="10"/>
      <c r="W67" s="10"/>
      <c r="X67" s="10"/>
      <c r="Y67" s="10"/>
      <c r="Z67" s="10"/>
      <c r="AA67" s="10"/>
      <c r="AB67" s="10"/>
      <c r="AC67" s="10"/>
      <c r="AD67" s="10"/>
      <c r="AE67" s="10"/>
      <c r="AF67" s="10"/>
      <c r="AG67" s="10"/>
      <c r="AH67" s="77"/>
      <c r="AI67" s="77"/>
      <c r="AJ67" s="77"/>
      <c r="AK67" s="77"/>
      <c r="AL67" s="137"/>
      <c r="AM6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67" s="165"/>
      <c r="AO6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7" s="80"/>
      <c r="AR67" s="25"/>
      <c r="AS67" s="10"/>
      <c r="AT67" s="10"/>
      <c r="AU67" s="11" t="s">
        <v>838</v>
      </c>
      <c r="AV67" s="11"/>
      <c r="AW67" s="10"/>
      <c r="AX67" s="10"/>
      <c r="AY67"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7" s="25" t="str">
        <f>IF(OR(Table_Question_Sets[[#This Row],[Header]]="Yes",Table_Question_Sets[[#This Row],[Text]]=""),"",IF(OR(Table_Question_Sets[[#This Row],[Text]]="true",Table_Question_Sets[[#This Row],[Text]]="false",ISNUMBER(Table_Question_Sets[[#This Row],[Text]])),Table_Question_Sets[[#This Row],[Text]],""""&amp;Table_Question_Sets[[#This Row],[Text]]&amp;""""))</f>
        <v/>
      </c>
      <c r="BA67" s="25" t="str">
        <f>IF(AND(Table_Question_Sets[[#This Row],[Header]]&lt;&gt;"Yes",Table_Question_Sets[[#This Row],[Property]]&lt;&gt;"",Table_Question_Sets[[#This Row],[Summary Label]]&lt;&gt;""),""""&amp;Table_Question_Sets[[#This Row],[Key]]&amp;""": """&amp;Table_Question_Sets[[#This Row],[Summary Label]]&amp;"""","")</f>
        <v/>
      </c>
      <c r="BB67" s="25">
        <f ca="1">IF(Table_Question_Sets[[#This Row],[Header]]="Yes","",_xlfn.NUMBERVALUE(INDIRECT(SUBSTITUTE(ADDRESS(1,COLUMN(),4),"1","")&amp;ROW()-1))+IF(Table_Question_Sets[[#This Row],[Property]]&lt;&gt;"",1,0))</f>
        <v>2</v>
      </c>
      <c r="BC67" s="25">
        <f ca="1">IF(Table_Question_Sets[[#This Row],[Header]]="Yes","",_xlfn.NUMBERVALUE(INDIRECT(SUBSTITUTE(ADDRESS(1,COLUMN(),4),"1","")&amp;ROW()+1))+IF(Table_Question_Sets[[#This Row],[Property]]&lt;&gt;"",1,0))</f>
        <v>2</v>
      </c>
      <c r="BD67" s="25" t="str">
        <f t="array" aca="1" ref="BD6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7" s="25"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ValidationService.isEmail()])}</v>
      </c>
      <c r="BF67" s="25"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7" s="2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"templateOptions":{"label":"Email"}</v>
      </c>
      <c r="BH67" s="2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"contactEmail","type": "input-field","className":"col-xs-12 col-md-6","templateOptions":{"label":"Email"},"validators": {"validation": Validators.compose([ValidationService.required('true', ''), ValidationService.isEmail()])}}</v>
      </c>
      <c r="BI67" s="10" t="str">
        <f ca="1" xml:space="preserve">
IF(Table_Question_Sets[[#This Row],[Row]]="Yes","]},{""className"": ""row"",""fieldGroup"": [","")&amp;
Table_Question_Sets[[#This Row],[Config Field]]</f>
        <v>{"key": "contactEmail","type": "input-field","className":"col-xs-12 col-md-6","templateOptions":{"label":"Email"},"validators": {"validation": Validators.compose([ValidationService.required('true', ''), ValidationService.isEmail()])}}</v>
      </c>
      <c r="BJ67"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"contactEmail","type": "input-field","className":"col-xs-12 col-md-6","templateOptions":{"label":"Email"},"validators": {"validation": Validators.compose([ValidationService.required('true', ''), ValidationService.isEmail()])}},{"key": "contactPhone","type": "input-field","className":"col-xs-12 col-md-6","templateOptions":{"label":"Phone","formatTextInput":"phoneNumber","addonLeft":{"class":"fa fa-phone"}},"validators": {"validation": Validators.compose([ValidationService.isPhoneNumber()])}}</v>
      </c>
      <c r="BK67"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7" s="10" t="str">
        <f>IF(AND(Table_Question_Sets[[#This Row],[Header]]="",Table_Question_Sets[[#This Row],[Property]]&lt;&gt;"",Table_Question_Sets[[#This Row],[Field Type]]&lt;&gt;""),
""""&amp;Table_Question_Sets[[#This Row],[Key]]&amp;"""","")</f>
        <v>"contactEmail"</v>
      </c>
      <c r="BM67"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"contactEmail","contactPhone"</v>
      </c>
      <c r="BN67" s="10" t="str">
        <f>IF(AND(Table_Question_Sets[[#This Row],[Header]]&lt;&gt;"Yes",Table_Question_Sets[[#This Row],[Property]]&lt;&gt;"",Table_Question_Sets[[#This Row],[Workflow Role]]&lt;&gt;""),
""""&amp;Table_Question_Sets[[#This Row],[Workflow Role]]&amp;""":"""&amp;Table_Question_Sets[[#This Row],[Key]]&amp;"""","")</f>
        <v>"customerEmail":"contactEmail"</v>
      </c>
      <c r="BO67" s="10" t="str">
        <f>IF(AND(Table_Question_Sets[[#This Row],[Header]]&lt;&gt;"Yes",Table_Question_Sets[[#This Row],[Property]]&lt;&gt;"",Table_Question_Sets[[#This Row],[Private]]="Yes"),
""""&amp;Table_Question_Sets[[#This Row],[Key]]&amp;"""","")</f>
        <v/>
      </c>
      <c r="BP67" s="10">
        <f ca="1">IF(Table_Question_Sets[[#This Row],[Header]]="Yes","",_xlfn.NUMBERVALUE(INDIRECT(SUBSTITUTE(ADDRESS(1,COLUMN(),4),"1","")&amp;ROW()+1))+IF(OR(Table_Question_Sets[[#This Row],[Value]]&lt;&gt;"",AND(Table_Question_Sets[[#This Row],[Data Type]]="Repeating",Table_Question_Sets[[#This Row],[Calculation Repeating]]&lt;&gt;"")),1,0))</f>
        <v>0</v>
      </c>
      <c r="BQ67" s="10" t="str">
        <f ca="1" xml:space="preserve">
IF(Table_Question_Sets[[#This Row],[Data Type]]="Repeating",
OFFSET(Table_Repeating_Question_Sets[[#Headers],[Property]],MATCH(Table_Question_Sets[[#This Row],[Property]],Table_Repeating_Question_Sets[Property],0),MATCH("Calculation",Table_Repeating_Question_Sets[#Headers],0)-1,1,1),
"")</f>
        <v/>
      </c>
      <c r="BR67"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7"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7" s="10" t="str">
        <f ca="1">IF(ISNUMBER(Table_Question_Sets[[#This Row],[Config Use Row]]),INDEX(Table_Question_Sets[Config Rollup],Table_Question_Sets[[#This Row],[Config Use Row]]),"")</f>
        <v/>
      </c>
      <c r="BU67" s="10" t="str">
        <f ca="1">IF(ISNUMBER(Table_Question_Sets[[#This Row],[Config Use Row]]),INDEX(Table_Question_Sets[Config Keys Nested Rollup],Table_Question_Sets[[#This Row],[Config Use Row]]),"")</f>
        <v/>
      </c>
      <c r="BV67" s="10" t="str">
        <f ca="1">IF(ISNUMBER(Table_Question_Sets[[#This Row],[Config Use Row]]),INDEX(Table_Question_Sets[Calculation Rollup],Table_Question_Sets[[#This Row],[Config Use Row]]),"")</f>
        <v/>
      </c>
    </row>
    <row r="68" spans="2:74" s="22" customFormat="1" ht="21" customHeight="1">
      <c r="B68" s="11" t="s">
        <v>783</v>
      </c>
      <c r="C68" s="10"/>
      <c r="D68" s="26" t="str">
        <f ca="1">IF(Table_Question_Sets[[#This Row],[Header]]="Yes","",
IF(INDIRECT(SUBSTITUTE(ADDRESS(1,COLUMN(),4),"1","")&amp;ROW()-1)="",
INDIRECT(SUBSTITUTE(ADDRESS(1,COLUMN(Table_Question_Sets[[#This Row],[Property]]),4),"1","")&amp;ROW()-1),
INDIRECT(SUBSTITUTE(ADDRESS(1,COLUMN(),4),"1","")&amp;ROW()-1)))</f>
        <v>Contact</v>
      </c>
      <c r="E6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contactPhone</v>
      </c>
      <c r="F68" s="26" t="str">
        <f>IF(Table_Question_Sets[[#This Row],[Header]]="Yes","",IF(Table_Question_Sets[[#This Row],[Property]]&lt;&gt;"",SUBSTITUTE(Table_Question_Sets[[#This Row],[Property]]," ",""),""))</f>
        <v>ContactPhone</v>
      </c>
      <c r="G68" s="94"/>
      <c r="H68" s="10" t="s">
        <v>76</v>
      </c>
      <c r="I68" s="10" t="s">
        <v>37</v>
      </c>
      <c r="J68" s="10"/>
      <c r="K68" s="62"/>
      <c r="L68" s="77"/>
      <c r="M68" s="77"/>
      <c r="N68" s="25"/>
      <c r="O68" s="25"/>
      <c r="P68" s="25"/>
      <c r="Q68" s="25"/>
      <c r="R68" s="25"/>
      <c r="S68" s="25"/>
      <c r="T68" s="11" t="s">
        <v>76</v>
      </c>
      <c r="U68" s="11"/>
      <c r="V68" s="10"/>
      <c r="W68" s="10"/>
      <c r="X68" s="10"/>
      <c r="Y68" s="10"/>
      <c r="Z68" s="10"/>
      <c r="AA68" s="10"/>
      <c r="AB68" s="10"/>
      <c r="AC68" s="10"/>
      <c r="AD68" s="10"/>
      <c r="AE68" s="10"/>
      <c r="AF68" s="10"/>
      <c r="AG68" s="10"/>
      <c r="AH68" s="77"/>
      <c r="AI68" s="77"/>
      <c r="AJ68" s="77"/>
      <c r="AK68" s="77"/>
      <c r="AL68" s="137"/>
      <c r="AM6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68" s="165"/>
      <c r="AO6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8" s="10"/>
      <c r="AR68" s="25"/>
      <c r="AS68" s="10"/>
      <c r="AT68" s="10"/>
      <c r="AU68" s="11" t="s">
        <v>839</v>
      </c>
      <c r="AV68" s="11"/>
      <c r="AW68" s="10"/>
      <c r="AX68" s="10"/>
      <c r="AY68"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8" s="25" t="str">
        <f>IF(OR(Table_Question_Sets[[#This Row],[Header]]="Yes",Table_Question_Sets[[#This Row],[Text]]=""),"",IF(OR(Table_Question_Sets[[#This Row],[Text]]="true",Table_Question_Sets[[#This Row],[Text]]="false",ISNUMBER(Table_Question_Sets[[#This Row],[Text]])),Table_Question_Sets[[#This Row],[Text]],""""&amp;Table_Question_Sets[[#This Row],[Text]]&amp;""""))</f>
        <v/>
      </c>
      <c r="BA68" s="25" t="str">
        <f>IF(AND(Table_Question_Sets[[#This Row],[Header]]&lt;&gt;"Yes",Table_Question_Sets[[#This Row],[Property]]&lt;&gt;"",Table_Question_Sets[[#This Row],[Summary Label]]&lt;&gt;""),""""&amp;Table_Question_Sets[[#This Row],[Key]]&amp;""": """&amp;Table_Question_Sets[[#This Row],[Summary Label]]&amp;"""","")</f>
        <v/>
      </c>
      <c r="BB68" s="25">
        <f ca="1">IF(Table_Question_Sets[[#This Row],[Header]]="Yes","",_xlfn.NUMBERVALUE(INDIRECT(SUBSTITUTE(ADDRESS(1,COLUMN(),4),"1","")&amp;ROW()-1))+IF(Table_Question_Sets[[#This Row],[Property]]&lt;&gt;"",1,0))</f>
        <v>3</v>
      </c>
      <c r="BC68" s="25">
        <f ca="1">IF(Table_Question_Sets[[#This Row],[Header]]="Yes","",_xlfn.NUMBERVALUE(INDIRECT(SUBSTITUTE(ADDRESS(1,COLUMN(),4),"1","")&amp;ROW()+1))+IF(Table_Question_Sets[[#This Row],[Property]]&lt;&gt;"",1,0))</f>
        <v>1</v>
      </c>
      <c r="BD68" s="25" t="str">
        <f t="array" aca="1" ref="BD6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8" s="25"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Validators.compose([ValidationService.isPhoneNumber()])}</v>
      </c>
      <c r="BF68" s="25"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8" s="2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"templateOptions":{"label":"Phone","formatTextInput":"phoneNumber","addonLeft":{"class":"fa fa-phone"}}</v>
      </c>
      <c r="BH68" s="2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"contactPhone","type": "input-field","className":"col-xs-12 col-md-6","templateOptions":{"label":"Phone","formatTextInput":"phoneNumber","addonLeft":{"class":"fa fa-phone"}},"validators": {"validation": Validators.compose([ValidationService.isPhoneNumber()])}}</v>
      </c>
      <c r="BI68" s="10" t="str">
        <f ca="1" xml:space="preserve">
IF(Table_Question_Sets[[#This Row],[Row]]="Yes","]},{""className"": ""row"",""fieldGroup"": [","")&amp;
Table_Question_Sets[[#This Row],[Config Field]]</f>
        <v>{"key": "contactPhone","type": "input-field","className":"col-xs-12 col-md-6","templateOptions":{"label":"Phone","formatTextInput":"phoneNumber","addonLeft":{"class":"fa fa-phone"}},"validators": {"validation": Validators.compose([ValidationService.isPhoneNumber()])}}</v>
      </c>
      <c r="BJ68"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"contactPhone","type": "input-field","className":"col-xs-12 col-md-6","templateOptions":{"label":"Phone","formatTextInput":"phoneNumber","addonLeft":{"class":"fa fa-phone"}},"validators": {"validation": Validators.compose([ValidationService.isPhoneNumber()])}}</v>
      </c>
      <c r="BK68"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8" s="10" t="str">
        <f>IF(AND(Table_Question_Sets[[#This Row],[Header]]="",Table_Question_Sets[[#This Row],[Property]]&lt;&gt;"",Table_Question_Sets[[#This Row],[Field Type]]&lt;&gt;""),
""""&amp;Table_Question_Sets[[#This Row],[Key]]&amp;"""","")</f>
        <v>"contactPhone"</v>
      </c>
      <c r="BM68"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"contactPhone"</v>
      </c>
      <c r="BN68" s="10" t="str">
        <f>IF(AND(Table_Question_Sets[[#This Row],[Header]]&lt;&gt;"Yes",Table_Question_Sets[[#This Row],[Property]]&lt;&gt;"",Table_Question_Sets[[#This Row],[Workflow Role]]&lt;&gt;""),
""""&amp;Table_Question_Sets[[#This Row],[Workflow Role]]&amp;""":"""&amp;Table_Question_Sets[[#This Row],[Key]]&amp;"""","")</f>
        <v>"customerPhone":"contactPhone"</v>
      </c>
      <c r="BO68" s="10" t="str">
        <f>IF(AND(Table_Question_Sets[[#This Row],[Header]]&lt;&gt;"Yes",Table_Question_Sets[[#This Row],[Property]]&lt;&gt;"",Table_Question_Sets[[#This Row],[Private]]="Yes"),
""""&amp;Table_Question_Sets[[#This Row],[Key]]&amp;"""","")</f>
        <v/>
      </c>
      <c r="BP68" s="10">
        <f ca="1">IF(Table_Question_Sets[[#This Row],[Header]]="Yes","",_xlfn.NUMBERVALUE(INDIRECT(SUBSTITUTE(ADDRESS(1,COLUMN(),4),"1","")&amp;ROW()+1))+IF(OR(Table_Question_Sets[[#This Row],[Value]]&lt;&gt;"",AND(Table_Question_Sets[[#This Row],[Data Type]]="Repeating",Table_Question_Sets[[#This Row],[Calculation Repeating]]&lt;&gt;"")),1,0))</f>
        <v>0</v>
      </c>
      <c r="BQ68" s="10" t="str">
        <f ca="1" xml:space="preserve">
IF(Table_Question_Sets[[#This Row],[Data Type]]="Repeating",
OFFSET(Table_Repeating_Question_Sets[[#Headers],[Property]],MATCH(Table_Question_Sets[[#This Row],[Property]],Table_Repeating_Question_Sets[Property],0),MATCH("Calculation",Table_Repeating_Question_Sets[#Headers],0)-1,1,1),
"")</f>
        <v/>
      </c>
      <c r="BR68"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8"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8" s="10" t="str">
        <f ca="1">IF(ISNUMBER(Table_Question_Sets[[#This Row],[Config Use Row]]),INDEX(Table_Question_Sets[Config Rollup],Table_Question_Sets[[#This Row],[Config Use Row]]),"")</f>
        <v/>
      </c>
      <c r="BU68" s="10" t="str">
        <f ca="1">IF(ISNUMBER(Table_Question_Sets[[#This Row],[Config Use Row]]),INDEX(Table_Question_Sets[Config Keys Nested Rollup],Table_Question_Sets[[#This Row],[Config Use Row]]),"")</f>
        <v/>
      </c>
      <c r="BV68" s="10" t="str">
        <f ca="1">IF(ISNUMBER(Table_Question_Sets[[#This Row],[Config Use Row]]),INDEX(Table_Question_Sets[Calculation Rollup],Table_Question_Sets[[#This Row],[Config Use Row]]),"")</f>
        <v/>
      </c>
    </row>
    <row r="69" spans="2:74" s="21" customFormat="1" ht="29.25" thickBot="1">
      <c r="B69" s="15" t="s">
        <v>919</v>
      </c>
      <c r="C69" s="15" t="s">
        <v>60</v>
      </c>
      <c r="D69" s="15" t="str">
        <f ca="1">IF(Table_Question_Sets[[#This Row],[Header]]="Yes","",
IF(INDIRECT(SUBSTITUTE(ADDRESS(1,COLUMN(),4),"1","")&amp;ROW()-1)="",
INDIRECT(SUBSTITUTE(ADDRESS(1,COLUMN(Table_Question_Sets[[#This Row],[Property]]),4),"1","")&amp;ROW()-1),
INDIRECT(SUBSTITUTE(ADDRESS(1,COLUMN(),4),"1","")&amp;ROW()-1)))</f>
        <v/>
      </c>
      <c r="E69"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v>
      </c>
      <c r="F69" s="15" t="str">
        <f>IF(Table_Question_Sets[[#This Row],[Header]]="Yes","",IF(Table_Question_Sets[[#This Row],[Property]]&lt;&gt;"",SUBSTITUTE(Table_Question_Sets[[#This Row],[Property]]," ",""),""))</f>
        <v/>
      </c>
      <c r="G69" s="58"/>
      <c r="H69" s="15"/>
      <c r="I69" s="15"/>
      <c r="J69" s="15"/>
      <c r="K69" s="58"/>
      <c r="L69" s="76"/>
      <c r="M69" s="76"/>
      <c r="N69" s="33"/>
      <c r="O69" s="33"/>
      <c r="P69" s="33"/>
      <c r="Q69" s="33"/>
      <c r="R69" s="33"/>
      <c r="S69" s="33"/>
      <c r="T69" s="15"/>
      <c r="U69" s="15"/>
      <c r="V69" s="15"/>
      <c r="W69" s="15"/>
      <c r="X69" s="15"/>
      <c r="Y69" s="15"/>
      <c r="Z69" s="15"/>
      <c r="AA69" s="15"/>
      <c r="AB69" s="15"/>
      <c r="AC69" s="15"/>
      <c r="AD69" s="15"/>
      <c r="AE69" s="15"/>
      <c r="AF69" s="15"/>
      <c r="AG69" s="15"/>
      <c r="AH69" s="76"/>
      <c r="AI69" s="76"/>
      <c r="AJ69" s="76"/>
      <c r="AK69" s="76"/>
      <c r="AL69" s="141"/>
      <c r="AM69"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69" s="100"/>
      <c r="AO69"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9"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9" s="15"/>
      <c r="AR69" s="33"/>
      <c r="AS69" s="15"/>
      <c r="AT69" s="15"/>
      <c r="AU69" s="15"/>
      <c r="AV69" s="15"/>
      <c r="AW69" s="15"/>
      <c r="AX69" s="15"/>
      <c r="AY6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9" s="33" t="str">
        <f>IF(OR(Table_Question_Sets[[#This Row],[Header]]="Yes",Table_Question_Sets[[#This Row],[Text]]=""),"",IF(OR(Table_Question_Sets[[#This Row],[Text]]="true",Table_Question_Sets[[#This Row],[Text]]="false",ISNUMBER(Table_Question_Sets[[#This Row],[Text]])),Table_Question_Sets[[#This Row],[Text]],""""&amp;Table_Question_Sets[[#This Row],[Text]]&amp;""""))</f>
        <v/>
      </c>
      <c r="BA69" s="33" t="str">
        <f>IF(AND(Table_Question_Sets[[#This Row],[Header]]&lt;&gt;"Yes",Table_Question_Sets[[#This Row],[Property]]&lt;&gt;"",Table_Question_Sets[[#This Row],[Summary Label]]&lt;&gt;""),""""&amp;Table_Question_Sets[[#This Row],[Key]]&amp;""": """&amp;Table_Question_Sets[[#This Row],[Summary Label]]&amp;"""","")</f>
        <v/>
      </c>
      <c r="BB69" s="33" t="str">
        <f ca="1">IF(Table_Question_Sets[[#This Row],[Header]]="Yes","",_xlfn.NUMBERVALUE(INDIRECT(SUBSTITUTE(ADDRESS(1,COLUMN(),4),"1","")&amp;ROW()-1))+IF(Table_Question_Sets[[#This Row],[Property]]&lt;&gt;"",1,0))</f>
        <v/>
      </c>
      <c r="BC69" s="33" t="str">
        <f ca="1">IF(Table_Question_Sets[[#This Row],[Header]]="Yes","",_xlfn.NUMBERVALUE(INDIRECT(SUBSTITUTE(ADDRESS(1,COLUMN(),4),"1","")&amp;ROW()+1))+IF(Table_Question_Sets[[#This Row],[Property]]&lt;&gt;"",1,0))</f>
        <v/>
      </c>
      <c r="BD69" s="33" t="str">
        <f t="array" aca="1" ref="BD6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9"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9"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9"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9"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9" s="15" t="str">
        <f xml:space="preserve">
IF(Table_Question_Sets[[#This Row],[Row]]="Yes","]},{""className"": ""row"",""fieldGroup"": [","")&amp;
Table_Question_Sets[[#This Row],[Config Field]]</f>
        <v/>
      </c>
      <c r="BJ69"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"details":[{"className": "row","fieldGroup":[{"key": "insuredFullName","type": "input-field","className":"col-xs-12 col-md-6","templateOptions":{"label":"Full name of the insured"},"validators": {"validation": Validators.compose([ValidationService.required('true', '')])}},{"key": "interestedParty","type": "input-field","className":"col-xs-12","templateOptions":{"label":"Details of any other interested party (if applicable)","tooltip":"e.g. Family Trust, Service Companies etc."},"validators": {"validation": Validators.compose([])}}]}],</v>
      </c>
      <c r="BK69"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9" s="15" t="str">
        <f>IF(AND(Table_Question_Sets[[#This Row],[Header]]="",Table_Question_Sets[[#This Row],[Property]]&lt;&gt;"",Table_Question_Sets[[#This Row],[Field Type]]&lt;&gt;""),
""""&amp;Table_Question_Sets[[#This Row],[Key]]&amp;"""","")</f>
        <v/>
      </c>
      <c r="BM69"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"details":["insuredFullName","interestedParty"],</v>
      </c>
      <c r="BN69" s="15" t="str">
        <f>IF(AND(Table_Question_Sets[[#This Row],[Header]]&lt;&gt;"Yes",Table_Question_Sets[[#This Row],[Property]]&lt;&gt;"",Table_Question_Sets[[#This Row],[Workflow Role]]&lt;&gt;""),
""""&amp;Table_Question_Sets[[#This Row],[Workflow Role]]&amp;""":"""&amp;Table_Question_Sets[[#This Row],[Key]]&amp;"""","")</f>
        <v/>
      </c>
      <c r="BO69" s="15" t="str">
        <f>IF(AND(Table_Question_Sets[[#This Row],[Header]]&lt;&gt;"Yes",Table_Question_Sets[[#This Row],[Property]]&lt;&gt;"",Table_Question_Sets[[#This Row],[Private]]="Yes"),
""""&amp;Table_Question_Sets[[#This Row],[Key]]&amp;"""","")</f>
        <v/>
      </c>
      <c r="BP69" s="15" t="str">
        <f ca="1">IF(Table_Question_Sets[[#This Row],[Header]]="Yes","",_xlfn.NUMBERVALUE(INDIRECT(SUBSTITUTE(ADDRESS(1,COLUMN(),4),"1","")&amp;ROW()+1))+IF(OR(Table_Question_Sets[[#This Row],[Value]]&lt;&gt;"",AND(Table_Question_Sets[[#This Row],[Data Type]]="Repeating",Table_Question_Sets[[#This Row],[Calculation Repeating]]&lt;&gt;"")),1,0))</f>
        <v/>
      </c>
      <c r="BQ69" s="15" t="str">
        <f ca="1" xml:space="preserve">
IF(Table_Question_Sets[[#This Row],[Data Type]]="Repeating",
OFFSET(Table_Repeating_Question_Sets[[#Headers],[Property]],MATCH(Table_Question_Sets[[#This Row],[Property]],Table_Repeating_Question_Sets[Property],0),MATCH("Calculation",Table_Repeating_Question_Sets[#Headers],0)-1,1,1),
"")</f>
        <v/>
      </c>
      <c r="BR69"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9"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v>
      </c>
      <c r="BT69" s="15" t="str">
        <f ca="1">IF(ISNUMBER(Table_Question_Sets[[#This Row],[Config Use Row]]),INDEX(Table_Question_Sets[Config Rollup],Table_Question_Sets[[#This Row],[Config Use Row]]),"")</f>
        <v/>
      </c>
      <c r="BU69" s="15" t="str">
        <f ca="1">IF(ISNUMBER(Table_Question_Sets[[#This Row],[Config Use Row]]),INDEX(Table_Question_Sets[Config Keys Nested Rollup],Table_Question_Sets[[#This Row],[Config Use Row]]),"")</f>
        <v/>
      </c>
      <c r="BV69" s="15" t="str">
        <f ca="1">IF(ISNUMBER(Table_Question_Sets[[#This Row],[Config Use Row]]),INDEX(Table_Question_Sets[Calculation Rollup],Table_Question_Sets[[#This Row],[Config Use Row]]),"")</f>
        <v/>
      </c>
    </row>
    <row r="70" spans="2:74" s="22" customFormat="1" ht="21" hidden="1" customHeight="1">
      <c r="B70" s="27"/>
      <c r="C70" s="10"/>
      <c r="D70" s="26" t="str">
        <f ca="1">IF(Table_Question_Sets[[#This Row],[Header]]="Yes","",
IF(INDIRECT(SUBSTITUTE(ADDRESS(1,COLUMN(),4),"1","")&amp;ROW()-1)="",
INDIRECT(SUBSTITUTE(ADDRESS(1,COLUMN(Table_Question_Sets[[#This Row],[Property]]),4),"1","")&amp;ROW()-1),
INDIRECT(SUBSTITUTE(ADDRESS(1,COLUMN(),4),"1","")&amp;ROW()-1)))</f>
        <v>Details</v>
      </c>
      <c r="E7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70" s="26" t="str">
        <f>IF(Table_Question_Sets[[#This Row],[Header]]="Yes","",IF(Table_Question_Sets[[#This Row],[Property]]&lt;&gt;"",SUBSTITUTE(Table_Question_Sets[[#This Row],[Property]]," ",""),""))</f>
        <v/>
      </c>
      <c r="G70" s="94"/>
      <c r="H70" s="27"/>
      <c r="I70" s="27"/>
      <c r="J70" s="10"/>
      <c r="K70" s="59"/>
      <c r="L70" s="77"/>
      <c r="M70" s="77"/>
      <c r="N70" s="60"/>
      <c r="O70" s="60"/>
      <c r="P70" s="60"/>
      <c r="Q70" s="60"/>
      <c r="R70" s="60"/>
      <c r="S70" s="25"/>
      <c r="T70" s="27"/>
      <c r="U70" s="27"/>
      <c r="V70" s="27"/>
      <c r="W70" s="27"/>
      <c r="X70" s="10"/>
      <c r="Y70" s="10"/>
      <c r="Z70" s="10"/>
      <c r="AA70" s="10"/>
      <c r="AB70" s="230"/>
      <c r="AC70" s="10"/>
      <c r="AD70" s="27"/>
      <c r="AE70" s="27"/>
      <c r="AF70" s="10"/>
      <c r="AG70" s="10"/>
      <c r="AH70" s="82"/>
      <c r="AI70" s="82"/>
      <c r="AJ70" s="82"/>
      <c r="AK70" s="82"/>
      <c r="AL70" s="137"/>
      <c r="AM70"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70" s="165"/>
      <c r="AO7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0" s="27"/>
      <c r="AR70" s="25"/>
      <c r="AS70" s="27"/>
      <c r="AT70" s="27"/>
      <c r="AU70" s="28"/>
      <c r="AV70" s="28"/>
      <c r="AW70" s="27"/>
      <c r="AX70" s="27"/>
      <c r="AY7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0" s="50" t="str">
        <f>IF(OR(Table_Question_Sets[[#This Row],[Header]]="Yes",Table_Question_Sets[[#This Row],[Text]]=""),"",IF(OR(Table_Question_Sets[[#This Row],[Text]]="true",Table_Question_Sets[[#This Row],[Text]]="false",ISNUMBER(Table_Question_Sets[[#This Row],[Text]])),Table_Question_Sets[[#This Row],[Text]],""""&amp;Table_Question_Sets[[#This Row],[Text]]&amp;""""))</f>
        <v/>
      </c>
      <c r="BA70" s="29" t="str">
        <f>IF(AND(Table_Question_Sets[[#This Row],[Header]]&lt;&gt;"Yes",Table_Question_Sets[[#This Row],[Property]]&lt;&gt;"",Table_Question_Sets[[#This Row],[Summary Label]]&lt;&gt;""),""""&amp;Table_Question_Sets[[#This Row],[Key]]&amp;""": """&amp;Table_Question_Sets[[#This Row],[Summary Label]]&amp;"""","")</f>
        <v/>
      </c>
      <c r="BB70" s="29">
        <f ca="1">IF(Table_Question_Sets[[#This Row],[Header]]="Yes","",_xlfn.NUMBERVALUE(INDIRECT(SUBSTITUTE(ADDRESS(1,COLUMN(),4),"1","")&amp;ROW()-1))+IF(Table_Question_Sets[[#This Row],[Property]]&lt;&gt;"",1,0))</f>
        <v>0</v>
      </c>
      <c r="BC70" s="29">
        <f ca="1">IF(Table_Question_Sets[[#This Row],[Header]]="Yes","",_xlfn.NUMBERVALUE(INDIRECT(SUBSTITUTE(ADDRESS(1,COLUMN(),4),"1","")&amp;ROW()+1))+IF(Table_Question_Sets[[#This Row],[Property]]&lt;&gt;"",1,0))</f>
        <v>2</v>
      </c>
      <c r="BD70" s="29" t="str">
        <f t="array" aca="1" ref="BD7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0"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0"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0" s="2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0" s="2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0" s="26" t="str">
        <f xml:space="preserve">
IF(Table_Question_Sets[[#This Row],[Row]]="Yes","]},{""className"": ""row"",""fieldGroup"": [","")&amp;
Table_Question_Sets[[#This Row],[Config Field]]</f>
        <v/>
      </c>
      <c r="BJ70"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"insuredFullName","type": "input-field","className":"col-xs-12 col-md-6","templateOptions":{"label":"Full name of the insured"},"validators": {"validation": Validators.compose([ValidationService.required('true', '')])}},{"key": "interestedParty","type": "input-field","className":"col-xs-12","templateOptions":{"label":"Details of any other interested party (if applicable)","tooltip":"e.g. Family Trust, Service Companies etc."},"validators": {"validation": Validators.compose([])}}</v>
      </c>
      <c r="BK70"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0" s="137" t="str">
        <f>IF(AND(Table_Question_Sets[[#This Row],[Header]]="",Table_Question_Sets[[#This Row],[Property]]&lt;&gt;"",Table_Question_Sets[[#This Row],[Field Type]]&lt;&gt;""),
""""&amp;Table_Question_Sets[[#This Row],[Key]]&amp;"""","")</f>
        <v/>
      </c>
      <c r="BM7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"insuredFullName","interestedParty"</v>
      </c>
      <c r="BN70" s="137" t="str">
        <f>IF(AND(Table_Question_Sets[[#This Row],[Header]]&lt;&gt;"Yes",Table_Question_Sets[[#This Row],[Property]]&lt;&gt;"",Table_Question_Sets[[#This Row],[Workflow Role]]&lt;&gt;""),
""""&amp;Table_Question_Sets[[#This Row],[Workflow Role]]&amp;""":"""&amp;Table_Question_Sets[[#This Row],[Key]]&amp;"""","")</f>
        <v/>
      </c>
      <c r="BO70" s="137" t="str">
        <f>IF(AND(Table_Question_Sets[[#This Row],[Header]]&lt;&gt;"Yes",Table_Question_Sets[[#This Row],[Property]]&lt;&gt;"",Table_Question_Sets[[#This Row],[Private]]="Yes"),
""""&amp;Table_Question_Sets[[#This Row],[Key]]&amp;"""","")</f>
        <v/>
      </c>
      <c r="BP70" s="137">
        <f ca="1">IF(Table_Question_Sets[[#This Row],[Header]]="Yes","",_xlfn.NUMBERVALUE(INDIRECT(SUBSTITUTE(ADDRESS(1,COLUMN(),4),"1","")&amp;ROW()+1))+IF(OR(Table_Question_Sets[[#This Row],[Value]]&lt;&gt;"",AND(Table_Question_Sets[[#This Row],[Data Type]]="Repeating",Table_Question_Sets[[#This Row],[Calculation Repeating]]&lt;&gt;"")),1,0))</f>
        <v>0</v>
      </c>
      <c r="BQ70" s="137" t="str">
        <f ca="1" xml:space="preserve">
IF(Table_Question_Sets[[#This Row],[Data Type]]="Repeating",
OFFSET(Table_Repeating_Question_Sets[[#Headers],[Property]],MATCH(Table_Question_Sets[[#This Row],[Property]],Table_Repeating_Question_Sets[Property],0),MATCH("Calculation",Table_Repeating_Question_Sets[#Headers],0)-1,1,1),
"")</f>
        <v/>
      </c>
      <c r="BR70"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0" s="137" t="str">
        <f ca="1">IF(ISNUMBER(Table_Question_Sets[[#This Row],[Config Use Row]]),INDEX(Table_Question_Sets[Config Rollup],Table_Question_Sets[[#This Row],[Config Use Row]]),"")</f>
        <v/>
      </c>
      <c r="BU70" s="137" t="str">
        <f ca="1">IF(ISNUMBER(Table_Question_Sets[[#This Row],[Config Use Row]]),INDEX(Table_Question_Sets[Config Keys Nested Rollup],Table_Question_Sets[[#This Row],[Config Use Row]]),"")</f>
        <v/>
      </c>
      <c r="BV70" s="137" t="str">
        <f ca="1">IF(ISNUMBER(Table_Question_Sets[[#This Row],[Config Use Row]]),INDEX(Table_Question_Sets[Calculation Rollup],Table_Question_Sets[[#This Row],[Config Use Row]]),"")</f>
        <v/>
      </c>
    </row>
    <row r="71" spans="2:74" s="22" customFormat="1" ht="21" customHeight="1">
      <c r="B71" s="27" t="s">
        <v>777</v>
      </c>
      <c r="C71" s="10"/>
      <c r="D71" s="26" t="str">
        <f ca="1">IF(Table_Question_Sets[[#This Row],[Header]]="Yes","",
IF(INDIRECT(SUBSTITUTE(ADDRESS(1,COLUMN(),4),"1","")&amp;ROW()-1)="",
INDIRECT(SUBSTITUTE(ADDRESS(1,COLUMN(Table_Question_Sets[[#This Row],[Property]]),4),"1","")&amp;ROW()-1),
INDIRECT(SUBSTITUTE(ADDRESS(1,COLUMN(),4),"1","")&amp;ROW()-1)))</f>
        <v>Details</v>
      </c>
      <c r="E7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insuredFullName</v>
      </c>
      <c r="F71" s="26" t="str">
        <f>IF(Table_Question_Sets[[#This Row],[Header]]="Yes","",IF(Table_Question_Sets[[#This Row],[Property]]&lt;&gt;"",SUBSTITUTE(Table_Question_Sets[[#This Row],[Property]]," ",""),""))</f>
        <v>InsuredFullName</v>
      </c>
      <c r="G71" s="94"/>
      <c r="H71" s="27" t="s">
        <v>37</v>
      </c>
      <c r="I71" s="27" t="s">
        <v>37</v>
      </c>
      <c r="J71" s="10"/>
      <c r="K71" s="59" t="s">
        <v>60</v>
      </c>
      <c r="L71" s="77"/>
      <c r="M71" s="77"/>
      <c r="N71" s="60"/>
      <c r="O71" s="60"/>
      <c r="P71" s="60"/>
      <c r="Q71" s="60"/>
      <c r="R71" s="60"/>
      <c r="S71" s="25"/>
      <c r="T71" s="27" t="s">
        <v>778</v>
      </c>
      <c r="U71" s="27"/>
      <c r="V71" s="27"/>
      <c r="W71" s="27"/>
      <c r="X71" s="10"/>
      <c r="Y71" s="10"/>
      <c r="Z71" s="10"/>
      <c r="AA71" s="10"/>
      <c r="AB71" s="230"/>
      <c r="AC71" s="10"/>
      <c r="AD71" s="27"/>
      <c r="AE71" s="27"/>
      <c r="AF71" s="10"/>
      <c r="AG71" s="10"/>
      <c r="AH71" s="82"/>
      <c r="AI71" s="82"/>
      <c r="AJ71" s="82"/>
      <c r="AK71" s="82"/>
      <c r="AL71" s="137"/>
      <c r="AM7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71" s="165"/>
      <c r="AO7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1" s="27"/>
      <c r="AR71" s="25"/>
      <c r="AS71" s="27"/>
      <c r="AT71" s="27"/>
      <c r="AU71" s="28"/>
      <c r="AV71" s="28"/>
      <c r="AW71" s="27"/>
      <c r="AX71" s="27"/>
      <c r="AY7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1" s="50" t="str">
        <f>IF(OR(Table_Question_Sets[[#This Row],[Header]]="Yes",Table_Question_Sets[[#This Row],[Text]]=""),"",IF(OR(Table_Question_Sets[[#This Row],[Text]]="true",Table_Question_Sets[[#This Row],[Text]]="false",ISNUMBER(Table_Question_Sets[[#This Row],[Text]])),Table_Question_Sets[[#This Row],[Text]],""""&amp;Table_Question_Sets[[#This Row],[Text]]&amp;""""))</f>
        <v/>
      </c>
      <c r="BA71" s="29" t="str">
        <f>IF(AND(Table_Question_Sets[[#This Row],[Header]]&lt;&gt;"Yes",Table_Question_Sets[[#This Row],[Property]]&lt;&gt;"",Table_Question_Sets[[#This Row],[Summary Label]]&lt;&gt;""),""""&amp;Table_Question_Sets[[#This Row],[Key]]&amp;""": """&amp;Table_Question_Sets[[#This Row],[Summary Label]]&amp;"""","")</f>
        <v/>
      </c>
      <c r="BB71" s="29">
        <f ca="1">IF(Table_Question_Sets[[#This Row],[Header]]="Yes","",_xlfn.NUMBERVALUE(INDIRECT(SUBSTITUTE(ADDRESS(1,COLUMN(),4),"1","")&amp;ROW()-1))+IF(Table_Question_Sets[[#This Row],[Property]]&lt;&gt;"",1,0))</f>
        <v>1</v>
      </c>
      <c r="BC71" s="29">
        <f ca="1">IF(Table_Question_Sets[[#This Row],[Header]]="Yes","",_xlfn.NUMBERVALUE(INDIRECT(SUBSTITUTE(ADDRESS(1,COLUMN(),4),"1","")&amp;ROW()+1))+IF(Table_Question_Sets[[#This Row],[Property]]&lt;&gt;"",1,0))</f>
        <v>2</v>
      </c>
      <c r="BD71" s="29" t="str">
        <f t="array" aca="1" ref="BD7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1"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71"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1"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"templateOptions":{"label":"Full name of the insured"}</v>
      </c>
      <c r="BH7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"insuredFullName","type": "input-field","className":"col-xs-12 col-md-6","templateOptions":{"label":"Full name of the insured"},"validators": {"validation": Validators.compose([ValidationService.required('true', '')])}}</v>
      </c>
      <c r="BI71" s="26" t="str">
        <f ca="1" xml:space="preserve">
IF(Table_Question_Sets[[#This Row],[Row]]="Yes","]},{""className"": ""row"",""fieldGroup"": [","")&amp;
Table_Question_Sets[[#This Row],[Config Field]]</f>
        <v>{"key": "insuredFullName","type": "input-field","className":"col-xs-12 col-md-6","templateOptions":{"label":"Full name of the insured"},"validators": {"validation": Validators.compose([ValidationService.required('true', '')])}}</v>
      </c>
      <c r="BJ7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"insuredFullName","type": "input-field","className":"col-xs-12 col-md-6","templateOptions":{"label":"Full name of the insured"},"validators": {"validation": Validators.compose([ValidationService.required('true', '')])}},{"key": "interestedParty","type": "input-field","className":"col-xs-12","templateOptions":{"label":"Details of any other interested party (if applicable)","tooltip":"e.g. Family Trust, Service Companies etc."},"validators": {"validation": Validators.compose([])}}</v>
      </c>
      <c r="BK7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1" s="137" t="str">
        <f>IF(AND(Table_Question_Sets[[#This Row],[Header]]="",Table_Question_Sets[[#This Row],[Property]]&lt;&gt;"",Table_Question_Sets[[#This Row],[Field Type]]&lt;&gt;""),
""""&amp;Table_Question_Sets[[#This Row],[Key]]&amp;"""","")</f>
        <v>"insuredFullName"</v>
      </c>
      <c r="BM7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"insuredFullName","interestedParty"</v>
      </c>
      <c r="BN71" s="137" t="str">
        <f>IF(AND(Table_Question_Sets[[#This Row],[Header]]&lt;&gt;"Yes",Table_Question_Sets[[#This Row],[Property]]&lt;&gt;"",Table_Question_Sets[[#This Row],[Workflow Role]]&lt;&gt;""),
""""&amp;Table_Question_Sets[[#This Row],[Workflow Role]]&amp;""":"""&amp;Table_Question_Sets[[#This Row],[Key]]&amp;"""","")</f>
        <v/>
      </c>
      <c r="BO71" s="137" t="str">
        <f>IF(AND(Table_Question_Sets[[#This Row],[Header]]&lt;&gt;"Yes",Table_Question_Sets[[#This Row],[Property]]&lt;&gt;"",Table_Question_Sets[[#This Row],[Private]]="Yes"),
""""&amp;Table_Question_Sets[[#This Row],[Key]]&amp;"""","")</f>
        <v/>
      </c>
      <c r="BP71" s="137">
        <f ca="1">IF(Table_Question_Sets[[#This Row],[Header]]="Yes","",_xlfn.NUMBERVALUE(INDIRECT(SUBSTITUTE(ADDRESS(1,COLUMN(),4),"1","")&amp;ROW()+1))+IF(OR(Table_Question_Sets[[#This Row],[Value]]&lt;&gt;"",AND(Table_Question_Sets[[#This Row],[Data Type]]="Repeating",Table_Question_Sets[[#This Row],[Calculation Repeating]]&lt;&gt;"")),1,0))</f>
        <v>0</v>
      </c>
      <c r="BQ71" s="137" t="str">
        <f ca="1" xml:space="preserve">
IF(Table_Question_Sets[[#This Row],[Data Type]]="Repeating",
OFFSET(Table_Repeating_Question_Sets[[#Headers],[Property]],MATCH(Table_Question_Sets[[#This Row],[Property]],Table_Repeating_Question_Sets[Property],0),MATCH("Calculation",Table_Repeating_Question_Sets[#Headers],0)-1,1,1),
"")</f>
        <v/>
      </c>
      <c r="BR71"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1" s="137" t="str">
        <f ca="1">IF(ISNUMBER(Table_Question_Sets[[#This Row],[Config Use Row]]),INDEX(Table_Question_Sets[Config Rollup],Table_Question_Sets[[#This Row],[Config Use Row]]),"")</f>
        <v/>
      </c>
      <c r="BU71" s="137" t="str">
        <f ca="1">IF(ISNUMBER(Table_Question_Sets[[#This Row],[Config Use Row]]),INDEX(Table_Question_Sets[Config Keys Nested Rollup],Table_Question_Sets[[#This Row],[Config Use Row]]),"")</f>
        <v/>
      </c>
      <c r="BV71" s="137" t="str">
        <f ca="1">IF(ISNUMBER(Table_Question_Sets[[#This Row],[Config Use Row]]),INDEX(Table_Question_Sets[Calculation Rollup],Table_Question_Sets[[#This Row],[Config Use Row]]),"")</f>
        <v/>
      </c>
    </row>
    <row r="72" spans="2:74" s="22" customFormat="1" ht="21" customHeight="1">
      <c r="B72" s="27" t="s">
        <v>1276</v>
      </c>
      <c r="C72" s="10"/>
      <c r="D72" s="26" t="str">
        <f ca="1">IF(Table_Question_Sets[[#This Row],[Header]]="Yes","",
IF(INDIRECT(SUBSTITUTE(ADDRESS(1,COLUMN(),4),"1","")&amp;ROW()-1)="",
INDIRECT(SUBSTITUTE(ADDRESS(1,COLUMN(Table_Question_Sets[[#This Row],[Property]]),4),"1","")&amp;ROW()-1),
INDIRECT(SUBSTITUTE(ADDRESS(1,COLUMN(),4),"1","")&amp;ROW()-1)))</f>
        <v>Details</v>
      </c>
      <c r="E7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interestedParty</v>
      </c>
      <c r="F72" s="26" t="str">
        <f>IF(Table_Question_Sets[[#This Row],[Header]]="Yes","",IF(Table_Question_Sets[[#This Row],[Property]]&lt;&gt;"",SUBSTITUTE(Table_Question_Sets[[#This Row],[Property]]," ",""),""))</f>
        <v>InterestedParty</v>
      </c>
      <c r="G72" s="94"/>
      <c r="H72" s="27" t="s">
        <v>37</v>
      </c>
      <c r="I72" s="27" t="s">
        <v>37</v>
      </c>
      <c r="J72" s="10"/>
      <c r="K72" s="59"/>
      <c r="L72" s="77"/>
      <c r="M72" s="77"/>
      <c r="N72" s="60"/>
      <c r="O72" s="60" t="s">
        <v>726</v>
      </c>
      <c r="P72" s="60"/>
      <c r="Q72" s="60"/>
      <c r="R72" s="60"/>
      <c r="S72" s="25"/>
      <c r="T72" s="27" t="s">
        <v>1696</v>
      </c>
      <c r="U72" s="27"/>
      <c r="V72" s="27"/>
      <c r="W72" s="27"/>
      <c r="X72" s="10"/>
      <c r="Y72" s="10"/>
      <c r="Z72" s="10"/>
      <c r="AA72" s="10"/>
      <c r="AB72" s="230"/>
      <c r="AC72" s="10"/>
      <c r="AD72" s="27"/>
      <c r="AE72" s="27"/>
      <c r="AF72" s="10" t="s">
        <v>1697</v>
      </c>
      <c r="AG72" s="10"/>
      <c r="AH72" s="82"/>
      <c r="AI72" s="82"/>
      <c r="AJ72" s="82"/>
      <c r="AK72" s="82"/>
      <c r="AL72" s="137"/>
      <c r="AM7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72" s="165"/>
      <c r="AO7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2" s="27"/>
      <c r="AR72" s="25"/>
      <c r="AS72" s="27"/>
      <c r="AT72" s="27"/>
      <c r="AU72" s="28"/>
      <c r="AV72" s="28"/>
      <c r="AW72" s="27"/>
      <c r="AX72" s="27"/>
      <c r="AY7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2" s="50" t="str">
        <f>IF(OR(Table_Question_Sets[[#This Row],[Header]]="Yes",Table_Question_Sets[[#This Row],[Text]]=""),"",IF(OR(Table_Question_Sets[[#This Row],[Text]]="true",Table_Question_Sets[[#This Row],[Text]]="false",ISNUMBER(Table_Question_Sets[[#This Row],[Text]])),Table_Question_Sets[[#This Row],[Text]],""""&amp;Table_Question_Sets[[#This Row],[Text]]&amp;""""))</f>
        <v/>
      </c>
      <c r="BA72" s="29" t="str">
        <f>IF(AND(Table_Question_Sets[[#This Row],[Header]]&lt;&gt;"Yes",Table_Question_Sets[[#This Row],[Property]]&lt;&gt;"",Table_Question_Sets[[#This Row],[Summary Label]]&lt;&gt;""),""""&amp;Table_Question_Sets[[#This Row],[Key]]&amp;""": """&amp;Table_Question_Sets[[#This Row],[Summary Label]]&amp;"""","")</f>
        <v/>
      </c>
      <c r="BB72" s="29">
        <f ca="1">IF(Table_Question_Sets[[#This Row],[Header]]="Yes","",_xlfn.NUMBERVALUE(INDIRECT(SUBSTITUTE(ADDRESS(1,COLUMN(),4),"1","")&amp;ROW()-1))+IF(Table_Question_Sets[[#This Row],[Property]]&lt;&gt;"",1,0))</f>
        <v>2</v>
      </c>
      <c r="BC72" s="29">
        <f ca="1">IF(Table_Question_Sets[[#This Row],[Header]]="Yes","",_xlfn.NUMBERVALUE(INDIRECT(SUBSTITUTE(ADDRESS(1,COLUMN(),4),"1","")&amp;ROW()+1))+IF(Table_Question_Sets[[#This Row],[Property]]&lt;&gt;"",1,0))</f>
        <v>1</v>
      </c>
      <c r="BD72" s="29" t="str">
        <f t="array" aca="1" ref="BD7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2"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2"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2"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"templateOptions":{"label":"Details of any other interested party (if applicable)","tooltip":"e.g. Family Trust, Service Companies etc."}</v>
      </c>
      <c r="BH7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"interestedParty","type": "input-field","className":"col-xs-12","templateOptions":{"label":"Details of any other interested party (if applicable)","tooltip":"e.g. Family Trust, Service Companies etc."},"validators": {"validation": Validators.compose([])}}</v>
      </c>
      <c r="BI72" s="26" t="str">
        <f ca="1" xml:space="preserve">
IF(Table_Question_Sets[[#This Row],[Row]]="Yes","]},{""className"": ""row"",""fieldGroup"": [","")&amp;
Table_Question_Sets[[#This Row],[Config Field]]</f>
        <v>{"key": "interestedParty","type": "input-field","className":"col-xs-12","templateOptions":{"label":"Details of any other interested party (if applicable)","tooltip":"e.g. Family Trust, Service Companies etc."},"validators": {"validation": Validators.compose([])}}</v>
      </c>
      <c r="BJ7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"interestedParty","type": "input-field","className":"col-xs-12","templateOptions":{"label":"Details of any other interested party (if applicable)","tooltip":"e.g. Family Trust, Service Companies etc."},"validators": {"validation": Validators.compose([])}}</v>
      </c>
      <c r="BK7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2" s="137" t="str">
        <f>IF(AND(Table_Question_Sets[[#This Row],[Header]]="",Table_Question_Sets[[#This Row],[Property]]&lt;&gt;"",Table_Question_Sets[[#This Row],[Field Type]]&lt;&gt;""),
""""&amp;Table_Question_Sets[[#This Row],[Key]]&amp;"""","")</f>
        <v>"interestedParty"</v>
      </c>
      <c r="BM7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"interestedParty"</v>
      </c>
      <c r="BN72" s="137" t="str">
        <f>IF(AND(Table_Question_Sets[[#This Row],[Header]]&lt;&gt;"Yes",Table_Question_Sets[[#This Row],[Property]]&lt;&gt;"",Table_Question_Sets[[#This Row],[Workflow Role]]&lt;&gt;""),
""""&amp;Table_Question_Sets[[#This Row],[Workflow Role]]&amp;""":"""&amp;Table_Question_Sets[[#This Row],[Key]]&amp;"""","")</f>
        <v/>
      </c>
      <c r="BO72" s="137" t="str">
        <f>IF(AND(Table_Question_Sets[[#This Row],[Header]]&lt;&gt;"Yes",Table_Question_Sets[[#This Row],[Property]]&lt;&gt;"",Table_Question_Sets[[#This Row],[Private]]="Yes"),
""""&amp;Table_Question_Sets[[#This Row],[Key]]&amp;"""","")</f>
        <v/>
      </c>
      <c r="BP72" s="137">
        <f ca="1">IF(Table_Question_Sets[[#This Row],[Header]]="Yes","",_xlfn.NUMBERVALUE(INDIRECT(SUBSTITUTE(ADDRESS(1,COLUMN(),4),"1","")&amp;ROW()+1))+IF(OR(Table_Question_Sets[[#This Row],[Value]]&lt;&gt;"",AND(Table_Question_Sets[[#This Row],[Data Type]]="Repeating",Table_Question_Sets[[#This Row],[Calculation Repeating]]&lt;&gt;"")),1,0))</f>
        <v>0</v>
      </c>
      <c r="BQ72" s="137" t="str">
        <f ca="1" xml:space="preserve">
IF(Table_Question_Sets[[#This Row],[Data Type]]="Repeating",
OFFSET(Table_Repeating_Question_Sets[[#Headers],[Property]],MATCH(Table_Question_Sets[[#This Row],[Property]],Table_Repeating_Question_Sets[Property],0),MATCH("Calculation",Table_Repeating_Question_Sets[#Headers],0)-1,1,1),
"")</f>
        <v/>
      </c>
      <c r="BR72"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2" s="137" t="str">
        <f ca="1">IF(ISNUMBER(Table_Question_Sets[[#This Row],[Config Use Row]]),INDEX(Table_Question_Sets[Config Rollup],Table_Question_Sets[[#This Row],[Config Use Row]]),"")</f>
        <v/>
      </c>
      <c r="BU72" s="137" t="str">
        <f ca="1">IF(ISNUMBER(Table_Question_Sets[[#This Row],[Config Use Row]]),INDEX(Table_Question_Sets[Config Keys Nested Rollup],Table_Question_Sets[[#This Row],[Config Use Row]]),"")</f>
        <v/>
      </c>
      <c r="BV72" s="137" t="str">
        <f ca="1">IF(ISNUMBER(Table_Question_Sets[[#This Row],[Config Use Row]]),INDEX(Table_Question_Sets[Calculation Rollup],Table_Question_Sets[[#This Row],[Config Use Row]]),"")</f>
        <v/>
      </c>
    </row>
    <row r="73" spans="2:74" s="21" customFormat="1" ht="29.25" thickBot="1">
      <c r="B73" s="15" t="s">
        <v>1277</v>
      </c>
      <c r="C73" s="15" t="s">
        <v>60</v>
      </c>
      <c r="D73" s="15" t="str">
        <f ca="1">IF(Table_Question_Sets[[#This Row],[Header]]="Yes","",
IF(INDIRECT(SUBSTITUTE(ADDRESS(1,COLUMN(),4),"1","")&amp;ROW()-1)="",
INDIRECT(SUBSTITUTE(ADDRESS(1,COLUMN(Table_Question_Sets[[#This Row],[Property]]),4),"1","")&amp;ROW()-1),
INDIRECT(SUBSTITUTE(ADDRESS(1,COLUMN(),4),"1","")&amp;ROW()-1)))</f>
        <v/>
      </c>
      <c r="E73"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businessDetails</v>
      </c>
      <c r="F73" s="15" t="str">
        <f>IF(Table_Question_Sets[[#This Row],[Header]]="Yes","",IF(Table_Question_Sets[[#This Row],[Property]]&lt;&gt;"",SUBSTITUTE(Table_Question_Sets[[#This Row],[Property]]," ",""),""))</f>
        <v/>
      </c>
      <c r="G73" s="58"/>
      <c r="H73" s="15"/>
      <c r="I73" s="15"/>
      <c r="J73" s="15"/>
      <c r="K73" s="58"/>
      <c r="L73" s="76"/>
      <c r="M73" s="76"/>
      <c r="N73" s="33"/>
      <c r="O73" s="33"/>
      <c r="P73" s="33"/>
      <c r="Q73" s="33"/>
      <c r="R73" s="33"/>
      <c r="S73" s="33"/>
      <c r="T73" s="15"/>
      <c r="U73" s="15"/>
      <c r="V73" s="15"/>
      <c r="W73" s="15"/>
      <c r="X73" s="15"/>
      <c r="Y73" s="15"/>
      <c r="Z73" s="15"/>
      <c r="AA73" s="15"/>
      <c r="AB73" s="15"/>
      <c r="AC73" s="15"/>
      <c r="AD73" s="15"/>
      <c r="AE73" s="15"/>
      <c r="AF73" s="15"/>
      <c r="AG73" s="15"/>
      <c r="AH73" s="76"/>
      <c r="AI73" s="76"/>
      <c r="AJ73" s="76"/>
      <c r="AK73" s="76"/>
      <c r="AL73" s="141"/>
      <c r="AM73"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73" s="100"/>
      <c r="AO73"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3"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3" s="15"/>
      <c r="AR73" s="33"/>
      <c r="AS73" s="15"/>
      <c r="AT73" s="15"/>
      <c r="AU73" s="15"/>
      <c r="AV73" s="15"/>
      <c r="AW73" s="15"/>
      <c r="AX73" s="15"/>
      <c r="AY7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3" s="33" t="str">
        <f>IF(OR(Table_Question_Sets[[#This Row],[Header]]="Yes",Table_Question_Sets[[#This Row],[Text]]=""),"",IF(OR(Table_Question_Sets[[#This Row],[Text]]="true",Table_Question_Sets[[#This Row],[Text]]="false",ISNUMBER(Table_Question_Sets[[#This Row],[Text]])),Table_Question_Sets[[#This Row],[Text]],""""&amp;Table_Question_Sets[[#This Row],[Text]]&amp;""""))</f>
        <v/>
      </c>
      <c r="BA73" s="33" t="str">
        <f>IF(AND(Table_Question_Sets[[#This Row],[Header]]&lt;&gt;"Yes",Table_Question_Sets[[#This Row],[Property]]&lt;&gt;"",Table_Question_Sets[[#This Row],[Summary Label]]&lt;&gt;""),""""&amp;Table_Question_Sets[[#This Row],[Key]]&amp;""": """&amp;Table_Question_Sets[[#This Row],[Summary Label]]&amp;"""","")</f>
        <v/>
      </c>
      <c r="BB73" s="33" t="str">
        <f ca="1">IF(Table_Question_Sets[[#This Row],[Header]]="Yes","",_xlfn.NUMBERVALUE(INDIRECT(SUBSTITUTE(ADDRESS(1,COLUMN(),4),"1","")&amp;ROW()-1))+IF(Table_Question_Sets[[#This Row],[Property]]&lt;&gt;"",1,0))</f>
        <v/>
      </c>
      <c r="BC73" s="33" t="str">
        <f ca="1">IF(Table_Question_Sets[[#This Row],[Header]]="Yes","",_xlfn.NUMBERVALUE(INDIRECT(SUBSTITUTE(ADDRESS(1,COLUMN(),4),"1","")&amp;ROW()+1))+IF(Table_Question_Sets[[#This Row],[Property]]&lt;&gt;"",1,0))</f>
        <v/>
      </c>
      <c r="BD73" s="33" t="str">
        <f t="array" aca="1" ref="BD7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3"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3"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3"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3"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3" s="15" t="str">
        <f xml:space="preserve">
IF(Table_Question_Sets[[#This Row],[Row]]="Yes","]},{""className"": ""row"",""fieldGroup"": [","")&amp;
Table_Question_Sets[[#This Row],[Config Field]]</f>
        <v/>
      </c>
      <c r="BJ73"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"businessDetails":[{"className": "row","fieldGroup":[{"key": "businessName","type": "input-field","className":"col-xs-12 col-md-6","templateOptions":{"label":"Business name","content":{"heading3":"Business Information"}},"validators": {"validation": Validators.compose([ValidationService.required('true', '')])}},]},{"className": "row","fieldGroup": [{"key": "businessACN","type": "input-field","className":"col-xs-12 col-md-6","templateOptions":{"label":"ACN"},"validators": {"validation": Validators.compose([ValidationService.required('true', ''), ValidationService.isACN()])}},{"key": "businessABN","type": "input-field","className":"col-xs-12 col-md-6","templateOptions":{"label":"ABN"},"validators": {"validation": Validators.compose([ValidationService.required('true', ''), ValidationService.isABN()])}},]},{"className": "row","fieldGroup": [{"key": "businessYearEstablished","type": "input-field","className":"col-xs-12 col-md-6","templateOptions":{"assumedValue":"2021","label":"Year business established","affectsPremium":"Yes","affectsTriggers":"Yes"},"validators": {"validation": Validators.compose([ValidationService.required('true', ''), ValidationService.customExpression('number(businessYearEstablished) &gt; 1900 &amp;&amp; number(businessYearEstablished) &lt;= getYear(thisYear())', 'You must enter a valid business year.')])}},{"key": "businessAddressHeading","type": "content-field","className":"col-xs-12","templateOptions":{"content":{"heading3":"Business Address"}},"validators": {"validation": Validators.compose([])}},{"key": "businessAddress","type": "input-field","className":"col-xs-12 col-sm-12 col-md-5","templateOptions":{"label":"Street address"},"validators": {"validation": Validators.compose([ValidationService.required('true', '')])}},{"key": "businessTown","type": "input-field","className":"col-xs-12 col-sm-6 col-md-3","templateOptions":{"label":"Suburb"},"validators": {"validation": Validators.compose([ValidationService.required('true', '')])}},{"key":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73"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3" s="15" t="str">
        <f>IF(AND(Table_Question_Sets[[#This Row],[Header]]="",Table_Question_Sets[[#This Row],[Property]]&lt;&gt;"",Table_Question_Sets[[#This Row],[Field Type]]&lt;&gt;""),
""""&amp;Table_Question_Sets[[#This Row],[Key]]&amp;"""","")</f>
        <v/>
      </c>
      <c r="BM73"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"businessDetails":["businessName","businessACN","businessABN","businessYearEstablished","businessAddressHeading","businessAddress","businessTown","businessState","businessPostcode","postalPrompt","postalAddress","postalTown","postalState","postalPostcode","branchOffice"],</v>
      </c>
      <c r="BN73" s="15" t="str">
        <f>IF(AND(Table_Question_Sets[[#This Row],[Header]]&lt;&gt;"Yes",Table_Question_Sets[[#This Row],[Property]]&lt;&gt;"",Table_Question_Sets[[#This Row],[Workflow Role]]&lt;&gt;""),
""""&amp;Table_Question_Sets[[#This Row],[Workflow Role]]&amp;""":"""&amp;Table_Question_Sets[[#This Row],[Key]]&amp;"""","")</f>
        <v/>
      </c>
      <c r="BO73" s="15" t="str">
        <f>IF(AND(Table_Question_Sets[[#This Row],[Header]]&lt;&gt;"Yes",Table_Question_Sets[[#This Row],[Property]]&lt;&gt;"",Table_Question_Sets[[#This Row],[Private]]="Yes"),
""""&amp;Table_Question_Sets[[#This Row],[Key]]&amp;"""","")</f>
        <v/>
      </c>
      <c r="BP73" s="15" t="str">
        <f ca="1">IF(Table_Question_Sets[[#This Row],[Header]]="Yes","",_xlfn.NUMBERVALUE(INDIRECT(SUBSTITUTE(ADDRESS(1,COLUMN(),4),"1","")&amp;ROW()+1))+IF(OR(Table_Question_Sets[[#This Row],[Value]]&lt;&gt;"",AND(Table_Question_Sets[[#This Row],[Data Type]]="Repeating",Table_Question_Sets[[#This Row],[Calculation Repeating]]&lt;&gt;"")),1,0))</f>
        <v/>
      </c>
      <c r="BQ73" s="15" t="str">
        <f ca="1" xml:space="preserve">
IF(Table_Question_Sets[[#This Row],[Data Type]]="Repeating",
OFFSET(Table_Repeating_Question_Sets[[#Headers],[Property]],MATCH(Table_Question_Sets[[#This Row],[Property]],Table_Repeating_Question_Sets[Property],0),MATCH("Calculation",Table_Repeating_Question_Sets[#Headers],0)-1,1,1),
"")</f>
        <v/>
      </c>
      <c r="BR73"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3"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"businessDetails":{"businessYearEstablished": 2021},</v>
      </c>
      <c r="BT73" s="15" t="str">
        <f ca="1">IF(ISNUMBER(Table_Question_Sets[[#This Row],[Config Use Row]]),INDEX(Table_Question_Sets[Config Rollup],Table_Question_Sets[[#This Row],[Config Use Row]]),"")</f>
        <v/>
      </c>
      <c r="BU73" s="15" t="str">
        <f ca="1">IF(ISNUMBER(Table_Question_Sets[[#This Row],[Config Use Row]]),INDEX(Table_Question_Sets[Config Keys Nested Rollup],Table_Question_Sets[[#This Row],[Config Use Row]]),"")</f>
        <v/>
      </c>
      <c r="BV73" s="15" t="str">
        <f ca="1">IF(ISNUMBER(Table_Question_Sets[[#This Row],[Config Use Row]]),INDEX(Table_Question_Sets[Calculation Rollup],Table_Question_Sets[[#This Row],[Config Use Row]]),"")</f>
        <v/>
      </c>
    </row>
    <row r="74" spans="2:74" s="22" customFormat="1" ht="21" hidden="1" customHeight="1">
      <c r="B74" s="27"/>
      <c r="C74" s="164"/>
      <c r="D74" s="26" t="str">
        <f ca="1">IF(Table_Question_Sets[[#This Row],[Header]]="Yes","",
IF(INDIRECT(SUBSTITUTE(ADDRESS(1,COLUMN(),4),"1","")&amp;ROW()-1)="",
INDIRECT(SUBSTITUTE(ADDRESS(1,COLUMN(Table_Question_Sets[[#This Row],[Property]]),4),"1","")&amp;ROW()-1),
INDIRECT(SUBSTITUTE(ADDRESS(1,COLUMN(),4),"1","")&amp;ROW()-1)))</f>
        <v>Business Details</v>
      </c>
      <c r="E7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74" s="26" t="str">
        <f>IF(Table_Question_Sets[[#This Row],[Header]]="Yes","",IF(Table_Question_Sets[[#This Row],[Property]]&lt;&gt;"",SUBSTITUTE(Table_Question_Sets[[#This Row],[Property]]," ",""),""))</f>
        <v/>
      </c>
      <c r="G74" s="94"/>
      <c r="H74" s="27"/>
      <c r="I74" s="27"/>
      <c r="J74" s="27"/>
      <c r="K74" s="59"/>
      <c r="L74" s="82"/>
      <c r="M74" s="82"/>
      <c r="N74" s="52"/>
      <c r="O74" s="52"/>
      <c r="P74" s="52"/>
      <c r="Q74" s="52"/>
      <c r="R74" s="52"/>
      <c r="S74" s="52"/>
      <c r="T74" s="27"/>
      <c r="U74" s="27"/>
      <c r="V74" s="27"/>
      <c r="W74" s="27"/>
      <c r="X74" s="27"/>
      <c r="Y74" s="27"/>
      <c r="Z74" s="27"/>
      <c r="AA74" s="27"/>
      <c r="AB74" s="27"/>
      <c r="AC74" s="27"/>
      <c r="AD74" s="27"/>
      <c r="AE74" s="27"/>
      <c r="AF74" s="27"/>
      <c r="AG74" s="27"/>
      <c r="AH74" s="82"/>
      <c r="AI74" s="82"/>
      <c r="AJ74" s="82"/>
      <c r="AK74" s="82"/>
      <c r="AL74" s="26"/>
      <c r="AM7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74" s="165"/>
      <c r="AO7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4" s="27"/>
      <c r="AR74" s="52"/>
      <c r="AS74" s="27"/>
      <c r="AT74" s="27"/>
      <c r="AU74" s="27"/>
      <c r="AV74" s="27"/>
      <c r="AW74" s="27"/>
      <c r="AX74" s="27"/>
      <c r="AY74"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4" s="50" t="str">
        <f>IF(OR(Table_Question_Sets[[#This Row],[Header]]="Yes",Table_Question_Sets[[#This Row],[Text]]=""),"",IF(OR(Table_Question_Sets[[#This Row],[Text]]="true",Table_Question_Sets[[#This Row],[Text]]="false",ISNUMBER(Table_Question_Sets[[#This Row],[Text]])),Table_Question_Sets[[#This Row],[Text]],""""&amp;Table_Question_Sets[[#This Row],[Text]]&amp;""""))</f>
        <v/>
      </c>
      <c r="BA74" s="50" t="str">
        <f>IF(AND(Table_Question_Sets[[#This Row],[Header]]&lt;&gt;"Yes",Table_Question_Sets[[#This Row],[Property]]&lt;&gt;"",Table_Question_Sets[[#This Row],[Summary Label]]&lt;&gt;""),""""&amp;Table_Question_Sets[[#This Row],[Key]]&amp;""": """&amp;Table_Question_Sets[[#This Row],[Summary Label]]&amp;"""","")</f>
        <v/>
      </c>
      <c r="BB74" s="50">
        <f ca="1">IF(Table_Question_Sets[[#This Row],[Header]]="Yes","",_xlfn.NUMBERVALUE(INDIRECT(SUBSTITUTE(ADDRESS(1,COLUMN(),4),"1","")&amp;ROW()-1))+IF(Table_Question_Sets[[#This Row],[Property]]&lt;&gt;"",1,0))</f>
        <v>0</v>
      </c>
      <c r="BC74" s="50">
        <f ca="1">IF(Table_Question_Sets[[#This Row],[Header]]="Yes","",_xlfn.NUMBERVALUE(INDIRECT(SUBSTITUTE(ADDRESS(1,COLUMN(),4),"1","")&amp;ROW()+1))+IF(Table_Question_Sets[[#This Row],[Property]]&lt;&gt;"",1,0))</f>
        <v>15</v>
      </c>
      <c r="BD74" s="25" t="str">
        <f t="array" aca="1" ref="BD7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4"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4"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4" s="10" t="str">
        <f xml:space="preserve">
IF(Table_Question_Sets[[#This Row],[Row]]="Yes","]},{""className"": ""row"",""fieldGroup"": [","")&amp;
Table_Question_Sets[[#This Row],[Config Field]]</f>
        <v/>
      </c>
      <c r="BJ74"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"businessName","type": "input-field","className":"col-xs-12 col-md-6","templateOptions":{"label":"Business name","content":{"heading3":"Business Information"}},"validators": {"validation": Validators.compose([ValidationService.required('true', '')])}},]},{"className": "row","fieldGroup": [{"key": "businessACN","type": "input-field","className":"col-xs-12 col-md-6","templateOptions":{"label":"ACN"},"validators": {"validation": Validators.compose([ValidationService.required('true', ''), ValidationService.isACN()])}},{"key": "businessABN","type": "input-field","className":"col-xs-12 col-md-6","templateOptions":{"label":"ABN"},"validators": {"validation": Validators.compose([ValidationService.required('true', ''), ValidationService.isABN()])}},]},{"className": "row","fieldGroup": [{"key": "businessYearEstablished","type": "input-field","className":"col-xs-12 col-md-6","templateOptions":{"assumedValue":"2021","label":"Year business established","affectsPremium":"Yes","affectsTriggers":"Yes"},"validators": {"validation": Validators.compose([ValidationService.required('true', ''), ValidationService.customExpression('number(businessYearEstablished) &gt; 1900 &amp;&amp; number(businessYearEstablished) &lt;= getYear(thisYear())', 'You must enter a valid business year.')])}},{"key": "businessAddressHeading","type": "content-field","className":"col-xs-12","templateOptions":{"content":{"heading3":"Business Address"}},"validators": {"validation": Validators.compose([])}},{"key": "businessAddress","type": "input-field","className":"col-xs-12 col-sm-12 col-md-5","templateOptions":{"label":"Street address"},"validators": {"validation": Validators.compose([ValidationService.required('true', '')])}},{"key": "businessTown","type": "input-field","className":"col-xs-12 col-sm-6 col-md-3","templateOptions":{"label":"Suburb"},"validators": {"validation": Validators.compose([ValidationService.required('true', '')])}},{"key":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74"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4" s="10" t="str">
        <f>IF(AND(Table_Question_Sets[[#This Row],[Header]]="",Table_Question_Sets[[#This Row],[Property]]&lt;&gt;"",Table_Question_Sets[[#This Row],[Field Type]]&lt;&gt;""),
""""&amp;Table_Question_Sets[[#This Row],[Key]]&amp;"""","")</f>
        <v/>
      </c>
      <c r="BM74"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"businessName","businessACN","businessABN","businessYearEstablished","businessAddressHeading","businessAddress","businessTown","businessState","businessPostcode","postalPrompt","postalAddress","postalTown","postalState","postalPostcode","branchOffice"</v>
      </c>
      <c r="BN74" s="10" t="str">
        <f>IF(AND(Table_Question_Sets[[#This Row],[Header]]&lt;&gt;"Yes",Table_Question_Sets[[#This Row],[Property]]&lt;&gt;"",Table_Question_Sets[[#This Row],[Workflow Role]]&lt;&gt;""),
""""&amp;Table_Question_Sets[[#This Row],[Workflow Role]]&amp;""":"""&amp;Table_Question_Sets[[#This Row],[Key]]&amp;"""","")</f>
        <v/>
      </c>
      <c r="BO74" s="10" t="str">
        <f>IF(AND(Table_Question_Sets[[#This Row],[Header]]&lt;&gt;"Yes",Table_Question_Sets[[#This Row],[Property]]&lt;&gt;"",Table_Question_Sets[[#This Row],[Private]]="Yes"),
""""&amp;Table_Question_Sets[[#This Row],[Key]]&amp;"""","")</f>
        <v/>
      </c>
      <c r="BP74" s="10">
        <f ca="1">IF(Table_Question_Sets[[#This Row],[Header]]="Yes","",_xlfn.NUMBERVALUE(INDIRECT(SUBSTITUTE(ADDRESS(1,COLUMN(),4),"1","")&amp;ROW()+1))+IF(OR(Table_Question_Sets[[#This Row],[Value]]&lt;&gt;"",AND(Table_Question_Sets[[#This Row],[Data Type]]="Repeating",Table_Question_Sets[[#This Row],[Calculation Repeating]]&lt;&gt;"")),1,0))</f>
        <v>0</v>
      </c>
      <c r="BQ74" s="10" t="str">
        <f ca="1" xml:space="preserve">
IF(Table_Question_Sets[[#This Row],[Data Type]]="Repeating",
OFFSET(Table_Repeating_Question_Sets[[#Headers],[Property]],MATCH(Table_Question_Sets[[#This Row],[Property]],Table_Repeating_Question_Sets[Property],0),MATCH("Calculation",Table_Repeating_Question_Sets[#Headers],0)-1,1,1),
"")</f>
        <v/>
      </c>
      <c r="BR7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"businessYearEstablished": 2021</v>
      </c>
      <c r="BT74" s="10" t="str">
        <f ca="1">IF(ISNUMBER(Table_Question_Sets[[#This Row],[Config Use Row]]),INDEX(Table_Question_Sets[Config Rollup],Table_Question_Sets[[#This Row],[Config Use Row]]),"")</f>
        <v/>
      </c>
      <c r="BU74" s="10" t="str">
        <f ca="1">IF(ISNUMBER(Table_Question_Sets[[#This Row],[Config Use Row]]),INDEX(Table_Question_Sets[Config Keys Nested Rollup],Table_Question_Sets[[#This Row],[Config Use Row]]),"")</f>
        <v/>
      </c>
      <c r="BV74" s="26" t="str">
        <f ca="1">IF(ISNUMBER(Table_Question_Sets[[#This Row],[Config Use Row]]),INDEX(Table_Question_Sets[Calculation Rollup],Table_Question_Sets[[#This Row],[Config Use Row]]),"")</f>
        <v/>
      </c>
    </row>
    <row r="75" spans="2:74" s="22" customFormat="1" ht="21" customHeight="1">
      <c r="B75" s="27" t="s">
        <v>1278</v>
      </c>
      <c r="C75" s="164"/>
      <c r="D75" s="26" t="str">
        <f ca="1">IF(Table_Question_Sets[[#This Row],[Header]]="Yes","",
IF(INDIRECT(SUBSTITUTE(ADDRESS(1,COLUMN(),4),"1","")&amp;ROW()-1)="",
INDIRECT(SUBSTITUTE(ADDRESS(1,COLUMN(Table_Question_Sets[[#This Row],[Property]]),4),"1","")&amp;ROW()-1),
INDIRECT(SUBSTITUTE(ADDRESS(1,COLUMN(),4),"1","")&amp;ROW()-1)))</f>
        <v>Business Details</v>
      </c>
      <c r="E7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businessName</v>
      </c>
      <c r="F75" s="26" t="str">
        <f>IF(Table_Question_Sets[[#This Row],[Header]]="Yes","",IF(Table_Question_Sets[[#This Row],[Property]]&lt;&gt;"",SUBSTITUTE(Table_Question_Sets[[#This Row],[Property]]," ",""),""))</f>
        <v>BusinessName</v>
      </c>
      <c r="G75" s="94"/>
      <c r="H75" s="27" t="s">
        <v>37</v>
      </c>
      <c r="I75" s="27" t="s">
        <v>37</v>
      </c>
      <c r="J75" s="27"/>
      <c r="K75" s="59" t="s">
        <v>60</v>
      </c>
      <c r="L75" s="82"/>
      <c r="M75" s="82"/>
      <c r="N75" s="59"/>
      <c r="O75" s="59"/>
      <c r="P75" s="59"/>
      <c r="Q75" s="59"/>
      <c r="R75" s="59"/>
      <c r="S75" s="52"/>
      <c r="T75" s="27" t="s">
        <v>1282</v>
      </c>
      <c r="U75" s="27"/>
      <c r="V75" s="27"/>
      <c r="W75" s="27"/>
      <c r="X75" s="27"/>
      <c r="Y75" s="27" t="s">
        <v>1285</v>
      </c>
      <c r="Z75" s="27"/>
      <c r="AA75" s="27"/>
      <c r="AB75" s="239"/>
      <c r="AC75" s="27"/>
      <c r="AD75" s="27"/>
      <c r="AE75" s="27"/>
      <c r="AF75" s="27"/>
      <c r="AG75" s="27"/>
      <c r="AH75" s="82"/>
      <c r="AI75" s="82"/>
      <c r="AJ75" s="82"/>
      <c r="AK75" s="82"/>
      <c r="AL75" s="26"/>
      <c r="AM7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75" s="165"/>
      <c r="AO7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5" s="27"/>
      <c r="AR75" s="52"/>
      <c r="AS75" s="27"/>
      <c r="AT75" s="27"/>
      <c r="AU75" s="27"/>
      <c r="AV75" s="27"/>
      <c r="AW75" s="27"/>
      <c r="AX75" s="27"/>
      <c r="AY7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5" s="50" t="str">
        <f>IF(OR(Table_Question_Sets[[#This Row],[Header]]="Yes",Table_Question_Sets[[#This Row],[Text]]=""),"",IF(OR(Table_Question_Sets[[#This Row],[Text]]="true",Table_Question_Sets[[#This Row],[Text]]="false",ISNUMBER(Table_Question_Sets[[#This Row],[Text]])),Table_Question_Sets[[#This Row],[Text]],""""&amp;Table_Question_Sets[[#This Row],[Text]]&amp;""""))</f>
        <v/>
      </c>
      <c r="BA75" s="50" t="str">
        <f>IF(AND(Table_Question_Sets[[#This Row],[Header]]&lt;&gt;"Yes",Table_Question_Sets[[#This Row],[Property]]&lt;&gt;"",Table_Question_Sets[[#This Row],[Summary Label]]&lt;&gt;""),""""&amp;Table_Question_Sets[[#This Row],[Key]]&amp;""": """&amp;Table_Question_Sets[[#This Row],[Summary Label]]&amp;"""","")</f>
        <v/>
      </c>
      <c r="BB75" s="50">
        <f ca="1">IF(Table_Question_Sets[[#This Row],[Header]]="Yes","",_xlfn.NUMBERVALUE(INDIRECT(SUBSTITUTE(ADDRESS(1,COLUMN(),4),"1","")&amp;ROW()-1))+IF(Table_Question_Sets[[#This Row],[Property]]&lt;&gt;"",1,0))</f>
        <v>1</v>
      </c>
      <c r="BC75" s="50">
        <f ca="1">IF(Table_Question_Sets[[#This Row],[Header]]="Yes","",_xlfn.NUMBERVALUE(INDIRECT(SUBSTITUTE(ADDRESS(1,COLUMN(),4),"1","")&amp;ROW()+1))+IF(Table_Question_Sets[[#This Row],[Property]]&lt;&gt;"",1,0))</f>
        <v>15</v>
      </c>
      <c r="BD75" s="29" t="str">
        <f t="array" aca="1" ref="BD7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7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"templateOptions":{"label":"Business name","content":{"heading3":"Business Information"}}</v>
      </c>
      <c r="BH7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"businessName","type": "input-field","className":"col-xs-12 col-md-6","templateOptions":{"label":"Business name","content":{"heading3":"Business Information"}},"validators": {"validation": Validators.compose([ValidationService.required('true', '')])}}</v>
      </c>
      <c r="BI75" s="26" t="str">
        <f ca="1" xml:space="preserve">
IF(Table_Question_Sets[[#This Row],[Row]]="Yes","]},{""className"": ""row"",""fieldGroup"": [","")&amp;
Table_Question_Sets[[#This Row],[Config Field]]</f>
        <v>{"key": "businessName","type": "input-field","className":"col-xs-12 col-md-6","templateOptions":{"label":"Business name","content":{"heading3":"Business Information"}},"validators": {"validation": Validators.compose([ValidationService.required('true', '')])}}</v>
      </c>
      <c r="BJ7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"businessName","type": "input-field","className":"col-xs-12 col-md-6","templateOptions":{"label":"Business name","content":{"heading3":"Business Information"}},"validators": {"validation": Validators.compose([ValidationService.required('true', '')])}},]},{"className": "row","fieldGroup": [{"key": "businessACN","type": "input-field","className":"col-xs-12 col-md-6","templateOptions":{"label":"ACN"},"validators": {"validation": Validators.compose([ValidationService.required('true', ''), ValidationService.isACN()])}},{"key": "businessABN","type": "input-field","className":"col-xs-12 col-md-6","templateOptions":{"label":"ABN"},"validators": {"validation": Validators.compose([ValidationService.required('true', ''), ValidationService.isABN()])}},]},{"className": "row","fieldGroup": [{"key": "businessYearEstablished","type": "input-field","className":"col-xs-12 col-md-6","templateOptions":{"assumedValue":"2021","label":"Year business established","affectsPremium":"Yes","affectsTriggers":"Yes"},"validators": {"validation": Validators.compose([ValidationService.required('true', ''), ValidationService.customExpression('number(businessYearEstablished) &gt; 1900 &amp;&amp; number(businessYearEstablished) &lt;= getYear(thisYear())', 'You must enter a valid business year.')])}},{"key": "businessAddressHeading","type": "content-field","className":"col-xs-12","templateOptions":{"content":{"heading3":"Business Address"}},"validators": {"validation": Validators.compose([])}},{"key": "businessAddress","type": "input-field","className":"col-xs-12 col-sm-12 col-md-5","templateOptions":{"label":"Street address"},"validators": {"validation": Validators.compose([ValidationService.required('true', '')])}},{"key": "businessTown","type": "input-field","className":"col-xs-12 col-sm-6 col-md-3","templateOptions":{"label":"Suburb"},"validators": {"validation": Validators.compose([ValidationService.required('true', '')])}},{"key":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7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5" s="137" t="str">
        <f>IF(AND(Table_Question_Sets[[#This Row],[Header]]="",Table_Question_Sets[[#This Row],[Property]]&lt;&gt;"",Table_Question_Sets[[#This Row],[Field Type]]&lt;&gt;""),
""""&amp;Table_Question_Sets[[#This Row],[Key]]&amp;"""","")</f>
        <v>"businessName"</v>
      </c>
      <c r="BM7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"businessName","businessACN","businessABN","businessYearEstablished","businessAddressHeading","businessAddress","businessTown","businessState","businessPostcode","postalPrompt","postalAddress","postalTown","postalState","postalPostcode","branchOffice"</v>
      </c>
      <c r="BN75" s="137" t="str">
        <f>IF(AND(Table_Question_Sets[[#This Row],[Header]]&lt;&gt;"Yes",Table_Question_Sets[[#This Row],[Property]]&lt;&gt;"",Table_Question_Sets[[#This Row],[Workflow Role]]&lt;&gt;""),
""""&amp;Table_Question_Sets[[#This Row],[Workflow Role]]&amp;""":"""&amp;Table_Question_Sets[[#This Row],[Key]]&amp;"""","")</f>
        <v/>
      </c>
      <c r="BO75" s="137" t="str">
        <f>IF(AND(Table_Question_Sets[[#This Row],[Header]]&lt;&gt;"Yes",Table_Question_Sets[[#This Row],[Property]]&lt;&gt;"",Table_Question_Sets[[#This Row],[Private]]="Yes"),
""""&amp;Table_Question_Sets[[#This Row],[Key]]&amp;"""","")</f>
        <v/>
      </c>
      <c r="BP75" s="137">
        <f ca="1">IF(Table_Question_Sets[[#This Row],[Header]]="Yes","",_xlfn.NUMBERVALUE(INDIRECT(SUBSTITUTE(ADDRESS(1,COLUMN(),4),"1","")&amp;ROW()+1))+IF(OR(Table_Question_Sets[[#This Row],[Value]]&lt;&gt;"",AND(Table_Question_Sets[[#This Row],[Data Type]]="Repeating",Table_Question_Sets[[#This Row],[Calculation Repeating]]&lt;&gt;"")),1,0))</f>
        <v>0</v>
      </c>
      <c r="BQ75" s="137" t="str">
        <f ca="1" xml:space="preserve">
IF(Table_Question_Sets[[#This Row],[Data Type]]="Repeating",
OFFSET(Table_Repeating_Question_Sets[[#Headers],[Property]],MATCH(Table_Question_Sets[[#This Row],[Property]],Table_Repeating_Question_Sets[Property],0),MATCH("Calculation",Table_Repeating_Question_Sets[#Headers],0)-1,1,1),
"")</f>
        <v/>
      </c>
      <c r="BR7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"businessYearEstablished": 2021</v>
      </c>
      <c r="BT75" s="137" t="str">
        <f ca="1">IF(ISNUMBER(Table_Question_Sets[[#This Row],[Config Use Row]]),INDEX(Table_Question_Sets[Config Rollup],Table_Question_Sets[[#This Row],[Config Use Row]]),"")</f>
        <v/>
      </c>
      <c r="BU75" s="137" t="str">
        <f ca="1">IF(ISNUMBER(Table_Question_Sets[[#This Row],[Config Use Row]]),INDEX(Table_Question_Sets[Config Keys Nested Rollup],Table_Question_Sets[[#This Row],[Config Use Row]]),"")</f>
        <v/>
      </c>
      <c r="BV75" s="26" t="str">
        <f ca="1">IF(ISNUMBER(Table_Question_Sets[[#This Row],[Config Use Row]]),INDEX(Table_Question_Sets[Calculation Rollup],Table_Question_Sets[[#This Row],[Config Use Row]]),"")</f>
        <v/>
      </c>
    </row>
    <row r="76" spans="2:74" s="22" customFormat="1" ht="21" customHeight="1">
      <c r="B76" s="27" t="s">
        <v>1279</v>
      </c>
      <c r="C76" s="164"/>
      <c r="D76" s="26" t="str">
        <f ca="1">IF(Table_Question_Sets[[#This Row],[Header]]="Yes","",
IF(INDIRECT(SUBSTITUTE(ADDRESS(1,COLUMN(),4),"1","")&amp;ROW()-1)="",
INDIRECT(SUBSTITUTE(ADDRESS(1,COLUMN(Table_Question_Sets[[#This Row],[Property]]),4),"1","")&amp;ROW()-1),
INDIRECT(SUBSTITUTE(ADDRESS(1,COLUMN(),4),"1","")&amp;ROW()-1)))</f>
        <v>Business Details</v>
      </c>
      <c r="E7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businessACN</v>
      </c>
      <c r="F76" s="26" t="str">
        <f>IF(Table_Question_Sets[[#This Row],[Header]]="Yes","",IF(Table_Question_Sets[[#This Row],[Property]]&lt;&gt;"",SUBSTITUTE(Table_Question_Sets[[#This Row],[Property]]," ",""),""))</f>
        <v>BusinessACN</v>
      </c>
      <c r="G76" s="94"/>
      <c r="H76" s="27" t="s">
        <v>37</v>
      </c>
      <c r="I76" s="27" t="s">
        <v>37</v>
      </c>
      <c r="J76" s="27"/>
      <c r="K76" s="59" t="s">
        <v>60</v>
      </c>
      <c r="L76" s="82"/>
      <c r="M76" s="82"/>
      <c r="N76" s="59" t="s">
        <v>60</v>
      </c>
      <c r="O76" s="59"/>
      <c r="P76" s="59"/>
      <c r="Q76" s="59"/>
      <c r="R76" s="59"/>
      <c r="S76" s="52"/>
      <c r="T76" s="27" t="s">
        <v>1283</v>
      </c>
      <c r="U76" s="27"/>
      <c r="V76" s="27"/>
      <c r="W76" s="27" t="s">
        <v>1286</v>
      </c>
      <c r="X76" s="27"/>
      <c r="Y76" s="27"/>
      <c r="Z76" s="27"/>
      <c r="AA76" s="27"/>
      <c r="AB76" s="239"/>
      <c r="AC76" s="27"/>
      <c r="AD76" s="27"/>
      <c r="AE76" s="27"/>
      <c r="AF76" s="27"/>
      <c r="AG76" s="27"/>
      <c r="AH76" s="82"/>
      <c r="AI76" s="82"/>
      <c r="AJ76" s="82"/>
      <c r="AK76" s="82"/>
      <c r="AL76" s="26"/>
      <c r="AM7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76" s="165"/>
      <c r="AO7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6" s="27"/>
      <c r="AR76" s="52"/>
      <c r="AS76" s="27"/>
      <c r="AT76" s="27"/>
      <c r="AU76" s="27"/>
      <c r="AV76" s="27"/>
      <c r="AW76" s="27"/>
      <c r="AX76" s="27"/>
      <c r="AY7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6" s="50" t="str">
        <f>IF(OR(Table_Question_Sets[[#This Row],[Header]]="Yes",Table_Question_Sets[[#This Row],[Text]]=""),"",IF(OR(Table_Question_Sets[[#This Row],[Text]]="true",Table_Question_Sets[[#This Row],[Text]]="false",ISNUMBER(Table_Question_Sets[[#This Row],[Text]])),Table_Question_Sets[[#This Row],[Text]],""""&amp;Table_Question_Sets[[#This Row],[Text]]&amp;""""))</f>
        <v/>
      </c>
      <c r="BA76" s="50" t="str">
        <f>IF(AND(Table_Question_Sets[[#This Row],[Header]]&lt;&gt;"Yes",Table_Question_Sets[[#This Row],[Property]]&lt;&gt;"",Table_Question_Sets[[#This Row],[Summary Label]]&lt;&gt;""),""""&amp;Table_Question_Sets[[#This Row],[Key]]&amp;""": """&amp;Table_Question_Sets[[#This Row],[Summary Label]]&amp;"""","")</f>
        <v/>
      </c>
      <c r="BB76" s="50">
        <f ca="1">IF(Table_Question_Sets[[#This Row],[Header]]="Yes","",_xlfn.NUMBERVALUE(INDIRECT(SUBSTITUTE(ADDRESS(1,COLUMN(),4),"1","")&amp;ROW()-1))+IF(Table_Question_Sets[[#This Row],[Property]]&lt;&gt;"",1,0))</f>
        <v>2</v>
      </c>
      <c r="BC76" s="50">
        <f ca="1">IF(Table_Question_Sets[[#This Row],[Header]]="Yes","",_xlfn.NUMBERVALUE(INDIRECT(SUBSTITUTE(ADDRESS(1,COLUMN(),4),"1","")&amp;ROW()+1))+IF(Table_Question_Sets[[#This Row],[Property]]&lt;&gt;"",1,0))</f>
        <v>14</v>
      </c>
      <c r="BD76" s="29" t="str">
        <f t="array" aca="1" ref="BD7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ValidationService.isACN()])}</v>
      </c>
      <c r="BF7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"templateOptions":{"label":"ACN"}</v>
      </c>
      <c r="BH7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"businessACN","type": "input-field","className":"col-xs-12 col-md-6","templateOptions":{"label":"ACN"},"validators": {"validation": Validators.compose([ValidationService.required('true', ''), ValidationService.isACN()])}}</v>
      </c>
      <c r="BI76" s="26" t="str">
        <f ca="1" xml:space="preserve">
IF(Table_Question_Sets[[#This Row],[Row]]="Yes","]},{""className"": ""row"",""fieldGroup"": [","")&amp;
Table_Question_Sets[[#This Row],[Config Field]]</f>
        <v>]},{"className": "row","fieldGroup": [{"key": "businessACN","type": "input-field","className":"col-xs-12 col-md-6","templateOptions":{"label":"ACN"},"validators": {"validation": Validators.compose([ValidationService.required('true', ''), ValidationService.isACN()])}}</v>
      </c>
      <c r="BJ7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"businessACN","type": "input-field","className":"col-xs-12 col-md-6","templateOptions":{"label":"ACN"},"validators": {"validation": Validators.compose([ValidationService.required('true', ''), ValidationService.isACN()])}},{"key": "businessABN","type": "input-field","className":"col-xs-12 col-md-6","templateOptions":{"label":"ABN"},"validators": {"validation": Validators.compose([ValidationService.required('true', ''), ValidationService.isABN()])}},]},{"className": "row","fieldGroup": [{"key": "businessYearEstablished","type": "input-field","className":"col-xs-12 col-md-6","templateOptions":{"assumedValue":"2021","label":"Year business established","affectsPremium":"Yes","affectsTriggers":"Yes"},"validators": {"validation": Validators.compose([ValidationService.required('true', ''), ValidationService.customExpression('number(businessYearEstablished) &gt; 1900 &amp;&amp; number(businessYearEstablished) &lt;= getYear(thisYear())', 'You must enter a valid business year.')])}},{"key": "businessAddressHeading","type": "content-field","className":"col-xs-12","templateOptions":{"content":{"heading3":"Business Address"}},"validators": {"validation": Validators.compose([])}},{"key": "businessAddress","type": "input-field","className":"col-xs-12 col-sm-12 col-md-5","templateOptions":{"label":"Street address"},"validators": {"validation": Validators.compose([ValidationService.required('true', '')])}},{"key": "businessTown","type": "input-field","className":"col-xs-12 col-sm-6 col-md-3","templateOptions":{"label":"Suburb"},"validators": {"validation": Validators.compose([ValidationService.required('true', '')])}},{"key":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7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6" s="137" t="str">
        <f>IF(AND(Table_Question_Sets[[#This Row],[Header]]="",Table_Question_Sets[[#This Row],[Property]]&lt;&gt;"",Table_Question_Sets[[#This Row],[Field Type]]&lt;&gt;""),
""""&amp;Table_Question_Sets[[#This Row],[Key]]&amp;"""","")</f>
        <v>"businessACN"</v>
      </c>
      <c r="BM7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"businessACN","businessABN","businessYearEstablished","businessAddressHeading","businessAddress","businessTown","businessState","businessPostcode","postalPrompt","postalAddress","postalTown","postalState","postalPostcode","branchOffice"</v>
      </c>
      <c r="BN76" s="137" t="str">
        <f>IF(AND(Table_Question_Sets[[#This Row],[Header]]&lt;&gt;"Yes",Table_Question_Sets[[#This Row],[Property]]&lt;&gt;"",Table_Question_Sets[[#This Row],[Workflow Role]]&lt;&gt;""),
""""&amp;Table_Question_Sets[[#This Row],[Workflow Role]]&amp;""":"""&amp;Table_Question_Sets[[#This Row],[Key]]&amp;"""","")</f>
        <v/>
      </c>
      <c r="BO76" s="137" t="str">
        <f>IF(AND(Table_Question_Sets[[#This Row],[Header]]&lt;&gt;"Yes",Table_Question_Sets[[#This Row],[Property]]&lt;&gt;"",Table_Question_Sets[[#This Row],[Private]]="Yes"),
""""&amp;Table_Question_Sets[[#This Row],[Key]]&amp;"""","")</f>
        <v/>
      </c>
      <c r="BP76" s="137">
        <f ca="1">IF(Table_Question_Sets[[#This Row],[Header]]="Yes","",_xlfn.NUMBERVALUE(INDIRECT(SUBSTITUTE(ADDRESS(1,COLUMN(),4),"1","")&amp;ROW()+1))+IF(OR(Table_Question_Sets[[#This Row],[Value]]&lt;&gt;"",AND(Table_Question_Sets[[#This Row],[Data Type]]="Repeating",Table_Question_Sets[[#This Row],[Calculation Repeating]]&lt;&gt;"")),1,0))</f>
        <v>0</v>
      </c>
      <c r="BQ76" s="137" t="str">
        <f ca="1" xml:space="preserve">
IF(Table_Question_Sets[[#This Row],[Data Type]]="Repeating",
OFFSET(Table_Repeating_Question_Sets[[#Headers],[Property]],MATCH(Table_Question_Sets[[#This Row],[Property]],Table_Repeating_Question_Sets[Property],0),MATCH("Calculation",Table_Repeating_Question_Sets[#Headers],0)-1,1,1),
"")</f>
        <v/>
      </c>
      <c r="BR7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"businessYearEstablished": 2021</v>
      </c>
      <c r="BT76" s="137" t="str">
        <f ca="1">IF(ISNUMBER(Table_Question_Sets[[#This Row],[Config Use Row]]),INDEX(Table_Question_Sets[Config Rollup],Table_Question_Sets[[#This Row],[Config Use Row]]),"")</f>
        <v/>
      </c>
      <c r="BU76" s="137" t="str">
        <f ca="1">IF(ISNUMBER(Table_Question_Sets[[#This Row],[Config Use Row]]),INDEX(Table_Question_Sets[Config Keys Nested Rollup],Table_Question_Sets[[#This Row],[Config Use Row]]),"")</f>
        <v/>
      </c>
      <c r="BV76" s="26" t="str">
        <f ca="1">IF(ISNUMBER(Table_Question_Sets[[#This Row],[Config Use Row]]),INDEX(Table_Question_Sets[Calculation Rollup],Table_Question_Sets[[#This Row],[Config Use Row]]),"")</f>
        <v/>
      </c>
    </row>
    <row r="77" spans="2:74" s="22" customFormat="1" ht="21" customHeight="1">
      <c r="B77" s="27" t="s">
        <v>1280</v>
      </c>
      <c r="C77" s="164"/>
      <c r="D77" s="26" t="str">
        <f ca="1">IF(Table_Question_Sets[[#This Row],[Header]]="Yes","",
IF(INDIRECT(SUBSTITUTE(ADDRESS(1,COLUMN(),4),"1","")&amp;ROW()-1)="",
INDIRECT(SUBSTITUTE(ADDRESS(1,COLUMN(Table_Question_Sets[[#This Row],[Property]]),4),"1","")&amp;ROW()-1),
INDIRECT(SUBSTITUTE(ADDRESS(1,COLUMN(),4),"1","")&amp;ROW()-1)))</f>
        <v>Business Details</v>
      </c>
      <c r="E7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businessABN</v>
      </c>
      <c r="F77" s="26" t="str">
        <f>IF(Table_Question_Sets[[#This Row],[Header]]="Yes","",IF(Table_Question_Sets[[#This Row],[Property]]&lt;&gt;"",SUBSTITUTE(Table_Question_Sets[[#This Row],[Property]]," ",""),""))</f>
        <v>BusinessABN</v>
      </c>
      <c r="G77" s="94"/>
      <c r="H77" s="27" t="s">
        <v>37</v>
      </c>
      <c r="I77" s="27" t="s">
        <v>37</v>
      </c>
      <c r="J77" s="27"/>
      <c r="K77" s="59" t="s">
        <v>60</v>
      </c>
      <c r="L77" s="82"/>
      <c r="M77" s="82"/>
      <c r="N77" s="59"/>
      <c r="O77" s="59"/>
      <c r="P77" s="59"/>
      <c r="Q77" s="59"/>
      <c r="R77" s="59"/>
      <c r="S77" s="52"/>
      <c r="T77" s="27" t="s">
        <v>77</v>
      </c>
      <c r="U77" s="27"/>
      <c r="V77" s="27"/>
      <c r="W77" s="27" t="s">
        <v>1287</v>
      </c>
      <c r="X77" s="27"/>
      <c r="Y77" s="27"/>
      <c r="Z77" s="27"/>
      <c r="AA77" s="27"/>
      <c r="AB77" s="239"/>
      <c r="AC77" s="27"/>
      <c r="AD77" s="27"/>
      <c r="AE77" s="27"/>
      <c r="AF77" s="27"/>
      <c r="AG77" s="27"/>
      <c r="AH77" s="82"/>
      <c r="AI77" s="82"/>
      <c r="AJ77" s="82"/>
      <c r="AK77" s="82"/>
      <c r="AL77" s="26"/>
      <c r="AM7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77" s="165"/>
      <c r="AO7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7" s="27"/>
      <c r="AR77" s="52"/>
      <c r="AS77" s="27"/>
      <c r="AT77" s="27"/>
      <c r="AU77" s="27"/>
      <c r="AV77" s="27"/>
      <c r="AW77" s="27"/>
      <c r="AX77" s="27"/>
      <c r="AY7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7" s="50" t="str">
        <f>IF(OR(Table_Question_Sets[[#This Row],[Header]]="Yes",Table_Question_Sets[[#This Row],[Text]]=""),"",IF(OR(Table_Question_Sets[[#This Row],[Text]]="true",Table_Question_Sets[[#This Row],[Text]]="false",ISNUMBER(Table_Question_Sets[[#This Row],[Text]])),Table_Question_Sets[[#This Row],[Text]],""""&amp;Table_Question_Sets[[#This Row],[Text]]&amp;""""))</f>
        <v/>
      </c>
      <c r="BA77" s="50" t="str">
        <f>IF(AND(Table_Question_Sets[[#This Row],[Header]]&lt;&gt;"Yes",Table_Question_Sets[[#This Row],[Property]]&lt;&gt;"",Table_Question_Sets[[#This Row],[Summary Label]]&lt;&gt;""),""""&amp;Table_Question_Sets[[#This Row],[Key]]&amp;""": """&amp;Table_Question_Sets[[#This Row],[Summary Label]]&amp;"""","")</f>
        <v/>
      </c>
      <c r="BB77" s="50">
        <f ca="1">IF(Table_Question_Sets[[#This Row],[Header]]="Yes","",_xlfn.NUMBERVALUE(INDIRECT(SUBSTITUTE(ADDRESS(1,COLUMN(),4),"1","")&amp;ROW()-1))+IF(Table_Question_Sets[[#This Row],[Property]]&lt;&gt;"",1,0))</f>
        <v>3</v>
      </c>
      <c r="BC77" s="50">
        <f ca="1">IF(Table_Question_Sets[[#This Row],[Header]]="Yes","",_xlfn.NUMBERVALUE(INDIRECT(SUBSTITUTE(ADDRESS(1,COLUMN(),4),"1","")&amp;ROW()+1))+IF(Table_Question_Sets[[#This Row],[Property]]&lt;&gt;"",1,0))</f>
        <v>13</v>
      </c>
      <c r="BD77" s="29" t="str">
        <f t="array" aca="1" ref="BD7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ValidationService.isABN()])}</v>
      </c>
      <c r="BF7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"templateOptions":{"label":"ABN"}</v>
      </c>
      <c r="BH7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"businessABN","type": "input-field","className":"col-xs-12 col-md-6","templateOptions":{"label":"ABN"},"validators": {"validation": Validators.compose([ValidationService.required('true', ''), ValidationService.isABN()])}}</v>
      </c>
      <c r="BI77" s="26" t="str">
        <f ca="1" xml:space="preserve">
IF(Table_Question_Sets[[#This Row],[Row]]="Yes","]},{""className"": ""row"",""fieldGroup"": [","")&amp;
Table_Question_Sets[[#This Row],[Config Field]]</f>
        <v>{"key": "businessABN","type": "input-field","className":"col-xs-12 col-md-6","templateOptions":{"label":"ABN"},"validators": {"validation": Validators.compose([ValidationService.required('true', ''), ValidationService.isABN()])}}</v>
      </c>
      <c r="BJ7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"businessABN","type": "input-field","className":"col-xs-12 col-md-6","templateOptions":{"label":"ABN"},"validators": {"validation": Validators.compose([ValidationService.required('true', ''), ValidationService.isABN()])}},]},{"className": "row","fieldGroup": [{"key": "businessYearEstablished","type": "input-field","className":"col-xs-12 col-md-6","templateOptions":{"assumedValue":"2021","label":"Year business established","affectsPremium":"Yes","affectsTriggers":"Yes"},"validators": {"validation": Validators.compose([ValidationService.required('true', ''), ValidationService.customExpression('number(businessYearEstablished) &gt; 1900 &amp;&amp; number(businessYearEstablished) &lt;= getYear(thisYear())', 'You must enter a valid business year.')])}},{"key": "businessAddressHeading","type": "content-field","className":"col-xs-12","templateOptions":{"content":{"heading3":"Business Address"}},"validators": {"validation": Validators.compose([])}},{"key": "businessAddress","type": "input-field","className":"col-xs-12 col-sm-12 col-md-5","templateOptions":{"label":"Street address"},"validators": {"validation": Validators.compose([ValidationService.required('true', '')])}},{"key": "businessTown","type": "input-field","className":"col-xs-12 col-sm-6 col-md-3","templateOptions":{"label":"Suburb"},"validators": {"validation": Validators.compose([ValidationService.required('true', '')])}},{"key":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7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7" s="137" t="str">
        <f>IF(AND(Table_Question_Sets[[#This Row],[Header]]="",Table_Question_Sets[[#This Row],[Property]]&lt;&gt;"",Table_Question_Sets[[#This Row],[Field Type]]&lt;&gt;""),
""""&amp;Table_Question_Sets[[#This Row],[Key]]&amp;"""","")</f>
        <v>"businessABN"</v>
      </c>
      <c r="BM7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"businessABN","businessYearEstablished","businessAddressHeading","businessAddress","businessTown","businessState","businessPostcode","postalPrompt","postalAddress","postalTown","postalState","postalPostcode","branchOffice"</v>
      </c>
      <c r="BN77" s="137" t="str">
        <f>IF(AND(Table_Question_Sets[[#This Row],[Header]]&lt;&gt;"Yes",Table_Question_Sets[[#This Row],[Property]]&lt;&gt;"",Table_Question_Sets[[#This Row],[Workflow Role]]&lt;&gt;""),
""""&amp;Table_Question_Sets[[#This Row],[Workflow Role]]&amp;""":"""&amp;Table_Question_Sets[[#This Row],[Key]]&amp;"""","")</f>
        <v/>
      </c>
      <c r="BO77" s="137" t="str">
        <f>IF(AND(Table_Question_Sets[[#This Row],[Header]]&lt;&gt;"Yes",Table_Question_Sets[[#This Row],[Property]]&lt;&gt;"",Table_Question_Sets[[#This Row],[Private]]="Yes"),
""""&amp;Table_Question_Sets[[#This Row],[Key]]&amp;"""","")</f>
        <v/>
      </c>
      <c r="BP77" s="137">
        <f ca="1">IF(Table_Question_Sets[[#This Row],[Header]]="Yes","",_xlfn.NUMBERVALUE(INDIRECT(SUBSTITUTE(ADDRESS(1,COLUMN(),4),"1","")&amp;ROW()+1))+IF(OR(Table_Question_Sets[[#This Row],[Value]]&lt;&gt;"",AND(Table_Question_Sets[[#This Row],[Data Type]]="Repeating",Table_Question_Sets[[#This Row],[Calculation Repeating]]&lt;&gt;"")),1,0))</f>
        <v>0</v>
      </c>
      <c r="BQ77" s="137" t="str">
        <f ca="1" xml:space="preserve">
IF(Table_Question_Sets[[#This Row],[Data Type]]="Repeating",
OFFSET(Table_Repeating_Question_Sets[[#Headers],[Property]],MATCH(Table_Question_Sets[[#This Row],[Property]],Table_Repeating_Question_Sets[Property],0),MATCH("Calculation",Table_Repeating_Question_Sets[#Headers],0)-1,1,1),
"")</f>
        <v/>
      </c>
      <c r="BR7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"businessYearEstablished": 2021</v>
      </c>
      <c r="BT77" s="137" t="str">
        <f ca="1">IF(ISNUMBER(Table_Question_Sets[[#This Row],[Config Use Row]]),INDEX(Table_Question_Sets[Config Rollup],Table_Question_Sets[[#This Row],[Config Use Row]]),"")</f>
        <v/>
      </c>
      <c r="BU77" s="137" t="str">
        <f ca="1">IF(ISNUMBER(Table_Question_Sets[[#This Row],[Config Use Row]]),INDEX(Table_Question_Sets[Config Keys Nested Rollup],Table_Question_Sets[[#This Row],[Config Use Row]]),"")</f>
        <v/>
      </c>
      <c r="BV77" s="26" t="str">
        <f ca="1">IF(ISNUMBER(Table_Question_Sets[[#This Row],[Config Use Row]]),INDEX(Table_Question_Sets[Calculation Rollup],Table_Question_Sets[[#This Row],[Config Use Row]]),"")</f>
        <v/>
      </c>
    </row>
    <row r="78" spans="2:74" s="22" customFormat="1" ht="21" customHeight="1">
      <c r="B78" s="27" t="s">
        <v>1281</v>
      </c>
      <c r="C78" s="164"/>
      <c r="D78" s="26" t="str">
        <f ca="1">IF(Table_Question_Sets[[#This Row],[Header]]="Yes","",
IF(INDIRECT(SUBSTITUTE(ADDRESS(1,COLUMN(),4),"1","")&amp;ROW()-1)="",
INDIRECT(SUBSTITUTE(ADDRESS(1,COLUMN(Table_Question_Sets[[#This Row],[Property]]),4),"1","")&amp;ROW()-1),
INDIRECT(SUBSTITUTE(ADDRESS(1,COLUMN(),4),"1","")&amp;ROW()-1)))</f>
        <v>Business Details</v>
      </c>
      <c r="E7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businessYearEstablished</v>
      </c>
      <c r="F78" s="26" t="str">
        <f>IF(Table_Question_Sets[[#This Row],[Header]]="Yes","",IF(Table_Question_Sets[[#This Row],[Property]]&lt;&gt;"",SUBSTITUTE(Table_Question_Sets[[#This Row],[Property]]," ",""),""))</f>
        <v>BusinessYearEstablished</v>
      </c>
      <c r="G78" s="94"/>
      <c r="H78" s="27" t="s">
        <v>37</v>
      </c>
      <c r="I78" s="27" t="s">
        <v>37</v>
      </c>
      <c r="J78" s="27"/>
      <c r="K78" s="59" t="s">
        <v>60</v>
      </c>
      <c r="L78" s="82"/>
      <c r="M78" s="82"/>
      <c r="N78" s="59" t="s">
        <v>60</v>
      </c>
      <c r="O78" s="59"/>
      <c r="P78" s="59"/>
      <c r="Q78" s="59"/>
      <c r="R78" s="59"/>
      <c r="S78" s="52"/>
      <c r="T78" s="27" t="s">
        <v>1284</v>
      </c>
      <c r="U78" s="27"/>
      <c r="V78" s="27"/>
      <c r="W78" s="27" t="s">
        <v>1288</v>
      </c>
      <c r="X78" s="27"/>
      <c r="Y78" s="27"/>
      <c r="Z78" s="27"/>
      <c r="AA78" s="27"/>
      <c r="AB78" s="239"/>
      <c r="AC78" s="27"/>
      <c r="AD78" s="27"/>
      <c r="AE78" s="27"/>
      <c r="AF78" s="27"/>
      <c r="AG78" s="27"/>
      <c r="AH78" s="82"/>
      <c r="AI78" s="82"/>
      <c r="AJ78" s="82"/>
      <c r="AK78" s="82"/>
      <c r="AL78" s="26">
        <f ca="1">YEAR(TODAY())</f>
        <v>2021</v>
      </c>
      <c r="AM78" s="165">
        <f ca="1">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2021</v>
      </c>
      <c r="AN78" s="165"/>
      <c r="AO7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8" s="27"/>
      <c r="AR78" s="52"/>
      <c r="AS78" s="27" t="s">
        <v>60</v>
      </c>
      <c r="AT78" s="27" t="s">
        <v>60</v>
      </c>
      <c r="AU78" s="27"/>
      <c r="AV78" s="27"/>
      <c r="AW78" s="27"/>
      <c r="AX78" s="27"/>
      <c r="AY78" s="50">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2021</v>
      </c>
      <c r="AZ78" s="50">
        <f ca="1">IF(OR(Table_Question_Sets[[#This Row],[Header]]="Yes",Table_Question_Sets[[#This Row],[Text]]=""),"",IF(OR(Table_Question_Sets[[#This Row],[Text]]="true",Table_Question_Sets[[#This Row],[Text]]="false",ISNUMBER(Table_Question_Sets[[#This Row],[Text]])),Table_Question_Sets[[#This Row],[Text]],""""&amp;Table_Question_Sets[[#This Row],[Text]]&amp;""""))</f>
        <v>2021</v>
      </c>
      <c r="BA78" s="50" t="str">
        <f>IF(AND(Table_Question_Sets[[#This Row],[Header]]&lt;&gt;"Yes",Table_Question_Sets[[#This Row],[Property]]&lt;&gt;"",Table_Question_Sets[[#This Row],[Summary Label]]&lt;&gt;""),""""&amp;Table_Question_Sets[[#This Row],[Key]]&amp;""": """&amp;Table_Question_Sets[[#This Row],[Summary Label]]&amp;"""","")</f>
        <v/>
      </c>
      <c r="BB78" s="50">
        <f ca="1">IF(Table_Question_Sets[[#This Row],[Header]]="Yes","",_xlfn.NUMBERVALUE(INDIRECT(SUBSTITUTE(ADDRESS(1,COLUMN(),4),"1","")&amp;ROW()-1))+IF(Table_Question_Sets[[#This Row],[Property]]&lt;&gt;"",1,0))</f>
        <v>4</v>
      </c>
      <c r="BC78" s="50">
        <f ca="1">IF(Table_Question_Sets[[#This Row],[Header]]="Yes","",_xlfn.NUMBERVALUE(INDIRECT(SUBSTITUTE(ADDRESS(1,COLUMN(),4),"1","")&amp;ROW()+1))+IF(Table_Question_Sets[[#This Row],[Property]]&lt;&gt;"",1,0))</f>
        <v>12</v>
      </c>
      <c r="BD78" s="29" t="str">
        <f t="array" aca="1" ref="BD7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ValidationService.customExpression('number(businessYearEstablished) &gt; 1900 &amp;&amp; number(businessYearEstablished) &lt;= getYear(thisYear())', 'You must enter a valid business year.')])}</v>
      </c>
      <c r="BF7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"templateOptions":{"assumedValue":"2021","label":"Year business established","affectsPremium":"Yes","affectsTriggers":"Yes"}</v>
      </c>
      <c r="BH7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"businessYearEstablished","type": "input-field","className":"col-xs-12 col-md-6","templateOptions":{"assumedValue":"2021","label":"Year business established","affectsPremium":"Yes","affectsTriggers":"Yes"},"validators": {"validation": Validators.compose([ValidationService.required('true', ''), ValidationService.customExpression('number(businessYearEstablished) &gt; 1900 &amp;&amp; number(businessYearEstablished) &lt;= getYear(thisYear())', 'You must enter a valid business year.')])}}</v>
      </c>
      <c r="BI78" s="26" t="str">
        <f ca="1" xml:space="preserve">
IF(Table_Question_Sets[[#This Row],[Row]]="Yes","]},{""className"": ""row"",""fieldGroup"": [","")&amp;
Table_Question_Sets[[#This Row],[Config Field]]</f>
        <v>]},{"className": "row","fieldGroup": [{"key": "businessYearEstablished","type": "input-field","className":"col-xs-12 col-md-6","templateOptions":{"assumedValue":"2021","label":"Year business established","affectsPremium":"Yes","affectsTriggers":"Yes"},"validators": {"validation": Validators.compose([ValidationService.required('true', ''), ValidationService.customExpression('number(businessYearEstablished) &gt; 1900 &amp;&amp; number(businessYearEstablished) &lt;= getYear(thisYear())', 'You must enter a valid business year.')])}}</v>
      </c>
      <c r="BJ7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"businessYearEstablished","type": "input-field","className":"col-xs-12 col-md-6","templateOptions":{"assumedValue":"2021","label":"Year business established","affectsPremium":"Yes","affectsTriggers":"Yes"},"validators": {"validation": Validators.compose([ValidationService.required('true', ''), ValidationService.customExpression('number(businessYearEstablished) &gt; 1900 &amp;&amp; number(businessYearEstablished) &lt;= getYear(thisYear())', 'You must enter a valid business year.')])}},{"key": "businessAddressHeading","type": "content-field","className":"col-xs-12","templateOptions":{"content":{"heading3":"Business Address"}},"validators": {"validation": Validators.compose([])}},{"key": "businessAddress","type": "input-field","className":"col-xs-12 col-sm-12 col-md-5","templateOptions":{"label":"Street address"},"validators": {"validation": Validators.compose([ValidationService.required('true', '')])}},{"key": "businessTown","type": "input-field","className":"col-xs-12 col-sm-6 col-md-3","templateOptions":{"label":"Suburb"},"validators": {"validation": Validators.compose([ValidationService.required('true', '')])}},{"key":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7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8" s="137" t="str">
        <f>IF(AND(Table_Question_Sets[[#This Row],[Header]]="",Table_Question_Sets[[#This Row],[Property]]&lt;&gt;"",Table_Question_Sets[[#This Row],[Field Type]]&lt;&gt;""),
""""&amp;Table_Question_Sets[[#This Row],[Key]]&amp;"""","")</f>
        <v>"businessYearEstablished"</v>
      </c>
      <c r="BM7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"businessYearEstablished","businessAddressHeading","businessAddress","businessTown","businessState","businessPostcode","postalPrompt","postalAddress","postalTown","postalState","postalPostcode","branchOffice"</v>
      </c>
      <c r="BN78" s="137" t="str">
        <f>IF(AND(Table_Question_Sets[[#This Row],[Header]]&lt;&gt;"Yes",Table_Question_Sets[[#This Row],[Property]]&lt;&gt;"",Table_Question_Sets[[#This Row],[Workflow Role]]&lt;&gt;""),
""""&amp;Table_Question_Sets[[#This Row],[Workflow Role]]&amp;""":"""&amp;Table_Question_Sets[[#This Row],[Key]]&amp;"""","")</f>
        <v/>
      </c>
      <c r="BO78" s="137" t="str">
        <f>IF(AND(Table_Question_Sets[[#This Row],[Header]]&lt;&gt;"Yes",Table_Question_Sets[[#This Row],[Property]]&lt;&gt;"",Table_Question_Sets[[#This Row],[Private]]="Yes"),
""""&amp;Table_Question_Sets[[#This Row],[Key]]&amp;"""","")</f>
        <v/>
      </c>
      <c r="BP78" s="137">
        <f ca="1">IF(Table_Question_Sets[[#This Row],[Header]]="Yes","",_xlfn.NUMBERVALUE(INDIRECT(SUBSTITUTE(ADDRESS(1,COLUMN(),4),"1","")&amp;ROW()+1))+IF(OR(Table_Question_Sets[[#This Row],[Value]]&lt;&gt;"",AND(Table_Question_Sets[[#This Row],[Data Type]]="Repeating",Table_Question_Sets[[#This Row],[Calculation Repeating]]&lt;&gt;"")),1,0))</f>
        <v>0</v>
      </c>
      <c r="BQ78" s="137" t="str">
        <f ca="1" xml:space="preserve">
IF(Table_Question_Sets[[#This Row],[Data Type]]="Repeating",
OFFSET(Table_Repeating_Question_Sets[[#Headers],[Property]],MATCH(Table_Question_Sets[[#This Row],[Property]],Table_Repeating_Question_Sets[Property],0),MATCH("Calculation",Table_Repeating_Question_Sets[#Headers],0)-1,1,1),
"")</f>
        <v/>
      </c>
      <c r="BR78" s="2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"businessYearEstablished": 2021</v>
      </c>
      <c r="BS7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"businessYearEstablished": 2021</v>
      </c>
      <c r="BT78" s="137" t="str">
        <f ca="1">IF(ISNUMBER(Table_Question_Sets[[#This Row],[Config Use Row]]),INDEX(Table_Question_Sets[Config Rollup],Table_Question_Sets[[#This Row],[Config Use Row]]),"")</f>
        <v/>
      </c>
      <c r="BU78" s="137" t="str">
        <f ca="1">IF(ISNUMBER(Table_Question_Sets[[#This Row],[Config Use Row]]),INDEX(Table_Question_Sets[Config Keys Nested Rollup],Table_Question_Sets[[#This Row],[Config Use Row]]),"")</f>
        <v/>
      </c>
      <c r="BV78" s="26" t="str">
        <f ca="1">IF(ISNUMBER(Table_Question_Sets[[#This Row],[Config Use Row]]),INDEX(Table_Question_Sets[Calculation Rollup],Table_Question_Sets[[#This Row],[Config Use Row]]),"")</f>
        <v/>
      </c>
    </row>
    <row r="79" spans="2:74" s="22" customFormat="1" ht="21" customHeight="1">
      <c r="B79" s="28" t="s">
        <v>1289</v>
      </c>
      <c r="C79" s="164"/>
      <c r="D79" s="26" t="str">
        <f ca="1">IF(Table_Question_Sets[[#This Row],[Header]]="Yes","",
IF(INDIRECT(SUBSTITUTE(ADDRESS(1,COLUMN(),4),"1","")&amp;ROW()-1)="",
INDIRECT(SUBSTITUTE(ADDRESS(1,COLUMN(Table_Question_Sets[[#This Row],[Property]]),4),"1","")&amp;ROW()-1),
INDIRECT(SUBSTITUTE(ADDRESS(1,COLUMN(),4),"1","")&amp;ROW()-1)))</f>
        <v>Business Details</v>
      </c>
      <c r="E7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businessAddressHeading</v>
      </c>
      <c r="F79" s="26" t="str">
        <f>IF(Table_Question_Sets[[#This Row],[Header]]="Yes","",IF(Table_Question_Sets[[#This Row],[Property]]&lt;&gt;"",SUBSTITUTE(Table_Question_Sets[[#This Row],[Property]]," ",""),""))</f>
        <v>BusinessAddressHeading</v>
      </c>
      <c r="G79" s="94"/>
      <c r="H79" s="28" t="s">
        <v>631</v>
      </c>
      <c r="I79" s="28" t="s">
        <v>631</v>
      </c>
      <c r="J79" s="28"/>
      <c r="K79" s="59"/>
      <c r="L79" s="77"/>
      <c r="M79" s="77"/>
      <c r="N79" s="62"/>
      <c r="O79" s="25">
        <v>12</v>
      </c>
      <c r="P79" s="60"/>
      <c r="Q79" s="60"/>
      <c r="R79" s="60"/>
      <c r="S79" s="60"/>
      <c r="T79" s="27"/>
      <c r="U79" s="27"/>
      <c r="V79" s="27"/>
      <c r="W79" s="27"/>
      <c r="X79" s="27"/>
      <c r="Y79" s="27" t="s">
        <v>1290</v>
      </c>
      <c r="Z79" s="10"/>
      <c r="AA79" s="11"/>
      <c r="AB79" s="11"/>
      <c r="AC79" s="11"/>
      <c r="AD79" s="27"/>
      <c r="AE79" s="27"/>
      <c r="AF79" s="11"/>
      <c r="AG79" s="11"/>
      <c r="AH79" s="82"/>
      <c r="AI79" s="82"/>
      <c r="AJ79" s="82"/>
      <c r="AK79" s="82"/>
      <c r="AL79" s="142"/>
      <c r="AM7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79" s="165"/>
      <c r="AO7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9" s="27"/>
      <c r="AR79" s="25"/>
      <c r="AS79" s="27"/>
      <c r="AT79" s="27"/>
      <c r="AU79" s="27"/>
      <c r="AV79" s="27"/>
      <c r="AW79" s="27"/>
      <c r="AX79" s="27"/>
      <c r="AY79"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9" s="50" t="str">
        <f>IF(OR(Table_Question_Sets[[#This Row],[Header]]="Yes",Table_Question_Sets[[#This Row],[Text]]=""),"",IF(OR(Table_Question_Sets[[#This Row],[Text]]="true",Table_Question_Sets[[#This Row],[Text]]="false",ISNUMBER(Table_Question_Sets[[#This Row],[Text]])),Table_Question_Sets[[#This Row],[Text]],""""&amp;Table_Question_Sets[[#This Row],[Text]]&amp;""""))</f>
        <v/>
      </c>
      <c r="BA79" s="29" t="str">
        <f>IF(AND(Table_Question_Sets[[#This Row],[Header]]&lt;&gt;"Yes",Table_Question_Sets[[#This Row],[Property]]&lt;&gt;"",Table_Question_Sets[[#This Row],[Summary Label]]&lt;&gt;""),""""&amp;Table_Question_Sets[[#This Row],[Key]]&amp;""": """&amp;Table_Question_Sets[[#This Row],[Summary Label]]&amp;"""","")</f>
        <v/>
      </c>
      <c r="BB79" s="29">
        <f ca="1">IF(Table_Question_Sets[[#This Row],[Header]]="Yes","",_xlfn.NUMBERVALUE(INDIRECT(SUBSTITUTE(ADDRESS(1,COLUMN(),4),"1","")&amp;ROW()-1))+IF(Table_Question_Sets[[#This Row],[Property]]&lt;&gt;"",1,0))</f>
        <v>5</v>
      </c>
      <c r="BC79" s="29">
        <f ca="1">IF(Table_Question_Sets[[#This Row],[Header]]="Yes","",_xlfn.NUMBERVALUE(INDIRECT(SUBSTITUTE(ADDRESS(1,COLUMN(),4),"1","")&amp;ROW()+1))+IF(Table_Question_Sets[[#This Row],[Property]]&lt;&gt;"",1,0))</f>
        <v>11</v>
      </c>
      <c r="BD79" s="29" t="str">
        <f t="array" aca="1" ref="BD7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9"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9"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9"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"templateOptions":{"content":{"heading3":"Business Address"}}</v>
      </c>
      <c r="BH7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"businessAddressHeading","type": "content-field","className":"col-xs-12","templateOptions":{"content":{"heading3":"Business Address"}},"validators": {"validation": Validators.compose([])}}</v>
      </c>
      <c r="BI79" s="26" t="str">
        <f ca="1" xml:space="preserve">
IF(Table_Question_Sets[[#This Row],[Row]]="Yes","]},{""className"": ""row"",""fieldGroup"": [","")&amp;
Table_Question_Sets[[#This Row],[Config Field]]</f>
        <v>{"key": "businessAddressHeading","type": "content-field","className":"col-xs-12","templateOptions":{"content":{"heading3":"Business Address"}},"validators": {"validation": Validators.compose([])}}</v>
      </c>
      <c r="BJ79"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"businessAddressHeading","type": "content-field","className":"col-xs-12","templateOptions":{"content":{"heading3":"Business Address"}},"validators": {"validation": Validators.compose([])}},{"key": "businessAddress","type": "input-field","className":"col-xs-12 col-sm-12 col-md-5","templateOptions":{"label":"Street address"},"validators": {"validation": Validators.compose([ValidationService.required('true', '')])}},{"key": "businessTown","type": "input-field","className":"col-xs-12 col-sm-6 col-md-3","templateOptions":{"label":"Suburb"},"validators": {"validation": Validators.compose([ValidationService.required('true', '')])}},{"key":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79"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9" s="137" t="str">
        <f>IF(AND(Table_Question_Sets[[#This Row],[Header]]="",Table_Question_Sets[[#This Row],[Property]]&lt;&gt;"",Table_Question_Sets[[#This Row],[Field Type]]&lt;&gt;""),
""""&amp;Table_Question_Sets[[#This Row],[Key]]&amp;"""","")</f>
        <v>"businessAddressHeading"</v>
      </c>
      <c r="BM7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"businessAddressHeading","businessAddress","businessTown","businessState","businessPostcode","postalPrompt","postalAddress","postalTown","postalState","postalPostcode","branchOffice"</v>
      </c>
      <c r="BN79" s="137" t="str">
        <f>IF(AND(Table_Question_Sets[[#This Row],[Header]]&lt;&gt;"Yes",Table_Question_Sets[[#This Row],[Property]]&lt;&gt;"",Table_Question_Sets[[#This Row],[Workflow Role]]&lt;&gt;""),
""""&amp;Table_Question_Sets[[#This Row],[Workflow Role]]&amp;""":"""&amp;Table_Question_Sets[[#This Row],[Key]]&amp;"""","")</f>
        <v/>
      </c>
      <c r="BO79" s="137" t="str">
        <f>IF(AND(Table_Question_Sets[[#This Row],[Header]]&lt;&gt;"Yes",Table_Question_Sets[[#This Row],[Property]]&lt;&gt;"",Table_Question_Sets[[#This Row],[Private]]="Yes"),
""""&amp;Table_Question_Sets[[#This Row],[Key]]&amp;"""","")</f>
        <v/>
      </c>
      <c r="BP79" s="137">
        <f ca="1">IF(Table_Question_Sets[[#This Row],[Header]]="Yes","",_xlfn.NUMBERVALUE(INDIRECT(SUBSTITUTE(ADDRESS(1,COLUMN(),4),"1","")&amp;ROW()+1))+IF(OR(Table_Question_Sets[[#This Row],[Value]]&lt;&gt;"",AND(Table_Question_Sets[[#This Row],[Data Type]]="Repeating",Table_Question_Sets[[#This Row],[Calculation Repeating]]&lt;&gt;"")),1,0))</f>
        <v>0</v>
      </c>
      <c r="BQ79" s="137" t="str">
        <f ca="1" xml:space="preserve">
IF(Table_Question_Sets[[#This Row],[Data Type]]="Repeating",
OFFSET(Table_Repeating_Question_Sets[[#Headers],[Property]],MATCH(Table_Question_Sets[[#This Row],[Property]],Table_Repeating_Question_Sets[Property],0),MATCH("Calculation",Table_Repeating_Question_Sets[#Headers],0)-1,1,1),
"")</f>
        <v/>
      </c>
      <c r="BR79"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9" s="137" t="str">
        <f ca="1">IF(ISNUMBER(Table_Question_Sets[[#This Row],[Config Use Row]]),INDEX(Table_Question_Sets[Config Rollup],Table_Question_Sets[[#This Row],[Config Use Row]]),"")</f>
        <v/>
      </c>
      <c r="BU79" s="137" t="str">
        <f ca="1">IF(ISNUMBER(Table_Question_Sets[[#This Row],[Config Use Row]]),INDEX(Table_Question_Sets[Config Keys Nested Rollup],Table_Question_Sets[[#This Row],[Config Use Row]]),"")</f>
        <v/>
      </c>
      <c r="BV79" s="137" t="str">
        <f ca="1">IF(ISNUMBER(Table_Question_Sets[[#This Row],[Config Use Row]]),INDEX(Table_Question_Sets[Calculation Rollup],Table_Question_Sets[[#This Row],[Config Use Row]]),"")</f>
        <v/>
      </c>
    </row>
    <row r="80" spans="2:74" s="22" customFormat="1" ht="21" customHeight="1">
      <c r="B80" s="10" t="s">
        <v>1290</v>
      </c>
      <c r="C80" s="164"/>
      <c r="D80" s="26" t="str">
        <f ca="1">IF(Table_Question_Sets[[#This Row],[Header]]="Yes","",
IF(INDIRECT(SUBSTITUTE(ADDRESS(1,COLUMN(),4),"1","")&amp;ROW()-1)="",
INDIRECT(SUBSTITUTE(ADDRESS(1,COLUMN(Table_Question_Sets[[#This Row],[Property]]),4),"1","")&amp;ROW()-1),
INDIRECT(SUBSTITUTE(ADDRESS(1,COLUMN(),4),"1","")&amp;ROW()-1)))</f>
        <v>Business Details</v>
      </c>
      <c r="E8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businessAddress</v>
      </c>
      <c r="F80" s="26" t="str">
        <f>IF(Table_Question_Sets[[#This Row],[Header]]="Yes","",IF(Table_Question_Sets[[#This Row],[Property]]&lt;&gt;"",SUBSTITUTE(Table_Question_Sets[[#This Row],[Property]]," ",""),""))</f>
        <v>BusinessAddress</v>
      </c>
      <c r="G80" s="94"/>
      <c r="H80" s="10" t="s">
        <v>37</v>
      </c>
      <c r="I80" s="10" t="s">
        <v>37</v>
      </c>
      <c r="J80" s="10"/>
      <c r="K80" s="62" t="s">
        <v>60</v>
      </c>
      <c r="L80" s="82"/>
      <c r="M80" s="82"/>
      <c r="N80" s="52"/>
      <c r="O80" s="25">
        <v>12</v>
      </c>
      <c r="P80" s="25">
        <v>12</v>
      </c>
      <c r="Q80" s="25">
        <v>5</v>
      </c>
      <c r="R80" s="52"/>
      <c r="S80" s="52"/>
      <c r="T80" s="28" t="s">
        <v>786</v>
      </c>
      <c r="U80" s="27"/>
      <c r="V80" s="27"/>
      <c r="W80" s="27"/>
      <c r="X80" s="27"/>
      <c r="Y80" s="27"/>
      <c r="Z80" s="27"/>
      <c r="AA80" s="27"/>
      <c r="AB80" s="27"/>
      <c r="AC80" s="27"/>
      <c r="AD80" s="27"/>
      <c r="AE80" s="27"/>
      <c r="AF80" s="27"/>
      <c r="AG80" s="27"/>
      <c r="AH80" s="82"/>
      <c r="AI80" s="82"/>
      <c r="AJ80" s="82"/>
      <c r="AK80" s="82"/>
      <c r="AL80" s="26"/>
      <c r="AM80"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80" s="165"/>
      <c r="AO8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0" s="27"/>
      <c r="AR80" s="52"/>
      <c r="AS80" s="27"/>
      <c r="AT80" s="27"/>
      <c r="AU80" s="27"/>
      <c r="AV80" s="27"/>
      <c r="AW80" s="27"/>
      <c r="AX80" s="27"/>
      <c r="AY80"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0" s="50" t="str">
        <f>IF(OR(Table_Question_Sets[[#This Row],[Header]]="Yes",Table_Question_Sets[[#This Row],[Text]]=""),"",IF(OR(Table_Question_Sets[[#This Row],[Text]]="true",Table_Question_Sets[[#This Row],[Text]]="false",ISNUMBER(Table_Question_Sets[[#This Row],[Text]])),Table_Question_Sets[[#This Row],[Text]],""""&amp;Table_Question_Sets[[#This Row],[Text]]&amp;""""))</f>
        <v/>
      </c>
      <c r="BA80" s="50" t="str">
        <f>IF(AND(Table_Question_Sets[[#This Row],[Header]]&lt;&gt;"Yes",Table_Question_Sets[[#This Row],[Property]]&lt;&gt;"",Table_Question_Sets[[#This Row],[Summary Label]]&lt;&gt;""),""""&amp;Table_Question_Sets[[#This Row],[Key]]&amp;""": """&amp;Table_Question_Sets[[#This Row],[Summary Label]]&amp;"""","")</f>
        <v/>
      </c>
      <c r="BB80" s="50">
        <f ca="1">IF(Table_Question_Sets[[#This Row],[Header]]="Yes","",_xlfn.NUMBERVALUE(INDIRECT(SUBSTITUTE(ADDRESS(1,COLUMN(),4),"1","")&amp;ROW()-1))+IF(Table_Question_Sets[[#This Row],[Property]]&lt;&gt;"",1,0))</f>
        <v>6</v>
      </c>
      <c r="BC80" s="50">
        <f ca="1">IF(Table_Question_Sets[[#This Row],[Header]]="Yes","",_xlfn.NUMBERVALUE(INDIRECT(SUBSTITUTE(ADDRESS(1,COLUMN(),4),"1","")&amp;ROW()+1))+IF(Table_Question_Sets[[#This Row],[Property]]&lt;&gt;"",1,0))</f>
        <v>10</v>
      </c>
      <c r="BD80" s="29" t="str">
        <f t="array" aca="1" ref="BD8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8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"templateOptions":{"label":"Street address"}</v>
      </c>
      <c r="BH8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"businessAddress","type": "input-field","className":"col-xs-12 col-sm-12 col-md-5","templateOptions":{"label":"Street address"},"validators": {"validation": Validators.compose([ValidationService.required('true', '')])}}</v>
      </c>
      <c r="BI80" s="26" t="str">
        <f ca="1" xml:space="preserve">
IF(Table_Question_Sets[[#This Row],[Row]]="Yes","]},{""className"": ""row"",""fieldGroup"": [","")&amp;
Table_Question_Sets[[#This Row],[Config Field]]</f>
        <v>{"key": "businessAddress","type": "input-field","className":"col-xs-12 col-sm-12 col-md-5","templateOptions":{"label":"Street address"},"validators": {"validation": Validators.compose([ValidationService.required('true', '')])}}</v>
      </c>
      <c r="BJ80"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"businessAddress","type": "input-field","className":"col-xs-12 col-sm-12 col-md-5","templateOptions":{"label":"Street address"},"validators": {"validation": Validators.compose([ValidationService.required('true', '')])}},{"key": "businessTown","type": "input-field","className":"col-xs-12 col-sm-6 col-md-3","templateOptions":{"label":"Suburb"},"validators": {"validation": Validators.compose([ValidationService.required('true', '')])}},{"key":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80"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0" s="137" t="str">
        <f>IF(AND(Table_Question_Sets[[#This Row],[Header]]="",Table_Question_Sets[[#This Row],[Property]]&lt;&gt;"",Table_Question_Sets[[#This Row],[Field Type]]&lt;&gt;""),
""""&amp;Table_Question_Sets[[#This Row],[Key]]&amp;"""","")</f>
        <v>"businessAddress"</v>
      </c>
      <c r="BM8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"businessAddress","businessTown","businessState","businessPostcode","postalPrompt","postalAddress","postalTown","postalState","postalPostcode","branchOffice"</v>
      </c>
      <c r="BN80" s="137" t="str">
        <f>IF(AND(Table_Question_Sets[[#This Row],[Header]]&lt;&gt;"Yes",Table_Question_Sets[[#This Row],[Property]]&lt;&gt;"",Table_Question_Sets[[#This Row],[Workflow Role]]&lt;&gt;""),
""""&amp;Table_Question_Sets[[#This Row],[Workflow Role]]&amp;""":"""&amp;Table_Question_Sets[[#This Row],[Key]]&amp;"""","")</f>
        <v/>
      </c>
      <c r="BO80" s="137" t="str">
        <f>IF(AND(Table_Question_Sets[[#This Row],[Header]]&lt;&gt;"Yes",Table_Question_Sets[[#This Row],[Property]]&lt;&gt;"",Table_Question_Sets[[#This Row],[Private]]="Yes"),
""""&amp;Table_Question_Sets[[#This Row],[Key]]&amp;"""","")</f>
        <v/>
      </c>
      <c r="BP80" s="137">
        <f ca="1">IF(Table_Question_Sets[[#This Row],[Header]]="Yes","",_xlfn.NUMBERVALUE(INDIRECT(SUBSTITUTE(ADDRESS(1,COLUMN(),4),"1","")&amp;ROW()+1))+IF(OR(Table_Question_Sets[[#This Row],[Value]]&lt;&gt;"",AND(Table_Question_Sets[[#This Row],[Data Type]]="Repeating",Table_Question_Sets[[#This Row],[Calculation Repeating]]&lt;&gt;"")),1,0))</f>
        <v>0</v>
      </c>
      <c r="BQ80" s="137" t="str">
        <f ca="1" xml:space="preserve">
IF(Table_Question_Sets[[#This Row],[Data Type]]="Repeating",
OFFSET(Table_Repeating_Question_Sets[[#Headers],[Property]],MATCH(Table_Question_Sets[[#This Row],[Property]],Table_Repeating_Question_Sets[Property],0),MATCH("Calculation",Table_Repeating_Question_Sets[#Headers],0)-1,1,1),
"")</f>
        <v/>
      </c>
      <c r="BR8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80" s="137" t="str">
        <f ca="1">IF(ISNUMBER(Table_Question_Sets[[#This Row],[Config Use Row]]),INDEX(Table_Question_Sets[Config Rollup],Table_Question_Sets[[#This Row],[Config Use Row]]),"")</f>
        <v/>
      </c>
      <c r="BU80" s="137" t="str">
        <f ca="1">IF(ISNUMBER(Table_Question_Sets[[#This Row],[Config Use Row]]),INDEX(Table_Question_Sets[Config Keys Nested Rollup],Table_Question_Sets[[#This Row],[Config Use Row]]),"")</f>
        <v/>
      </c>
      <c r="BV80" s="26" t="str">
        <f ca="1">IF(ISNUMBER(Table_Question_Sets[[#This Row],[Config Use Row]]),INDEX(Table_Question_Sets[Calculation Rollup],Table_Question_Sets[[#This Row],[Config Use Row]]),"")</f>
        <v/>
      </c>
    </row>
    <row r="81" spans="2:74" s="22" customFormat="1" ht="21" customHeight="1">
      <c r="B81" s="10" t="s">
        <v>1291</v>
      </c>
      <c r="C81" s="164"/>
      <c r="D81" s="26" t="str">
        <f ca="1">IF(Table_Question_Sets[[#This Row],[Header]]="Yes","",
IF(INDIRECT(SUBSTITUTE(ADDRESS(1,COLUMN(),4),"1","")&amp;ROW()-1)="",
INDIRECT(SUBSTITUTE(ADDRESS(1,COLUMN(Table_Question_Sets[[#This Row],[Property]]),4),"1","")&amp;ROW()-1),
INDIRECT(SUBSTITUTE(ADDRESS(1,COLUMN(),4),"1","")&amp;ROW()-1)))</f>
        <v>Business Details</v>
      </c>
      <c r="E8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businessTown</v>
      </c>
      <c r="F81" s="26" t="str">
        <f>IF(Table_Question_Sets[[#This Row],[Header]]="Yes","",IF(Table_Question_Sets[[#This Row],[Property]]&lt;&gt;"",SUBSTITUTE(Table_Question_Sets[[#This Row],[Property]]," ",""),""))</f>
        <v>BusinessTown</v>
      </c>
      <c r="G81" s="94"/>
      <c r="H81" s="10" t="s">
        <v>37</v>
      </c>
      <c r="I81" s="10" t="s">
        <v>37</v>
      </c>
      <c r="J81" s="10"/>
      <c r="K81" s="62" t="s">
        <v>60</v>
      </c>
      <c r="L81" s="82"/>
      <c r="M81" s="82"/>
      <c r="N81" s="52"/>
      <c r="O81" s="25">
        <v>12</v>
      </c>
      <c r="P81" s="25">
        <v>6</v>
      </c>
      <c r="Q81" s="25">
        <v>3</v>
      </c>
      <c r="R81" s="52"/>
      <c r="S81" s="52"/>
      <c r="T81" s="11" t="s">
        <v>787</v>
      </c>
      <c r="U81" s="11"/>
      <c r="V81" s="27"/>
      <c r="W81" s="27"/>
      <c r="X81" s="27"/>
      <c r="Y81" s="27"/>
      <c r="Z81" s="27"/>
      <c r="AA81" s="27"/>
      <c r="AB81" s="27"/>
      <c r="AC81" s="27"/>
      <c r="AD81" s="27"/>
      <c r="AE81" s="27"/>
      <c r="AF81" s="27"/>
      <c r="AG81" s="27"/>
      <c r="AH81" s="82"/>
      <c r="AI81" s="82"/>
      <c r="AJ81" s="82"/>
      <c r="AK81" s="82"/>
      <c r="AL81" s="26"/>
      <c r="AM8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81" s="165"/>
      <c r="AO8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1" s="27"/>
      <c r="AR81" s="52"/>
      <c r="AS81" s="27"/>
      <c r="AT81" s="27"/>
      <c r="AU81" s="27"/>
      <c r="AV81" s="27"/>
      <c r="AW81" s="27"/>
      <c r="AX81" s="27"/>
      <c r="AY81"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1" s="50" t="str">
        <f>IF(OR(Table_Question_Sets[[#This Row],[Header]]="Yes",Table_Question_Sets[[#This Row],[Text]]=""),"",IF(OR(Table_Question_Sets[[#This Row],[Text]]="true",Table_Question_Sets[[#This Row],[Text]]="false",ISNUMBER(Table_Question_Sets[[#This Row],[Text]])),Table_Question_Sets[[#This Row],[Text]],""""&amp;Table_Question_Sets[[#This Row],[Text]]&amp;""""))</f>
        <v/>
      </c>
      <c r="BA81" s="50" t="str">
        <f>IF(AND(Table_Question_Sets[[#This Row],[Header]]&lt;&gt;"Yes",Table_Question_Sets[[#This Row],[Property]]&lt;&gt;"",Table_Question_Sets[[#This Row],[Summary Label]]&lt;&gt;""),""""&amp;Table_Question_Sets[[#This Row],[Key]]&amp;""": """&amp;Table_Question_Sets[[#This Row],[Summary Label]]&amp;"""","")</f>
        <v/>
      </c>
      <c r="BB81" s="50">
        <f ca="1">IF(Table_Question_Sets[[#This Row],[Header]]="Yes","",_xlfn.NUMBERVALUE(INDIRECT(SUBSTITUTE(ADDRESS(1,COLUMN(),4),"1","")&amp;ROW()-1))+IF(Table_Question_Sets[[#This Row],[Property]]&lt;&gt;"",1,0))</f>
        <v>7</v>
      </c>
      <c r="BC81" s="50">
        <f ca="1">IF(Table_Question_Sets[[#This Row],[Header]]="Yes","",_xlfn.NUMBERVALUE(INDIRECT(SUBSTITUTE(ADDRESS(1,COLUMN(),4),"1","")&amp;ROW()+1))+IF(Table_Question_Sets[[#This Row],[Property]]&lt;&gt;"",1,0))</f>
        <v>9</v>
      </c>
      <c r="BD81" s="29" t="str">
        <f t="array" aca="1" ref="BD8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8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v>
      </c>
      <c r="BH8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"businessTown","type": "input-field","className":"col-xs-12 col-sm-6 col-md-3","templateOptions":{"label":"Suburb"},"validators": {"validation": Validators.compose([ValidationService.required('true', '')])}}</v>
      </c>
      <c r="BI81" s="26" t="str">
        <f ca="1" xml:space="preserve">
IF(Table_Question_Sets[[#This Row],[Row]]="Yes","]},{""className"": ""row"",""fieldGroup"": [","")&amp;
Table_Question_Sets[[#This Row],[Config Field]]</f>
        <v>{"key": "businessTown","type": "input-field","className":"col-xs-12 col-sm-6 col-md-3","templateOptions":{"label":"Suburb"},"validators": {"validation": Validators.compose([ValidationService.required('true', '')])}}</v>
      </c>
      <c r="BJ8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"businessTown","type": "input-field","className":"col-xs-12 col-sm-6 col-md-3","templateOptions":{"label":"Suburb"},"validators": {"validation": Validators.compose([ValidationService.required('true', '')])}},{"key":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8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1" s="137" t="str">
        <f>IF(AND(Table_Question_Sets[[#This Row],[Header]]="",Table_Question_Sets[[#This Row],[Property]]&lt;&gt;"",Table_Question_Sets[[#This Row],[Field Type]]&lt;&gt;""),
""""&amp;Table_Question_Sets[[#This Row],[Key]]&amp;"""","")</f>
        <v>"businessTown"</v>
      </c>
      <c r="BM8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"businessTown","businessState","businessPostcode","postalPrompt","postalAddress","postalTown","postalState","postalPostcode","branchOffice"</v>
      </c>
      <c r="BN81" s="137" t="str">
        <f>IF(AND(Table_Question_Sets[[#This Row],[Header]]&lt;&gt;"Yes",Table_Question_Sets[[#This Row],[Property]]&lt;&gt;"",Table_Question_Sets[[#This Row],[Workflow Role]]&lt;&gt;""),
""""&amp;Table_Question_Sets[[#This Row],[Workflow Role]]&amp;""":"""&amp;Table_Question_Sets[[#This Row],[Key]]&amp;"""","")</f>
        <v/>
      </c>
      <c r="BO81" s="137" t="str">
        <f>IF(AND(Table_Question_Sets[[#This Row],[Header]]&lt;&gt;"Yes",Table_Question_Sets[[#This Row],[Property]]&lt;&gt;"",Table_Question_Sets[[#This Row],[Private]]="Yes"),
""""&amp;Table_Question_Sets[[#This Row],[Key]]&amp;"""","")</f>
        <v/>
      </c>
      <c r="BP81" s="137">
        <f ca="1">IF(Table_Question_Sets[[#This Row],[Header]]="Yes","",_xlfn.NUMBERVALUE(INDIRECT(SUBSTITUTE(ADDRESS(1,COLUMN(),4),"1","")&amp;ROW()+1))+IF(OR(Table_Question_Sets[[#This Row],[Value]]&lt;&gt;"",AND(Table_Question_Sets[[#This Row],[Data Type]]="Repeating",Table_Question_Sets[[#This Row],[Calculation Repeating]]&lt;&gt;"")),1,0))</f>
        <v>0</v>
      </c>
      <c r="BQ81" s="137" t="str">
        <f ca="1" xml:space="preserve">
IF(Table_Question_Sets[[#This Row],[Data Type]]="Repeating",
OFFSET(Table_Repeating_Question_Sets[[#Headers],[Property]],MATCH(Table_Question_Sets[[#This Row],[Property]],Table_Repeating_Question_Sets[Property],0),MATCH("Calculation",Table_Repeating_Question_Sets[#Headers],0)-1,1,1),
"")</f>
        <v/>
      </c>
      <c r="BR8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81" s="137" t="str">
        <f ca="1">IF(ISNUMBER(Table_Question_Sets[[#This Row],[Config Use Row]]),INDEX(Table_Question_Sets[Config Rollup],Table_Question_Sets[[#This Row],[Config Use Row]]),"")</f>
        <v/>
      </c>
      <c r="BU81" s="137" t="str">
        <f ca="1">IF(ISNUMBER(Table_Question_Sets[[#This Row],[Config Use Row]]),INDEX(Table_Question_Sets[Config Keys Nested Rollup],Table_Question_Sets[[#This Row],[Config Use Row]]),"")</f>
        <v/>
      </c>
      <c r="BV81" s="26" t="str">
        <f ca="1">IF(ISNUMBER(Table_Question_Sets[[#This Row],[Config Use Row]]),INDEX(Table_Question_Sets[Calculation Rollup],Table_Question_Sets[[#This Row],[Config Use Row]]),"")</f>
        <v/>
      </c>
    </row>
    <row r="82" spans="2:74" s="22" customFormat="1" ht="21" customHeight="1">
      <c r="B82" s="202" t="s">
        <v>1292</v>
      </c>
      <c r="C82" s="164"/>
      <c r="D82" s="26" t="str">
        <f ca="1">IF(Table_Question_Sets[[#This Row],[Header]]="Yes","",
IF(INDIRECT(SUBSTITUTE(ADDRESS(1,COLUMN(),4),"1","")&amp;ROW()-1)="",
INDIRECT(SUBSTITUTE(ADDRESS(1,COLUMN(Table_Question_Sets[[#This Row],[Property]]),4),"1","")&amp;ROW()-1),
INDIRECT(SUBSTITUTE(ADDRESS(1,COLUMN(),4),"1","")&amp;ROW()-1)))</f>
        <v>Business Details</v>
      </c>
      <c r="E8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businessState</v>
      </c>
      <c r="F82" s="26" t="str">
        <f>IF(Table_Question_Sets[[#This Row],[Header]]="Yes","",IF(Table_Question_Sets[[#This Row],[Property]]&lt;&gt;"",SUBSTITUTE(Table_Question_Sets[[#This Row],[Property]]," ",""),""))</f>
        <v>BusinessState</v>
      </c>
      <c r="G82" s="94"/>
      <c r="H82" s="10" t="s">
        <v>37</v>
      </c>
      <c r="I82" s="10" t="s">
        <v>84</v>
      </c>
      <c r="J82" s="11" t="s">
        <v>63</v>
      </c>
      <c r="K82" s="62" t="s">
        <v>60</v>
      </c>
      <c r="L82" s="82"/>
      <c r="M82" s="82"/>
      <c r="N82" s="52"/>
      <c r="O82" s="25">
        <v>6</v>
      </c>
      <c r="P82" s="25">
        <v>3</v>
      </c>
      <c r="Q82" s="25">
        <v>2</v>
      </c>
      <c r="R82" s="52"/>
      <c r="S82" s="52"/>
      <c r="T82" s="11" t="s">
        <v>63</v>
      </c>
      <c r="U82" s="11"/>
      <c r="V82" s="27"/>
      <c r="W82" s="27"/>
      <c r="X82" s="27"/>
      <c r="Y82" s="27"/>
      <c r="Z82" s="27"/>
      <c r="AA82" s="27"/>
      <c r="AB82" s="27"/>
      <c r="AC82" s="27"/>
      <c r="AD82" s="11" t="s">
        <v>84</v>
      </c>
      <c r="AE82" s="27"/>
      <c r="AF82" s="27"/>
      <c r="AG82" s="27"/>
      <c r="AH82" s="82"/>
      <c r="AI82" s="147"/>
      <c r="AJ82" s="147"/>
      <c r="AK82" s="147"/>
      <c r="AL82" s="26"/>
      <c r="AM8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82" s="165"/>
      <c r="AO8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2" s="27"/>
      <c r="AR82" s="52"/>
      <c r="AS82" s="27"/>
      <c r="AT82" s="27"/>
      <c r="AU82" s="27"/>
      <c r="AV82" s="27"/>
      <c r="AW82" s="27"/>
      <c r="AX82" s="27"/>
      <c r="AY82"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2" s="50" t="str">
        <f>IF(OR(Table_Question_Sets[[#This Row],[Header]]="Yes",Table_Question_Sets[[#This Row],[Text]]=""),"",IF(OR(Table_Question_Sets[[#This Row],[Text]]="true",Table_Question_Sets[[#This Row],[Text]]="false",ISNUMBER(Table_Question_Sets[[#This Row],[Text]])),Table_Question_Sets[[#This Row],[Text]],""""&amp;Table_Question_Sets[[#This Row],[Text]]&amp;""""))</f>
        <v/>
      </c>
      <c r="BA82" s="50" t="str">
        <f>IF(AND(Table_Question_Sets[[#This Row],[Header]]&lt;&gt;"Yes",Table_Question_Sets[[#This Row],[Property]]&lt;&gt;"",Table_Question_Sets[[#This Row],[Summary Label]]&lt;&gt;""),""""&amp;Table_Question_Sets[[#This Row],[Key]]&amp;""": """&amp;Table_Question_Sets[[#This Row],[Summary Label]]&amp;"""","")</f>
        <v/>
      </c>
      <c r="BB82" s="50">
        <f ca="1">IF(Table_Question_Sets[[#This Row],[Header]]="Yes","",_xlfn.NUMBERVALUE(INDIRECT(SUBSTITUTE(ADDRESS(1,COLUMN(),4),"1","")&amp;ROW()-1))+IF(Table_Question_Sets[[#This Row],[Property]]&lt;&gt;"",1,0))</f>
        <v>8</v>
      </c>
      <c r="BC82" s="50">
        <f ca="1">IF(Table_Question_Sets[[#This Row],[Header]]="Yes","",_xlfn.NUMBERVALUE(INDIRECT(SUBSTITUTE(ADDRESS(1,COLUMN(),4),"1","")&amp;ROW()+1))+IF(Table_Question_Sets[[#This Row],[Property]]&lt;&gt;"",1,0))</f>
        <v>8</v>
      </c>
      <c r="BD82" s="29" t="str">
        <f t="array" aca="1" ref="BD8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8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8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placeholder":"Select"}</v>
      </c>
      <c r="BH8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v>
      </c>
      <c r="BI82" s="26" t="str">
        <f ca="1" xml:space="preserve">
IF(Table_Question_Sets[[#This Row],[Row]]="Yes","]},{""className"": ""row"",""fieldGroup"": [","")&amp;
Table_Question_Sets[[#This Row],[Config Field]]</f>
        <v>{"key":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v>
      </c>
      <c r="BJ8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8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2" s="137" t="str">
        <f>IF(AND(Table_Question_Sets[[#This Row],[Header]]="",Table_Question_Sets[[#This Row],[Property]]&lt;&gt;"",Table_Question_Sets[[#This Row],[Field Type]]&lt;&gt;""),
""""&amp;Table_Question_Sets[[#This Row],[Key]]&amp;"""","")</f>
        <v>"businessState"</v>
      </c>
      <c r="BM8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"businessState","businessPostcode","postalPrompt","postalAddress","postalTown","postalState","postalPostcode","branchOffice"</v>
      </c>
      <c r="BN82" s="137" t="str">
        <f>IF(AND(Table_Question_Sets[[#This Row],[Header]]&lt;&gt;"Yes",Table_Question_Sets[[#This Row],[Property]]&lt;&gt;"",Table_Question_Sets[[#This Row],[Workflow Role]]&lt;&gt;""),
""""&amp;Table_Question_Sets[[#This Row],[Workflow Role]]&amp;""":"""&amp;Table_Question_Sets[[#This Row],[Key]]&amp;"""","")</f>
        <v/>
      </c>
      <c r="BO82" s="137" t="str">
        <f>IF(AND(Table_Question_Sets[[#This Row],[Header]]&lt;&gt;"Yes",Table_Question_Sets[[#This Row],[Property]]&lt;&gt;"",Table_Question_Sets[[#This Row],[Private]]="Yes"),
""""&amp;Table_Question_Sets[[#This Row],[Key]]&amp;"""","")</f>
        <v/>
      </c>
      <c r="BP82" s="137">
        <f ca="1">IF(Table_Question_Sets[[#This Row],[Header]]="Yes","",_xlfn.NUMBERVALUE(INDIRECT(SUBSTITUTE(ADDRESS(1,COLUMN(),4),"1","")&amp;ROW()+1))+IF(OR(Table_Question_Sets[[#This Row],[Value]]&lt;&gt;"",AND(Table_Question_Sets[[#This Row],[Data Type]]="Repeating",Table_Question_Sets[[#This Row],[Calculation Repeating]]&lt;&gt;"")),1,0))</f>
        <v>0</v>
      </c>
      <c r="BQ82" s="137" t="str">
        <f ca="1" xml:space="preserve">
IF(Table_Question_Sets[[#This Row],[Data Type]]="Repeating",
OFFSET(Table_Repeating_Question_Sets[[#Headers],[Property]],MATCH(Table_Question_Sets[[#This Row],[Property]],Table_Repeating_Question_Sets[Property],0),MATCH("Calculation",Table_Repeating_Question_Sets[#Headers],0)-1,1,1),
"")</f>
        <v/>
      </c>
      <c r="BR8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82" s="137" t="str">
        <f ca="1">IF(ISNUMBER(Table_Question_Sets[[#This Row],[Config Use Row]]),INDEX(Table_Question_Sets[Config Rollup],Table_Question_Sets[[#This Row],[Config Use Row]]),"")</f>
        <v/>
      </c>
      <c r="BU82" s="137" t="str">
        <f ca="1">IF(ISNUMBER(Table_Question_Sets[[#This Row],[Config Use Row]]),INDEX(Table_Question_Sets[Config Keys Nested Rollup],Table_Question_Sets[[#This Row],[Config Use Row]]),"")</f>
        <v/>
      </c>
      <c r="BV82" s="26" t="str">
        <f ca="1">IF(ISNUMBER(Table_Question_Sets[[#This Row],[Config Use Row]]),INDEX(Table_Question_Sets[Calculation Rollup],Table_Question_Sets[[#This Row],[Config Use Row]]),"")</f>
        <v/>
      </c>
    </row>
    <row r="83" spans="2:74" s="22" customFormat="1" ht="21" customHeight="1">
      <c r="B83" s="10" t="s">
        <v>1293</v>
      </c>
      <c r="C83" s="164"/>
      <c r="D83" s="26" t="str">
        <f ca="1">IF(Table_Question_Sets[[#This Row],[Header]]="Yes","",
IF(INDIRECT(SUBSTITUTE(ADDRESS(1,COLUMN(),4),"1","")&amp;ROW()-1)="",
INDIRECT(SUBSTITUTE(ADDRESS(1,COLUMN(Table_Question_Sets[[#This Row],[Property]]),4),"1","")&amp;ROW()-1),
INDIRECT(SUBSTITUTE(ADDRESS(1,COLUMN(),4),"1","")&amp;ROW()-1)))</f>
        <v>Business Details</v>
      </c>
      <c r="E8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businessPostcode</v>
      </c>
      <c r="F83" s="26" t="str">
        <f>IF(Table_Question_Sets[[#This Row],[Header]]="Yes","",IF(Table_Question_Sets[[#This Row],[Property]]&lt;&gt;"",SUBSTITUTE(Table_Question_Sets[[#This Row],[Property]]," ",""),""))</f>
        <v>BusinessPostcode</v>
      </c>
      <c r="G83" s="94"/>
      <c r="H83" s="10" t="s">
        <v>85</v>
      </c>
      <c r="I83" s="10" t="s">
        <v>37</v>
      </c>
      <c r="J83" s="10"/>
      <c r="K83" s="62" t="s">
        <v>60</v>
      </c>
      <c r="L83" s="82"/>
      <c r="M83" s="82"/>
      <c r="N83" s="52"/>
      <c r="O83" s="25">
        <v>6</v>
      </c>
      <c r="P83" s="25">
        <v>3</v>
      </c>
      <c r="Q83" s="25">
        <v>2</v>
      </c>
      <c r="R83" s="52"/>
      <c r="S83" s="52"/>
      <c r="T83" s="11" t="s">
        <v>85</v>
      </c>
      <c r="U83" s="11"/>
      <c r="V83" s="27"/>
      <c r="W83" s="28" t="s">
        <v>1294</v>
      </c>
      <c r="X83" s="27"/>
      <c r="Y83" s="27"/>
      <c r="Z83" s="27"/>
      <c r="AA83" s="27"/>
      <c r="AB83" s="27"/>
      <c r="AC83" s="27"/>
      <c r="AD83" s="27"/>
      <c r="AE83" s="27"/>
      <c r="AF83" s="27"/>
      <c r="AG83" s="27"/>
      <c r="AH83" s="82"/>
      <c r="AI83" s="82"/>
      <c r="AJ83" s="82"/>
      <c r="AK83" s="82"/>
      <c r="AL83" s="26"/>
      <c r="AM8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83" s="165"/>
      <c r="AO8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3" s="27"/>
      <c r="AR83" s="52"/>
      <c r="AS83" s="27"/>
      <c r="AT83" s="27"/>
      <c r="AU83" s="27"/>
      <c r="AV83" s="27"/>
      <c r="AW83" s="27"/>
      <c r="AX83" s="27"/>
      <c r="AY83"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3" s="50" t="str">
        <f>IF(OR(Table_Question_Sets[[#This Row],[Header]]="Yes",Table_Question_Sets[[#This Row],[Text]]=""),"",IF(OR(Table_Question_Sets[[#This Row],[Text]]="true",Table_Question_Sets[[#This Row],[Text]]="false",ISNUMBER(Table_Question_Sets[[#This Row],[Text]])),Table_Question_Sets[[#This Row],[Text]],""""&amp;Table_Question_Sets[[#This Row],[Text]]&amp;""""))</f>
        <v/>
      </c>
      <c r="BA83" s="50" t="str">
        <f>IF(AND(Table_Question_Sets[[#This Row],[Header]]&lt;&gt;"Yes",Table_Question_Sets[[#This Row],[Property]]&lt;&gt;"",Table_Question_Sets[[#This Row],[Summary Label]]&lt;&gt;""),""""&amp;Table_Question_Sets[[#This Row],[Key]]&amp;""": """&amp;Table_Question_Sets[[#This Row],[Summary Label]]&amp;"""","")</f>
        <v/>
      </c>
      <c r="BB83" s="50">
        <f ca="1">IF(Table_Question_Sets[[#This Row],[Header]]="Yes","",_xlfn.NUMBERVALUE(INDIRECT(SUBSTITUTE(ADDRESS(1,COLUMN(),4),"1","")&amp;ROW()-1))+IF(Table_Question_Sets[[#This Row],[Property]]&lt;&gt;"",1,0))</f>
        <v>9</v>
      </c>
      <c r="BC83" s="50">
        <f ca="1">IF(Table_Question_Sets[[#This Row],[Header]]="Yes","",_xlfn.NUMBERVALUE(INDIRECT(SUBSTITUTE(ADDRESS(1,COLUMN(),4),"1","")&amp;ROW()+1))+IF(Table_Question_Sets[[#This Row],[Property]]&lt;&gt;"",1,0))</f>
        <v>7</v>
      </c>
      <c r="BD83" s="29" t="str">
        <f t="array" aca="1" ref="BD8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ValidationService.isPostcode(), ValidationService.customExpression('postcodeInState(fieldValue, businessState)', 'The postcode entered does not match the selected state')])}</v>
      </c>
      <c r="BF8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v>
      </c>
      <c r="BH8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v>
      </c>
      <c r="BI83" s="26" t="str">
        <f ca="1" xml:space="preserve">
IF(Table_Question_Sets[[#This Row],[Row]]="Yes","]},{""className"": ""row"",""fieldGroup"": [","")&amp;
Table_Question_Sets[[#This Row],[Config Field]]</f>
        <v>{"key":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v>
      </c>
      <c r="BJ8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8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3" s="137" t="str">
        <f>IF(AND(Table_Question_Sets[[#This Row],[Header]]="",Table_Question_Sets[[#This Row],[Property]]&lt;&gt;"",Table_Question_Sets[[#This Row],[Field Type]]&lt;&gt;""),
""""&amp;Table_Question_Sets[[#This Row],[Key]]&amp;"""","")</f>
        <v>"businessPostcode"</v>
      </c>
      <c r="BM8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"businessPostcode","postalPrompt","postalAddress","postalTown","postalState","postalPostcode","branchOffice"</v>
      </c>
      <c r="BN83" s="137" t="str">
        <f>IF(AND(Table_Question_Sets[[#This Row],[Header]]&lt;&gt;"Yes",Table_Question_Sets[[#This Row],[Property]]&lt;&gt;"",Table_Question_Sets[[#This Row],[Workflow Role]]&lt;&gt;""),
""""&amp;Table_Question_Sets[[#This Row],[Workflow Role]]&amp;""":"""&amp;Table_Question_Sets[[#This Row],[Key]]&amp;"""","")</f>
        <v/>
      </c>
      <c r="BO83" s="137" t="str">
        <f>IF(AND(Table_Question_Sets[[#This Row],[Header]]&lt;&gt;"Yes",Table_Question_Sets[[#This Row],[Property]]&lt;&gt;"",Table_Question_Sets[[#This Row],[Private]]="Yes"),
""""&amp;Table_Question_Sets[[#This Row],[Key]]&amp;"""","")</f>
        <v/>
      </c>
      <c r="BP83" s="137">
        <f ca="1">IF(Table_Question_Sets[[#This Row],[Header]]="Yes","",_xlfn.NUMBERVALUE(INDIRECT(SUBSTITUTE(ADDRESS(1,COLUMN(),4),"1","")&amp;ROW()+1))+IF(OR(Table_Question_Sets[[#This Row],[Value]]&lt;&gt;"",AND(Table_Question_Sets[[#This Row],[Data Type]]="Repeating",Table_Question_Sets[[#This Row],[Calculation Repeating]]&lt;&gt;"")),1,0))</f>
        <v>0</v>
      </c>
      <c r="BQ83" s="137" t="str">
        <f ca="1" xml:space="preserve">
IF(Table_Question_Sets[[#This Row],[Data Type]]="Repeating",
OFFSET(Table_Repeating_Question_Sets[[#Headers],[Property]],MATCH(Table_Question_Sets[[#This Row],[Property]],Table_Repeating_Question_Sets[Property],0),MATCH("Calculation",Table_Repeating_Question_Sets[#Headers],0)-1,1,1),
"")</f>
        <v/>
      </c>
      <c r="BR8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83" s="137" t="str">
        <f ca="1">IF(ISNUMBER(Table_Question_Sets[[#This Row],[Config Use Row]]),INDEX(Table_Question_Sets[Config Rollup],Table_Question_Sets[[#This Row],[Config Use Row]]),"")</f>
        <v/>
      </c>
      <c r="BU83" s="137" t="str">
        <f ca="1">IF(ISNUMBER(Table_Question_Sets[[#This Row],[Config Use Row]]),INDEX(Table_Question_Sets[Config Keys Nested Rollup],Table_Question_Sets[[#This Row],[Config Use Row]]),"")</f>
        <v/>
      </c>
      <c r="BV83" s="26" t="str">
        <f ca="1">IF(ISNUMBER(Table_Question_Sets[[#This Row],[Config Use Row]]),INDEX(Table_Question_Sets[Calculation Rollup],Table_Question_Sets[[#This Row],[Config Use Row]]),"")</f>
        <v/>
      </c>
    </row>
    <row r="84" spans="2:74" s="22" customFormat="1" ht="21" customHeight="1">
      <c r="B84" s="27" t="s">
        <v>1295</v>
      </c>
      <c r="C84" s="164"/>
      <c r="D84" s="26" t="str">
        <f ca="1">IF(Table_Question_Sets[[#This Row],[Header]]="Yes","",
IF(INDIRECT(SUBSTITUTE(ADDRESS(1,COLUMN(),4),"1","")&amp;ROW()-1)="",
INDIRECT(SUBSTITUTE(ADDRESS(1,COLUMN(Table_Question_Sets[[#This Row],[Property]]),4),"1","")&amp;ROW()-1),
INDIRECT(SUBSTITUTE(ADDRESS(1,COLUMN(),4),"1","")&amp;ROW()-1)))</f>
        <v>Business Details</v>
      </c>
      <c r="E8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postalPrompt</v>
      </c>
      <c r="F84" s="26" t="str">
        <f>IF(Table_Question_Sets[[#This Row],[Header]]="Yes","",IF(Table_Question_Sets[[#This Row],[Property]]&lt;&gt;"",SUBSTITUTE(Table_Question_Sets[[#This Row],[Property]]," ",""),""))</f>
        <v>PostalPrompt</v>
      </c>
      <c r="G84" s="94"/>
      <c r="H84" s="27" t="s">
        <v>37</v>
      </c>
      <c r="I84" s="27" t="s">
        <v>61</v>
      </c>
      <c r="J84" s="10" t="s">
        <v>67</v>
      </c>
      <c r="K84" s="59" t="s">
        <v>60</v>
      </c>
      <c r="L84" s="82"/>
      <c r="M84" s="82"/>
      <c r="N84" s="59" t="s">
        <v>60</v>
      </c>
      <c r="O84" s="60"/>
      <c r="P84" s="60"/>
      <c r="Q84" s="60"/>
      <c r="R84" s="59"/>
      <c r="S84" s="52"/>
      <c r="T84" s="27"/>
      <c r="U84" s="11" t="s">
        <v>1296</v>
      </c>
      <c r="V84" s="27"/>
      <c r="W84" s="27"/>
      <c r="X84" s="27"/>
      <c r="Y84" s="27" t="s">
        <v>1297</v>
      </c>
      <c r="Z84" s="27"/>
      <c r="AA84" s="27"/>
      <c r="AB84" s="239"/>
      <c r="AC84" s="27"/>
      <c r="AD84" s="27"/>
      <c r="AE84" s="27"/>
      <c r="AF84" s="27"/>
      <c r="AG84" s="27"/>
      <c r="AH84" s="82"/>
      <c r="AI84" s="82"/>
      <c r="AJ84" s="82"/>
      <c r="AK84" s="82"/>
      <c r="AL84" s="26"/>
      <c r="AM8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84" s="165"/>
      <c r="AO8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4" s="27"/>
      <c r="AR84" s="52"/>
      <c r="AS84" s="27"/>
      <c r="AT84" s="27"/>
      <c r="AU84" s="27"/>
      <c r="AV84" s="27"/>
      <c r="AW84" s="27"/>
      <c r="AX84" s="27"/>
      <c r="AY8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4" s="50" t="str">
        <f>IF(OR(Table_Question_Sets[[#This Row],[Header]]="Yes",Table_Question_Sets[[#This Row],[Text]]=""),"",IF(OR(Table_Question_Sets[[#This Row],[Text]]="true",Table_Question_Sets[[#This Row],[Text]]="false",ISNUMBER(Table_Question_Sets[[#This Row],[Text]])),Table_Question_Sets[[#This Row],[Text]],""""&amp;Table_Question_Sets[[#This Row],[Text]]&amp;""""))</f>
        <v/>
      </c>
      <c r="BA84" s="50" t="str">
        <f>IF(AND(Table_Question_Sets[[#This Row],[Header]]&lt;&gt;"Yes",Table_Question_Sets[[#This Row],[Property]]&lt;&gt;"",Table_Question_Sets[[#This Row],[Summary Label]]&lt;&gt;""),""""&amp;Table_Question_Sets[[#This Row],[Key]]&amp;""": """&amp;Table_Question_Sets[[#This Row],[Summary Label]]&amp;"""","")</f>
        <v/>
      </c>
      <c r="BB84" s="50">
        <f ca="1">IF(Table_Question_Sets[[#This Row],[Header]]="Yes","",_xlfn.NUMBERVALUE(INDIRECT(SUBSTITUTE(ADDRESS(1,COLUMN(),4),"1","")&amp;ROW()-1))+IF(Table_Question_Sets[[#This Row],[Property]]&lt;&gt;"",1,0))</f>
        <v>10</v>
      </c>
      <c r="BC84" s="50">
        <f ca="1">IF(Table_Question_Sets[[#This Row],[Header]]="Yes","",_xlfn.NUMBERVALUE(INDIRECT(SUBSTITUTE(ADDRESS(1,COLUMN(),4),"1","")&amp;ROW()+1))+IF(Table_Question_Sets[[#This Row],[Property]]&lt;&gt;"",1,0))</f>
        <v>6</v>
      </c>
      <c r="BD84" s="29" t="str">
        <f t="array" aca="1" ref="BD8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8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8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md"}],"question":"Is your postal address different from your business address?","content":{"heading3":"Postal Address"}}</v>
      </c>
      <c r="BH8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v>
      </c>
      <c r="BI84" s="26" t="str">
        <f ca="1" xml:space="preserve">
IF(Table_Question_Sets[[#This Row],[Row]]="Yes","]},{""className"": ""row"",""fieldGroup"": [","")&amp;
Table_Question_Sets[[#This Row],[Config Field]]</f>
        <v>]},{"className":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v>
      </c>
      <c r="BJ8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8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4" s="137" t="str">
        <f>IF(AND(Table_Question_Sets[[#This Row],[Header]]="",Table_Question_Sets[[#This Row],[Property]]&lt;&gt;"",Table_Question_Sets[[#This Row],[Field Type]]&lt;&gt;""),
""""&amp;Table_Question_Sets[[#This Row],[Key]]&amp;"""","")</f>
        <v>"postalPrompt"</v>
      </c>
      <c r="BM8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"postalPrompt","postalAddress","postalTown","postalState","postalPostcode","branchOffice"</v>
      </c>
      <c r="BN84" s="137" t="str">
        <f>IF(AND(Table_Question_Sets[[#This Row],[Header]]&lt;&gt;"Yes",Table_Question_Sets[[#This Row],[Property]]&lt;&gt;"",Table_Question_Sets[[#This Row],[Workflow Role]]&lt;&gt;""),
""""&amp;Table_Question_Sets[[#This Row],[Workflow Role]]&amp;""":"""&amp;Table_Question_Sets[[#This Row],[Key]]&amp;"""","")</f>
        <v/>
      </c>
      <c r="BO84" s="137" t="str">
        <f>IF(AND(Table_Question_Sets[[#This Row],[Header]]&lt;&gt;"Yes",Table_Question_Sets[[#This Row],[Property]]&lt;&gt;"",Table_Question_Sets[[#This Row],[Private]]="Yes"),
""""&amp;Table_Question_Sets[[#This Row],[Key]]&amp;"""","")</f>
        <v/>
      </c>
      <c r="BP84" s="137">
        <f ca="1">IF(Table_Question_Sets[[#This Row],[Header]]="Yes","",_xlfn.NUMBERVALUE(INDIRECT(SUBSTITUTE(ADDRESS(1,COLUMN(),4),"1","")&amp;ROW()+1))+IF(OR(Table_Question_Sets[[#This Row],[Value]]&lt;&gt;"",AND(Table_Question_Sets[[#This Row],[Data Type]]="Repeating",Table_Question_Sets[[#This Row],[Calculation Repeating]]&lt;&gt;"")),1,0))</f>
        <v>0</v>
      </c>
      <c r="BQ84" s="137" t="str">
        <f ca="1" xml:space="preserve">
IF(Table_Question_Sets[[#This Row],[Data Type]]="Repeating",
OFFSET(Table_Repeating_Question_Sets[[#Headers],[Property]],MATCH(Table_Question_Sets[[#This Row],[Property]],Table_Repeating_Question_Sets[Property],0),MATCH("Calculation",Table_Repeating_Question_Sets[#Headers],0)-1,1,1),
"")</f>
        <v/>
      </c>
      <c r="BR8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84" s="137" t="str">
        <f ca="1">IF(ISNUMBER(Table_Question_Sets[[#This Row],[Config Use Row]]),INDEX(Table_Question_Sets[Config Rollup],Table_Question_Sets[[#This Row],[Config Use Row]]),"")</f>
        <v/>
      </c>
      <c r="BU84" s="137" t="str">
        <f ca="1">IF(ISNUMBER(Table_Question_Sets[[#This Row],[Config Use Row]]),INDEX(Table_Question_Sets[Config Keys Nested Rollup],Table_Question_Sets[[#This Row],[Config Use Row]]),"")</f>
        <v/>
      </c>
      <c r="BV84" s="26" t="str">
        <f ca="1">IF(ISNUMBER(Table_Question_Sets[[#This Row],[Config Use Row]]),INDEX(Table_Question_Sets[Calculation Rollup],Table_Question_Sets[[#This Row],[Config Use Row]]),"")</f>
        <v/>
      </c>
    </row>
    <row r="85" spans="2:74" s="22" customFormat="1" ht="21" customHeight="1">
      <c r="B85" s="27" t="s">
        <v>1297</v>
      </c>
      <c r="C85" s="164"/>
      <c r="D85" s="26" t="str">
        <f ca="1">IF(Table_Question_Sets[[#This Row],[Header]]="Yes","",
IF(INDIRECT(SUBSTITUTE(ADDRESS(1,COLUMN(),4),"1","")&amp;ROW()-1)="",
INDIRECT(SUBSTITUTE(ADDRESS(1,COLUMN(Table_Question_Sets[[#This Row],[Property]]),4),"1","")&amp;ROW()-1),
INDIRECT(SUBSTITUTE(ADDRESS(1,COLUMN(),4),"1","")&amp;ROW()-1)))</f>
        <v>Business Details</v>
      </c>
      <c r="E8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postalAddress</v>
      </c>
      <c r="F85" s="26" t="str">
        <f>IF(Table_Question_Sets[[#This Row],[Header]]="Yes","",IF(Table_Question_Sets[[#This Row],[Property]]&lt;&gt;"",SUBSTITUTE(Table_Question_Sets[[#This Row],[Property]]," ",""),""))</f>
        <v>PostalAddress</v>
      </c>
      <c r="G85" s="94"/>
      <c r="H85" s="27" t="s">
        <v>37</v>
      </c>
      <c r="I85" s="27" t="s">
        <v>37</v>
      </c>
      <c r="J85" s="10"/>
      <c r="K85" s="59"/>
      <c r="L85" s="82"/>
      <c r="M85" s="82"/>
      <c r="N85" s="59"/>
      <c r="O85" s="60">
        <v>12</v>
      </c>
      <c r="P85" s="60">
        <v>12</v>
      </c>
      <c r="Q85" s="60">
        <v>5</v>
      </c>
      <c r="R85" s="59"/>
      <c r="S85" s="52"/>
      <c r="T85" s="27" t="s">
        <v>786</v>
      </c>
      <c r="U85" s="11"/>
      <c r="V85" s="27" t="s">
        <v>1301</v>
      </c>
      <c r="W85" s="27" t="s">
        <v>1323</v>
      </c>
      <c r="X85" s="27"/>
      <c r="Y85" s="27"/>
      <c r="Z85" s="27"/>
      <c r="AA85" s="27"/>
      <c r="AB85" s="239"/>
      <c r="AC85" s="27"/>
      <c r="AD85" s="27"/>
      <c r="AE85" s="27"/>
      <c r="AF85" s="27"/>
      <c r="AG85" s="27"/>
      <c r="AH85" s="82"/>
      <c r="AI85" s="82"/>
      <c r="AJ85" s="82"/>
      <c r="AK85" s="82"/>
      <c r="AL85" s="26"/>
      <c r="AM8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85" s="165"/>
      <c r="AO8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85" s="27"/>
      <c r="AR85" s="52"/>
      <c r="AS85" s="27"/>
      <c r="AT85" s="27"/>
      <c r="AU85" s="27"/>
      <c r="AV85" s="27"/>
      <c r="AW85" s="27"/>
      <c r="AX85" s="27"/>
      <c r="AY8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5" s="50" t="str">
        <f>IF(OR(Table_Question_Sets[[#This Row],[Header]]="Yes",Table_Question_Sets[[#This Row],[Text]]=""),"",IF(OR(Table_Question_Sets[[#This Row],[Text]]="true",Table_Question_Sets[[#This Row],[Text]]="false",ISNUMBER(Table_Question_Sets[[#This Row],[Text]])),Table_Question_Sets[[#This Row],[Text]],""""&amp;Table_Question_Sets[[#This Row],[Text]]&amp;""""))</f>
        <v/>
      </c>
      <c r="BA85" s="50" t="str">
        <f>IF(AND(Table_Question_Sets[[#This Row],[Header]]&lt;&gt;"Yes",Table_Question_Sets[[#This Row],[Property]]&lt;&gt;"",Table_Question_Sets[[#This Row],[Summary Label]]&lt;&gt;""),""""&amp;Table_Question_Sets[[#This Row],[Key]]&amp;""": """&amp;Table_Question_Sets[[#This Row],[Summary Label]]&amp;"""","")</f>
        <v/>
      </c>
      <c r="BB85" s="50">
        <f ca="1">IF(Table_Question_Sets[[#This Row],[Header]]="Yes","",_xlfn.NUMBERVALUE(INDIRECT(SUBSTITUTE(ADDRESS(1,COLUMN(),4),"1","")&amp;ROW()-1))+IF(Table_Question_Sets[[#This Row],[Property]]&lt;&gt;"",1,0))</f>
        <v>11</v>
      </c>
      <c r="BC85" s="50">
        <f ca="1">IF(Table_Question_Sets[[#This Row],[Header]]="Yes","",_xlfn.NUMBERVALUE(INDIRECT(SUBSTITUTE(ADDRESS(1,COLUMN(),4),"1","")&amp;ROW()+1))+IF(Table_Question_Sets[[#This Row],[Property]]&lt;&gt;"",1,0))</f>
        <v>5</v>
      </c>
      <c r="BD85" s="29" t="str">
        <f t="array" aca="1" ref="BD8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Validators.compose([ValidationService.customExpression('postalPrompt != \'Yes\' || fieldValue != \'\'', 'You must enter a value in this field')])}</v>
      </c>
      <c r="BF8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"templateOptions":{"label":"Street address","hideCondition":"postalPrompt != 'Yes'"}</v>
      </c>
      <c r="BH8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"postalAddress","type": "input-field","className":"col-xs-12 col-sm-12 col-md-5","templateOptions":{"label":"Street address","hideCondition":"postalPrompt != 'Yes'"},"validators": {"validation": Validators.compose([ValidationService.customExpression('postalPrompt != \'Yes\' || fieldValue != \'\'', 'You must enter a value in this field')])}}</v>
      </c>
      <c r="BI85" s="26" t="str">
        <f ca="1" xml:space="preserve">
IF(Table_Question_Sets[[#This Row],[Row]]="Yes","]},{""className"": ""row"",""fieldGroup"": [","")&amp;
Table_Question_Sets[[#This Row],[Config Field]]</f>
        <v>{"key": "postalAddress","type": "input-field","className":"col-xs-12 col-sm-12 col-md-5","templateOptions":{"label":"Street address","hideCondition":"postalPrompt != 'Yes'"},"validators": {"validation": Validators.compose([ValidationService.customExpression('postalPrompt != \'Yes\' || fieldValue != \'\'', 'You must enter a value in this field')])}}</v>
      </c>
      <c r="BJ8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85"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5" s="137" t="str">
        <f>IF(AND(Table_Question_Sets[[#This Row],[Header]]="",Table_Question_Sets[[#This Row],[Property]]&lt;&gt;"",Table_Question_Sets[[#This Row],[Field Type]]&lt;&gt;""),
""""&amp;Table_Question_Sets[[#This Row],[Key]]&amp;"""","")</f>
        <v>"postalAddress"</v>
      </c>
      <c r="BM8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"postalAddress","postalTown","postalState","postalPostcode","branchOffice"</v>
      </c>
      <c r="BN85" s="137" t="str">
        <f>IF(AND(Table_Question_Sets[[#This Row],[Header]]&lt;&gt;"Yes",Table_Question_Sets[[#This Row],[Property]]&lt;&gt;"",Table_Question_Sets[[#This Row],[Workflow Role]]&lt;&gt;""),
""""&amp;Table_Question_Sets[[#This Row],[Workflow Role]]&amp;""":"""&amp;Table_Question_Sets[[#This Row],[Key]]&amp;"""","")</f>
        <v/>
      </c>
      <c r="BO85" s="137" t="str">
        <f>IF(AND(Table_Question_Sets[[#This Row],[Header]]&lt;&gt;"Yes",Table_Question_Sets[[#This Row],[Property]]&lt;&gt;"",Table_Question_Sets[[#This Row],[Private]]="Yes"),
""""&amp;Table_Question_Sets[[#This Row],[Key]]&amp;"""","")</f>
        <v/>
      </c>
      <c r="BP85" s="137">
        <f ca="1">IF(Table_Question_Sets[[#This Row],[Header]]="Yes","",_xlfn.NUMBERVALUE(INDIRECT(SUBSTITUTE(ADDRESS(1,COLUMN(),4),"1","")&amp;ROW()+1))+IF(OR(Table_Question_Sets[[#This Row],[Value]]&lt;&gt;"",AND(Table_Question_Sets[[#This Row],[Data Type]]="Repeating",Table_Question_Sets[[#This Row],[Calculation Repeating]]&lt;&gt;"")),1,0))</f>
        <v>0</v>
      </c>
      <c r="BQ85" s="137" t="str">
        <f ca="1" xml:space="preserve">
IF(Table_Question_Sets[[#This Row],[Data Type]]="Repeating",
OFFSET(Table_Repeating_Question_Sets[[#Headers],[Property]],MATCH(Table_Question_Sets[[#This Row],[Property]],Table_Repeating_Question_Sets[Property],0),MATCH("Calculation",Table_Repeating_Question_Sets[#Headers],0)-1,1,1),
"")</f>
        <v/>
      </c>
      <c r="BR8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85" s="137" t="str">
        <f ca="1">IF(ISNUMBER(Table_Question_Sets[[#This Row],[Config Use Row]]),INDEX(Table_Question_Sets[Config Rollup],Table_Question_Sets[[#This Row],[Config Use Row]]),"")</f>
        <v/>
      </c>
      <c r="BU85" s="137" t="str">
        <f ca="1">IF(ISNUMBER(Table_Question_Sets[[#This Row],[Config Use Row]]),INDEX(Table_Question_Sets[Config Keys Nested Rollup],Table_Question_Sets[[#This Row],[Config Use Row]]),"")</f>
        <v/>
      </c>
      <c r="BV85" s="26" t="str">
        <f ca="1">IF(ISNUMBER(Table_Question_Sets[[#This Row],[Config Use Row]]),INDEX(Table_Question_Sets[Calculation Rollup],Table_Question_Sets[[#This Row],[Config Use Row]]),"")</f>
        <v/>
      </c>
    </row>
    <row r="86" spans="2:74" s="22" customFormat="1" ht="21" customHeight="1">
      <c r="B86" s="27" t="s">
        <v>1298</v>
      </c>
      <c r="C86" s="164"/>
      <c r="D86" s="26" t="str">
        <f ca="1">IF(Table_Question_Sets[[#This Row],[Header]]="Yes","",
IF(INDIRECT(SUBSTITUTE(ADDRESS(1,COLUMN(),4),"1","")&amp;ROW()-1)="",
INDIRECT(SUBSTITUTE(ADDRESS(1,COLUMN(Table_Question_Sets[[#This Row],[Property]]),4),"1","")&amp;ROW()-1),
INDIRECT(SUBSTITUTE(ADDRESS(1,COLUMN(),4),"1","")&amp;ROW()-1)))</f>
        <v>Business Details</v>
      </c>
      <c r="E8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postalTown</v>
      </c>
      <c r="F86" s="26" t="str">
        <f>IF(Table_Question_Sets[[#This Row],[Header]]="Yes","",IF(Table_Question_Sets[[#This Row],[Property]]&lt;&gt;"",SUBSTITUTE(Table_Question_Sets[[#This Row],[Property]]," ",""),""))</f>
        <v>PostalTown</v>
      </c>
      <c r="G86" s="94"/>
      <c r="H86" s="27" t="s">
        <v>37</v>
      </c>
      <c r="I86" s="27" t="s">
        <v>37</v>
      </c>
      <c r="J86" s="10"/>
      <c r="K86" s="59"/>
      <c r="L86" s="82"/>
      <c r="M86" s="82"/>
      <c r="N86" s="59"/>
      <c r="O86" s="60">
        <v>12</v>
      </c>
      <c r="P86" s="60">
        <v>6</v>
      </c>
      <c r="Q86" s="60">
        <v>3</v>
      </c>
      <c r="R86" s="59"/>
      <c r="S86" s="52"/>
      <c r="T86" s="27" t="s">
        <v>787</v>
      </c>
      <c r="U86" s="11"/>
      <c r="V86" s="27" t="s">
        <v>1301</v>
      </c>
      <c r="W86" s="27" t="s">
        <v>1323</v>
      </c>
      <c r="X86" s="27"/>
      <c r="Y86" s="27"/>
      <c r="Z86" s="27"/>
      <c r="AA86" s="27"/>
      <c r="AB86" s="239"/>
      <c r="AC86" s="27"/>
      <c r="AD86" s="27"/>
      <c r="AE86" s="27"/>
      <c r="AF86" s="27"/>
      <c r="AG86" s="27"/>
      <c r="AH86" s="82"/>
      <c r="AI86" s="82"/>
      <c r="AJ86" s="82"/>
      <c r="AK86" s="82"/>
      <c r="AL86" s="26"/>
      <c r="AM8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86" s="165"/>
      <c r="AO8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86" s="27"/>
      <c r="AR86" s="52"/>
      <c r="AS86" s="27"/>
      <c r="AT86" s="27"/>
      <c r="AU86" s="27"/>
      <c r="AV86" s="27"/>
      <c r="AW86" s="27"/>
      <c r="AX86" s="27"/>
      <c r="AY8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6" s="50" t="str">
        <f>IF(OR(Table_Question_Sets[[#This Row],[Header]]="Yes",Table_Question_Sets[[#This Row],[Text]]=""),"",IF(OR(Table_Question_Sets[[#This Row],[Text]]="true",Table_Question_Sets[[#This Row],[Text]]="false",ISNUMBER(Table_Question_Sets[[#This Row],[Text]])),Table_Question_Sets[[#This Row],[Text]],""""&amp;Table_Question_Sets[[#This Row],[Text]]&amp;""""))</f>
        <v/>
      </c>
      <c r="BA86" s="50" t="str">
        <f>IF(AND(Table_Question_Sets[[#This Row],[Header]]&lt;&gt;"Yes",Table_Question_Sets[[#This Row],[Property]]&lt;&gt;"",Table_Question_Sets[[#This Row],[Summary Label]]&lt;&gt;""),""""&amp;Table_Question_Sets[[#This Row],[Key]]&amp;""": """&amp;Table_Question_Sets[[#This Row],[Summary Label]]&amp;"""","")</f>
        <v/>
      </c>
      <c r="BB86" s="50">
        <f ca="1">IF(Table_Question_Sets[[#This Row],[Header]]="Yes","",_xlfn.NUMBERVALUE(INDIRECT(SUBSTITUTE(ADDRESS(1,COLUMN(),4),"1","")&amp;ROW()-1))+IF(Table_Question_Sets[[#This Row],[Property]]&lt;&gt;"",1,0))</f>
        <v>12</v>
      </c>
      <c r="BC86" s="50">
        <f ca="1">IF(Table_Question_Sets[[#This Row],[Header]]="Yes","",_xlfn.NUMBERVALUE(INDIRECT(SUBSTITUTE(ADDRESS(1,COLUMN(),4),"1","")&amp;ROW()+1))+IF(Table_Question_Sets[[#This Row],[Property]]&lt;&gt;"",1,0))</f>
        <v>4</v>
      </c>
      <c r="BD86" s="29" t="str">
        <f t="array" aca="1" ref="BD8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Validators.compose([ValidationService.customExpression('postalPrompt != \'Yes\' || fieldValue != \'\'', 'You must enter a value in this field')])}</v>
      </c>
      <c r="BF8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"templateOptions":{"label":"Suburb","hideCondition":"postalPrompt != 'Yes'"}</v>
      </c>
      <c r="BH8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"postalTown","type": "input-field","className":"col-xs-12 col-sm-6 col-md-3","templateOptions":{"label":"Suburb","hideCondition":"postalPrompt != 'Yes'"},"validators": {"validation": Validators.compose([ValidationService.customExpression('postalPrompt != \'Yes\' || fieldValue != \'\'', 'You must enter a value in this field')])}}</v>
      </c>
      <c r="BI86" s="26" t="str">
        <f ca="1" xml:space="preserve">
IF(Table_Question_Sets[[#This Row],[Row]]="Yes","]},{""className"": ""row"",""fieldGroup"": [","")&amp;
Table_Question_Sets[[#This Row],[Config Field]]</f>
        <v>{"key": "postalTown","type": "input-field","className":"col-xs-12 col-sm-6 col-md-3","templateOptions":{"label":"Suburb","hideCondition":"postalPrompt != 'Yes'"},"validators": {"validation": Validators.compose([ValidationService.customExpression('postalPrompt != \'Yes\' || fieldValue != \'\'', 'You must enter a value in this field')])}}</v>
      </c>
      <c r="BJ86"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86"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6" s="137" t="str">
        <f>IF(AND(Table_Question_Sets[[#This Row],[Header]]="",Table_Question_Sets[[#This Row],[Property]]&lt;&gt;"",Table_Question_Sets[[#This Row],[Field Type]]&lt;&gt;""),
""""&amp;Table_Question_Sets[[#This Row],[Key]]&amp;"""","")</f>
        <v>"postalTown"</v>
      </c>
      <c r="BM8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"postalTown","postalState","postalPostcode","branchOffice"</v>
      </c>
      <c r="BN86" s="137" t="str">
        <f>IF(AND(Table_Question_Sets[[#This Row],[Header]]&lt;&gt;"Yes",Table_Question_Sets[[#This Row],[Property]]&lt;&gt;"",Table_Question_Sets[[#This Row],[Workflow Role]]&lt;&gt;""),
""""&amp;Table_Question_Sets[[#This Row],[Workflow Role]]&amp;""":"""&amp;Table_Question_Sets[[#This Row],[Key]]&amp;"""","")</f>
        <v/>
      </c>
      <c r="BO86" s="137" t="str">
        <f>IF(AND(Table_Question_Sets[[#This Row],[Header]]&lt;&gt;"Yes",Table_Question_Sets[[#This Row],[Property]]&lt;&gt;"",Table_Question_Sets[[#This Row],[Private]]="Yes"),
""""&amp;Table_Question_Sets[[#This Row],[Key]]&amp;"""","")</f>
        <v/>
      </c>
      <c r="BP86" s="137">
        <f ca="1">IF(Table_Question_Sets[[#This Row],[Header]]="Yes","",_xlfn.NUMBERVALUE(INDIRECT(SUBSTITUTE(ADDRESS(1,COLUMN(),4),"1","")&amp;ROW()+1))+IF(OR(Table_Question_Sets[[#This Row],[Value]]&lt;&gt;"",AND(Table_Question_Sets[[#This Row],[Data Type]]="Repeating",Table_Question_Sets[[#This Row],[Calculation Repeating]]&lt;&gt;"")),1,0))</f>
        <v>0</v>
      </c>
      <c r="BQ86" s="137" t="str">
        <f ca="1" xml:space="preserve">
IF(Table_Question_Sets[[#This Row],[Data Type]]="Repeating",
OFFSET(Table_Repeating_Question_Sets[[#Headers],[Property]],MATCH(Table_Question_Sets[[#This Row],[Property]],Table_Repeating_Question_Sets[Property],0),MATCH("Calculation",Table_Repeating_Question_Sets[#Headers],0)-1,1,1),
"")</f>
        <v/>
      </c>
      <c r="BR8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86" s="137" t="str">
        <f ca="1">IF(ISNUMBER(Table_Question_Sets[[#This Row],[Config Use Row]]),INDEX(Table_Question_Sets[Config Rollup],Table_Question_Sets[[#This Row],[Config Use Row]]),"")</f>
        <v/>
      </c>
      <c r="BU86" s="137" t="str">
        <f ca="1">IF(ISNUMBER(Table_Question_Sets[[#This Row],[Config Use Row]]),INDEX(Table_Question_Sets[Config Keys Nested Rollup],Table_Question_Sets[[#This Row],[Config Use Row]]),"")</f>
        <v/>
      </c>
      <c r="BV86" s="26" t="str">
        <f ca="1">IF(ISNUMBER(Table_Question_Sets[[#This Row],[Config Use Row]]),INDEX(Table_Question_Sets[Calculation Rollup],Table_Question_Sets[[#This Row],[Config Use Row]]),"")</f>
        <v/>
      </c>
    </row>
    <row r="87" spans="2:74" s="22" customFormat="1" ht="21" customHeight="1">
      <c r="B87" s="27" t="s">
        <v>1299</v>
      </c>
      <c r="C87" s="164"/>
      <c r="D87" s="26" t="str">
        <f ca="1">IF(Table_Question_Sets[[#This Row],[Header]]="Yes","",
IF(INDIRECT(SUBSTITUTE(ADDRESS(1,COLUMN(),4),"1","")&amp;ROW()-1)="",
INDIRECT(SUBSTITUTE(ADDRESS(1,COLUMN(Table_Question_Sets[[#This Row],[Property]]),4),"1","")&amp;ROW()-1),
INDIRECT(SUBSTITUTE(ADDRESS(1,COLUMN(),4),"1","")&amp;ROW()-1)))</f>
        <v>Business Details</v>
      </c>
      <c r="E8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postalState</v>
      </c>
      <c r="F87" s="26" t="str">
        <f>IF(Table_Question_Sets[[#This Row],[Header]]="Yes","",IF(Table_Question_Sets[[#This Row],[Property]]&lt;&gt;"",SUBSTITUTE(Table_Question_Sets[[#This Row],[Property]]," ",""),""))</f>
        <v>PostalState</v>
      </c>
      <c r="G87" s="94"/>
      <c r="H87" s="27" t="s">
        <v>37</v>
      </c>
      <c r="I87" s="27" t="s">
        <v>84</v>
      </c>
      <c r="J87" s="10" t="s">
        <v>63</v>
      </c>
      <c r="K87" s="59"/>
      <c r="L87" s="82"/>
      <c r="M87" s="82"/>
      <c r="N87" s="59"/>
      <c r="O87" s="60">
        <v>6</v>
      </c>
      <c r="P87" s="60">
        <v>3</v>
      </c>
      <c r="Q87" s="60">
        <v>2</v>
      </c>
      <c r="R87" s="59"/>
      <c r="S87" s="52"/>
      <c r="T87" s="27" t="s">
        <v>63</v>
      </c>
      <c r="U87" s="11"/>
      <c r="V87" s="27" t="s">
        <v>1301</v>
      </c>
      <c r="W87" s="27" t="s">
        <v>1323</v>
      </c>
      <c r="X87" s="27"/>
      <c r="Y87" s="27"/>
      <c r="Z87" s="27"/>
      <c r="AA87" s="27"/>
      <c r="AB87" s="239"/>
      <c r="AC87" s="27"/>
      <c r="AD87" s="27" t="s">
        <v>84</v>
      </c>
      <c r="AE87" s="27"/>
      <c r="AF87" s="27"/>
      <c r="AG87" s="27"/>
      <c r="AH87" s="82"/>
      <c r="AI87" s="82"/>
      <c r="AJ87" s="82"/>
      <c r="AK87" s="82"/>
      <c r="AL87" s="26"/>
      <c r="AM8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87" s="165"/>
      <c r="AO8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87" s="27"/>
      <c r="AR87" s="52"/>
      <c r="AS87" s="27"/>
      <c r="AT87" s="27"/>
      <c r="AU87" s="27"/>
      <c r="AV87" s="27"/>
      <c r="AW87" s="27"/>
      <c r="AX87" s="27"/>
      <c r="AY8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7" s="50" t="str">
        <f>IF(OR(Table_Question_Sets[[#This Row],[Header]]="Yes",Table_Question_Sets[[#This Row],[Text]]=""),"",IF(OR(Table_Question_Sets[[#This Row],[Text]]="true",Table_Question_Sets[[#This Row],[Text]]="false",ISNUMBER(Table_Question_Sets[[#This Row],[Text]])),Table_Question_Sets[[#This Row],[Text]],""""&amp;Table_Question_Sets[[#This Row],[Text]]&amp;""""))</f>
        <v/>
      </c>
      <c r="BA87" s="50" t="str">
        <f>IF(AND(Table_Question_Sets[[#This Row],[Header]]&lt;&gt;"Yes",Table_Question_Sets[[#This Row],[Property]]&lt;&gt;"",Table_Question_Sets[[#This Row],[Summary Label]]&lt;&gt;""),""""&amp;Table_Question_Sets[[#This Row],[Key]]&amp;""": """&amp;Table_Question_Sets[[#This Row],[Summary Label]]&amp;"""","")</f>
        <v/>
      </c>
      <c r="BB87" s="50">
        <f ca="1">IF(Table_Question_Sets[[#This Row],[Header]]="Yes","",_xlfn.NUMBERVALUE(INDIRECT(SUBSTITUTE(ADDRESS(1,COLUMN(),4),"1","")&amp;ROW()-1))+IF(Table_Question_Sets[[#This Row],[Property]]&lt;&gt;"",1,0))</f>
        <v>13</v>
      </c>
      <c r="BC87" s="50">
        <f ca="1">IF(Table_Question_Sets[[#This Row],[Header]]="Yes","",_xlfn.NUMBERVALUE(INDIRECT(SUBSTITUTE(ADDRESS(1,COLUMN(),4),"1","")&amp;ROW()+1))+IF(Table_Question_Sets[[#This Row],[Property]]&lt;&gt;"",1,0))</f>
        <v>3</v>
      </c>
      <c r="BD87" s="29" t="str">
        <f t="array" aca="1" ref="BD8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8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Validators.compose([ValidationService.customExpression('postalPrompt != \'Yes\' || fieldValue != \'\'', 'You must enter a value in this field')])}</v>
      </c>
      <c r="BF8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placeholder":"Select","hideCondition":"postalPrompt != 'Yes'"}</v>
      </c>
      <c r="BH8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v>
      </c>
      <c r="BI87" s="26" t="str">
        <f ca="1" xml:space="preserve">
IF(Table_Question_Sets[[#This Row],[Row]]="Yes","]},{""className"": ""row"",""fieldGroup"": [","")&amp;
Table_Question_Sets[[#This Row],[Config Field]]</f>
        <v>{"key":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v>
      </c>
      <c r="BJ87"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87"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7" s="137" t="str">
        <f>IF(AND(Table_Question_Sets[[#This Row],[Header]]="",Table_Question_Sets[[#This Row],[Property]]&lt;&gt;"",Table_Question_Sets[[#This Row],[Field Type]]&lt;&gt;""),
""""&amp;Table_Question_Sets[[#This Row],[Key]]&amp;"""","")</f>
        <v>"postalState"</v>
      </c>
      <c r="BM8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"postalState","postalPostcode","branchOffice"</v>
      </c>
      <c r="BN87" s="137" t="str">
        <f>IF(AND(Table_Question_Sets[[#This Row],[Header]]&lt;&gt;"Yes",Table_Question_Sets[[#This Row],[Property]]&lt;&gt;"",Table_Question_Sets[[#This Row],[Workflow Role]]&lt;&gt;""),
""""&amp;Table_Question_Sets[[#This Row],[Workflow Role]]&amp;""":"""&amp;Table_Question_Sets[[#This Row],[Key]]&amp;"""","")</f>
        <v/>
      </c>
      <c r="BO87" s="137" t="str">
        <f>IF(AND(Table_Question_Sets[[#This Row],[Header]]&lt;&gt;"Yes",Table_Question_Sets[[#This Row],[Property]]&lt;&gt;"",Table_Question_Sets[[#This Row],[Private]]="Yes"),
""""&amp;Table_Question_Sets[[#This Row],[Key]]&amp;"""","")</f>
        <v/>
      </c>
      <c r="BP87" s="137">
        <f ca="1">IF(Table_Question_Sets[[#This Row],[Header]]="Yes","",_xlfn.NUMBERVALUE(INDIRECT(SUBSTITUTE(ADDRESS(1,COLUMN(),4),"1","")&amp;ROW()+1))+IF(OR(Table_Question_Sets[[#This Row],[Value]]&lt;&gt;"",AND(Table_Question_Sets[[#This Row],[Data Type]]="Repeating",Table_Question_Sets[[#This Row],[Calculation Repeating]]&lt;&gt;"")),1,0))</f>
        <v>0</v>
      </c>
      <c r="BQ87" s="137" t="str">
        <f ca="1" xml:space="preserve">
IF(Table_Question_Sets[[#This Row],[Data Type]]="Repeating",
OFFSET(Table_Repeating_Question_Sets[[#Headers],[Property]],MATCH(Table_Question_Sets[[#This Row],[Property]],Table_Repeating_Question_Sets[Property],0),MATCH("Calculation",Table_Repeating_Question_Sets[#Headers],0)-1,1,1),
"")</f>
        <v/>
      </c>
      <c r="BR8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87" s="137" t="str">
        <f ca="1">IF(ISNUMBER(Table_Question_Sets[[#This Row],[Config Use Row]]),INDEX(Table_Question_Sets[Config Rollup],Table_Question_Sets[[#This Row],[Config Use Row]]),"")</f>
        <v/>
      </c>
      <c r="BU87" s="137" t="str">
        <f ca="1">IF(ISNUMBER(Table_Question_Sets[[#This Row],[Config Use Row]]),INDEX(Table_Question_Sets[Config Keys Nested Rollup],Table_Question_Sets[[#This Row],[Config Use Row]]),"")</f>
        <v/>
      </c>
      <c r="BV87" s="26" t="str">
        <f ca="1">IF(ISNUMBER(Table_Question_Sets[[#This Row],[Config Use Row]]),INDEX(Table_Question_Sets[Calculation Rollup],Table_Question_Sets[[#This Row],[Config Use Row]]),"")</f>
        <v/>
      </c>
    </row>
    <row r="88" spans="2:74" s="22" customFormat="1" ht="21" customHeight="1">
      <c r="B88" s="27" t="s">
        <v>1300</v>
      </c>
      <c r="C88" s="164"/>
      <c r="D88" s="26" t="str">
        <f ca="1">IF(Table_Question_Sets[[#This Row],[Header]]="Yes","",
IF(INDIRECT(SUBSTITUTE(ADDRESS(1,COLUMN(),4),"1","")&amp;ROW()-1)="",
INDIRECT(SUBSTITUTE(ADDRESS(1,COLUMN(Table_Question_Sets[[#This Row],[Property]]),4),"1","")&amp;ROW()-1),
INDIRECT(SUBSTITUTE(ADDRESS(1,COLUMN(),4),"1","")&amp;ROW()-1)))</f>
        <v>Business Details</v>
      </c>
      <c r="E8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postalPostcode</v>
      </c>
      <c r="F88" s="26" t="str">
        <f>IF(Table_Question_Sets[[#This Row],[Header]]="Yes","",IF(Table_Question_Sets[[#This Row],[Property]]&lt;&gt;"",SUBSTITUTE(Table_Question_Sets[[#This Row],[Property]]," ",""),""))</f>
        <v>PostalPostcode</v>
      </c>
      <c r="G88" s="94"/>
      <c r="H88" s="27" t="s">
        <v>85</v>
      </c>
      <c r="I88" s="27" t="s">
        <v>37</v>
      </c>
      <c r="J88" s="10"/>
      <c r="K88" s="59"/>
      <c r="L88" s="82"/>
      <c r="M88" s="82"/>
      <c r="N88" s="59"/>
      <c r="O88" s="60">
        <v>6</v>
      </c>
      <c r="P88" s="60">
        <v>3</v>
      </c>
      <c r="Q88" s="60">
        <v>2</v>
      </c>
      <c r="R88" s="59"/>
      <c r="S88" s="52"/>
      <c r="T88" s="27" t="s">
        <v>85</v>
      </c>
      <c r="U88" s="11"/>
      <c r="V88" s="27" t="s">
        <v>1301</v>
      </c>
      <c r="W88" s="28" t="s">
        <v>1324</v>
      </c>
      <c r="X88" s="27"/>
      <c r="Y88" s="27"/>
      <c r="Z88" s="27"/>
      <c r="AA88" s="27"/>
      <c r="AB88" s="239"/>
      <c r="AC88" s="27"/>
      <c r="AD88" s="27"/>
      <c r="AE88" s="27"/>
      <c r="AF88" s="27"/>
      <c r="AG88" s="27"/>
      <c r="AH88" s="82"/>
      <c r="AI88" s="82"/>
      <c r="AJ88" s="82"/>
      <c r="AK88" s="82"/>
      <c r="AL88" s="26"/>
      <c r="AM8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88" s="165"/>
      <c r="AO8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88" s="27"/>
      <c r="AR88" s="52"/>
      <c r="AS88" s="27"/>
      <c r="AT88" s="27"/>
      <c r="AU88" s="27"/>
      <c r="AV88" s="27"/>
      <c r="AW88" s="27"/>
      <c r="AX88" s="27"/>
      <c r="AY8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8" s="50" t="str">
        <f>IF(OR(Table_Question_Sets[[#This Row],[Header]]="Yes",Table_Question_Sets[[#This Row],[Text]]=""),"",IF(OR(Table_Question_Sets[[#This Row],[Text]]="true",Table_Question_Sets[[#This Row],[Text]]="false",ISNUMBER(Table_Question_Sets[[#This Row],[Text]])),Table_Question_Sets[[#This Row],[Text]],""""&amp;Table_Question_Sets[[#This Row],[Text]]&amp;""""))</f>
        <v/>
      </c>
      <c r="BA88" s="50" t="str">
        <f>IF(AND(Table_Question_Sets[[#This Row],[Header]]&lt;&gt;"Yes",Table_Question_Sets[[#This Row],[Property]]&lt;&gt;"",Table_Question_Sets[[#This Row],[Summary Label]]&lt;&gt;""),""""&amp;Table_Question_Sets[[#This Row],[Key]]&amp;""": """&amp;Table_Question_Sets[[#This Row],[Summary Label]]&amp;"""","")</f>
        <v/>
      </c>
      <c r="BB88" s="50">
        <f ca="1">IF(Table_Question_Sets[[#This Row],[Header]]="Yes","",_xlfn.NUMBERVALUE(INDIRECT(SUBSTITUTE(ADDRESS(1,COLUMN(),4),"1","")&amp;ROW()-1))+IF(Table_Question_Sets[[#This Row],[Property]]&lt;&gt;"",1,0))</f>
        <v>14</v>
      </c>
      <c r="BC88" s="50">
        <f ca="1">IF(Table_Question_Sets[[#This Row],[Header]]="Yes","",_xlfn.NUMBERVALUE(INDIRECT(SUBSTITUTE(ADDRESS(1,COLUMN(),4),"1","")&amp;ROW()+1))+IF(Table_Question_Sets[[#This Row],[Property]]&lt;&gt;"",1,0))</f>
        <v>2</v>
      </c>
      <c r="BD88" s="29" t="str">
        <f t="array" aca="1" ref="BD8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Validators.compose([ValidationService.isPostcode(), ValidationService.customExpression('postalPrompt != \'Yes\' || postcodeInState(fieldValue, postalState)', 'The postcode entered does not match the selected state')])}</v>
      </c>
      <c r="BF8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"templateOptions":{"label":"Postcode","hideCondition":"postalPrompt != 'Yes'"}</v>
      </c>
      <c r="BH8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v>
      </c>
      <c r="BI88" s="26" t="str">
        <f ca="1" xml:space="preserve">
IF(Table_Question_Sets[[#This Row],[Row]]="Yes","]},{""className"": ""row"",""fieldGroup"": [","")&amp;
Table_Question_Sets[[#This Row],[Config Field]]</f>
        <v>{"key":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v>
      </c>
      <c r="BJ88"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88"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8" s="137" t="str">
        <f>IF(AND(Table_Question_Sets[[#This Row],[Header]]="",Table_Question_Sets[[#This Row],[Property]]&lt;&gt;"",Table_Question_Sets[[#This Row],[Field Type]]&lt;&gt;""),
""""&amp;Table_Question_Sets[[#This Row],[Key]]&amp;"""","")</f>
        <v>"postalPostcode"</v>
      </c>
      <c r="BM8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"postalPostcode","branchOffice"</v>
      </c>
      <c r="BN88" s="137" t="str">
        <f>IF(AND(Table_Question_Sets[[#This Row],[Header]]&lt;&gt;"Yes",Table_Question_Sets[[#This Row],[Property]]&lt;&gt;"",Table_Question_Sets[[#This Row],[Workflow Role]]&lt;&gt;""),
""""&amp;Table_Question_Sets[[#This Row],[Workflow Role]]&amp;""":"""&amp;Table_Question_Sets[[#This Row],[Key]]&amp;"""","")</f>
        <v/>
      </c>
      <c r="BO88" s="137" t="str">
        <f>IF(AND(Table_Question_Sets[[#This Row],[Header]]&lt;&gt;"Yes",Table_Question_Sets[[#This Row],[Property]]&lt;&gt;"",Table_Question_Sets[[#This Row],[Private]]="Yes"),
""""&amp;Table_Question_Sets[[#This Row],[Key]]&amp;"""","")</f>
        <v/>
      </c>
      <c r="BP88" s="137">
        <f ca="1">IF(Table_Question_Sets[[#This Row],[Header]]="Yes","",_xlfn.NUMBERVALUE(INDIRECT(SUBSTITUTE(ADDRESS(1,COLUMN(),4),"1","")&amp;ROW()+1))+IF(OR(Table_Question_Sets[[#This Row],[Value]]&lt;&gt;"",AND(Table_Question_Sets[[#This Row],[Data Type]]="Repeating",Table_Question_Sets[[#This Row],[Calculation Repeating]]&lt;&gt;"")),1,0))</f>
        <v>0</v>
      </c>
      <c r="BQ88" s="137" t="str">
        <f ca="1" xml:space="preserve">
IF(Table_Question_Sets[[#This Row],[Data Type]]="Repeating",
OFFSET(Table_Repeating_Question_Sets[[#Headers],[Property]],MATCH(Table_Question_Sets[[#This Row],[Property]],Table_Repeating_Question_Sets[Property],0),MATCH("Calculation",Table_Repeating_Question_Sets[#Headers],0)-1,1,1),
"")</f>
        <v/>
      </c>
      <c r="BR8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88" s="137" t="str">
        <f ca="1">IF(ISNUMBER(Table_Question_Sets[[#This Row],[Config Use Row]]),INDEX(Table_Question_Sets[Config Rollup],Table_Question_Sets[[#This Row],[Config Use Row]]),"")</f>
        <v/>
      </c>
      <c r="BU88" s="137" t="str">
        <f ca="1">IF(ISNUMBER(Table_Question_Sets[[#This Row],[Config Use Row]]),INDEX(Table_Question_Sets[Config Keys Nested Rollup],Table_Question_Sets[[#This Row],[Config Use Row]]),"")</f>
        <v/>
      </c>
      <c r="BV88" s="26" t="str">
        <f ca="1">IF(ISNUMBER(Table_Question_Sets[[#This Row],[Config Use Row]]),INDEX(Table_Question_Sets[Calculation Rollup],Table_Question_Sets[[#This Row],[Config Use Row]]),"")</f>
        <v/>
      </c>
    </row>
    <row r="89" spans="2:74" s="22" customFormat="1" ht="21" customHeight="1">
      <c r="B89" s="27" t="s">
        <v>1302</v>
      </c>
      <c r="C89" s="164"/>
      <c r="D89" s="26" t="str">
        <f ca="1">IF(Table_Question_Sets[[#This Row],[Header]]="Yes","",
IF(INDIRECT(SUBSTITUTE(ADDRESS(1,COLUMN(),4),"1","")&amp;ROW()-1)="",
INDIRECT(SUBSTITUTE(ADDRESS(1,COLUMN(Table_Question_Sets[[#This Row],[Property]]),4),"1","")&amp;ROW()-1),
INDIRECT(SUBSTITUTE(ADDRESS(1,COLUMN(),4),"1","")&amp;ROW()-1)))</f>
        <v>Business Details</v>
      </c>
      <c r="E8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branchOffice</v>
      </c>
      <c r="F89" s="26" t="str">
        <f>IF(Table_Question_Sets[[#This Row],[Header]]="Yes","",IF(Table_Question_Sets[[#This Row],[Property]]&lt;&gt;"",SUBSTITUTE(Table_Question_Sets[[#This Row],[Property]]," ",""),""))</f>
        <v>BranchOffice</v>
      </c>
      <c r="G89" s="94"/>
      <c r="H89" s="27" t="s">
        <v>80</v>
      </c>
      <c r="I89" s="27" t="s">
        <v>81</v>
      </c>
      <c r="J89" s="10"/>
      <c r="K89" s="59"/>
      <c r="L89" s="82" t="s">
        <v>159</v>
      </c>
      <c r="M89" s="82" t="s">
        <v>804</v>
      </c>
      <c r="N89" s="59"/>
      <c r="O89" s="60"/>
      <c r="P89" s="60"/>
      <c r="Q89" s="60"/>
      <c r="R89" s="59"/>
      <c r="S89" s="52"/>
      <c r="T89" s="27"/>
      <c r="U89" s="11"/>
      <c r="V89" s="27"/>
      <c r="W89" s="27"/>
      <c r="X89" s="27"/>
      <c r="Y89" s="27" t="s">
        <v>1303</v>
      </c>
      <c r="Z89" s="27" t="s">
        <v>1304</v>
      </c>
      <c r="AA89" s="27" t="s">
        <v>1734</v>
      </c>
      <c r="AB89" s="239"/>
      <c r="AC89" s="27"/>
      <c r="AD89" s="27"/>
      <c r="AE89" s="27"/>
      <c r="AF89" s="27"/>
      <c r="AG89" s="27"/>
      <c r="AH89" s="82"/>
      <c r="AI89" s="82"/>
      <c r="AJ89" s="82"/>
      <c r="AK89" s="82"/>
      <c r="AL89" s="26"/>
      <c r="AM8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89" s="165"/>
      <c r="AO8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89" s="27"/>
      <c r="AR89" s="52"/>
      <c r="AS89" s="27"/>
      <c r="AT89" s="27"/>
      <c r="AU89" s="27"/>
      <c r="AV89" s="27"/>
      <c r="AW89" s="27"/>
      <c r="AX89" s="27"/>
      <c r="AY8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9" s="50" t="str">
        <f>IF(OR(Table_Question_Sets[[#This Row],[Header]]="Yes",Table_Question_Sets[[#This Row],[Text]]=""),"",IF(OR(Table_Question_Sets[[#This Row],[Text]]="true",Table_Question_Sets[[#This Row],[Text]]="false",ISNUMBER(Table_Question_Sets[[#This Row],[Text]])),Table_Question_Sets[[#This Row],[Text]],""""&amp;Table_Question_Sets[[#This Row],[Text]]&amp;""""))</f>
        <v/>
      </c>
      <c r="BA89" s="50" t="str">
        <f>IF(AND(Table_Question_Sets[[#This Row],[Header]]&lt;&gt;"Yes",Table_Question_Sets[[#This Row],[Property]]&lt;&gt;"",Table_Question_Sets[[#This Row],[Summary Label]]&lt;&gt;""),""""&amp;Table_Question_Sets[[#This Row],[Key]]&amp;""": """&amp;Table_Question_Sets[[#This Row],[Summary Label]]&amp;"""","")</f>
        <v/>
      </c>
      <c r="BB89" s="50">
        <f ca="1">IF(Table_Question_Sets[[#This Row],[Header]]="Yes","",_xlfn.NUMBERVALUE(INDIRECT(SUBSTITUTE(ADDRESS(1,COLUMN(),4),"1","")&amp;ROW()-1))+IF(Table_Question_Sets[[#This Row],[Property]]&lt;&gt;"",1,0))</f>
        <v>15</v>
      </c>
      <c r="BC89" s="50">
        <f ca="1">IF(Table_Question_Sets[[#This Row],[Header]]="Yes","",_xlfn.NUMBERVALUE(INDIRECT(SUBSTITUTE(ADDRESS(1,COLUMN(),4),"1","")&amp;ROW()+1))+IF(Table_Question_Sets[[#This Row],[Property]]&lt;&gt;"",1,0))</f>
        <v>1</v>
      </c>
      <c r="BD89" s="29" t="str">
        <f t="array" aca="1" ref="BD8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9" s="50"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"templateOptions":{"minQuantity":"0","maxQuantity":"3","questionSet":"businessDetails","repeatingFieldSetName":"Branch","repeatingFieldSetHeadingType":"h4","content":{"heading3":"Branch Offices","paragraph":"If you operate from any branch offices, please add them here."},}</v>
      </c>
      <c r="BG89"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8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I89" s="26" t="str">
        <f ca="1" xml:space="preserve">
IF(Table_Question_Sets[[#This Row],[Row]]="Yes","]},{""className"": ""row"",""fieldGroup"": [","")&amp;
Table_Question_Sets[[#This Row],[Config Field]]</f>
        <v>{"key":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J89"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BK89"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9" s="137" t="str">
        <f>IF(AND(Table_Question_Sets[[#This Row],[Header]]="",Table_Question_Sets[[#This Row],[Property]]&lt;&gt;"",Table_Question_Sets[[#This Row],[Field Type]]&lt;&gt;""),
""""&amp;Table_Question_Sets[[#This Row],[Key]]&amp;"""","")</f>
        <v>"branchOffice"</v>
      </c>
      <c r="BM8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"branchOffice"</v>
      </c>
      <c r="BN89" s="137" t="str">
        <f>IF(AND(Table_Question_Sets[[#This Row],[Header]]&lt;&gt;"Yes",Table_Question_Sets[[#This Row],[Property]]&lt;&gt;"",Table_Question_Sets[[#This Row],[Workflow Role]]&lt;&gt;""),
""""&amp;Table_Question_Sets[[#This Row],[Workflow Role]]&amp;""":"""&amp;Table_Question_Sets[[#This Row],[Key]]&amp;"""","")</f>
        <v/>
      </c>
      <c r="BO89" s="137" t="str">
        <f>IF(AND(Table_Question_Sets[[#This Row],[Header]]&lt;&gt;"Yes",Table_Question_Sets[[#This Row],[Property]]&lt;&gt;"",Table_Question_Sets[[#This Row],[Private]]="Yes"),
""""&amp;Table_Question_Sets[[#This Row],[Key]]&amp;"""","")</f>
        <v/>
      </c>
      <c r="BP89" s="137">
        <f ca="1">IF(Table_Question_Sets[[#This Row],[Header]]="Yes","",_xlfn.NUMBERVALUE(INDIRECT(SUBSTITUTE(ADDRESS(1,COLUMN(),4),"1","")&amp;ROW()+1))+IF(OR(Table_Question_Sets[[#This Row],[Value]]&lt;&gt;"",AND(Table_Question_Sets[[#This Row],[Data Type]]="Repeating",Table_Question_Sets[[#This Row],[Calculation Repeating]]&lt;&gt;"")),1,0))</f>
        <v>0</v>
      </c>
      <c r="BQ89" s="137" t="str">
        <f ca="1" xml:space="preserve">
IF(Table_Question_Sets[[#This Row],[Data Type]]="Repeating",
OFFSET(Table_Repeating_Question_Sets[[#Headers],[Property]],MATCH(Table_Question_Sets[[#This Row],[Property]],Table_Repeating_Question_Sets[Property],0),MATCH("Calculation",Table_Repeating_Question_Sets[#Headers],0)-1,1,1),
"")</f>
        <v/>
      </c>
      <c r="BR89" s="2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89" s="137" t="str">
        <f ca="1">IF(ISNUMBER(Table_Question_Sets[[#This Row],[Config Use Row]]),INDEX(Table_Question_Sets[Config Rollup],Table_Question_Sets[[#This Row],[Config Use Row]]),"")</f>
        <v/>
      </c>
      <c r="BU89" s="137" t="str">
        <f ca="1">IF(ISNUMBER(Table_Question_Sets[[#This Row],[Config Use Row]]),INDEX(Table_Question_Sets[Config Keys Nested Rollup],Table_Question_Sets[[#This Row],[Config Use Row]]),"")</f>
        <v/>
      </c>
      <c r="BV89" s="26" t="str">
        <f ca="1">IF(ISNUMBER(Table_Question_Sets[[#This Row],[Config Use Row]]),INDEX(Table_Question_Sets[Calculation Rollup],Table_Question_Sets[[#This Row],[Config Use Row]]),"")</f>
        <v/>
      </c>
    </row>
    <row r="90" spans="2:74" s="21" customFormat="1" ht="29.25" thickBot="1">
      <c r="B90" s="15" t="s">
        <v>1305</v>
      </c>
      <c r="C90" s="15" t="s">
        <v>60</v>
      </c>
      <c r="D90" s="15" t="str">
        <f ca="1">IF(Table_Question_Sets[[#This Row],[Header]]="Yes","",
IF(INDIRECT(SUBSTITUTE(ADDRESS(1,COLUMN(),4),"1","")&amp;ROW()-1)="",
INDIRECT(SUBSTITUTE(ADDRESS(1,COLUMN(Table_Question_Sets[[#This Row],[Property]]),4),"1","")&amp;ROW()-1),
INDIRECT(SUBSTITUTE(ADDRESS(1,COLUMN(),4),"1","")&amp;ROW()-1)))</f>
        <v/>
      </c>
      <c r="E90"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businessDetails2</v>
      </c>
      <c r="F90" s="15" t="str">
        <f>IF(Table_Question_Sets[[#This Row],[Header]]="Yes","",IF(Table_Question_Sets[[#This Row],[Property]]&lt;&gt;"",SUBSTITUTE(Table_Question_Sets[[#This Row],[Property]]," ",""),""))</f>
        <v/>
      </c>
      <c r="G90" s="58"/>
      <c r="H90" s="15"/>
      <c r="I90" s="15"/>
      <c r="J90" s="15"/>
      <c r="K90" s="58"/>
      <c r="L90" s="76"/>
      <c r="M90" s="76"/>
      <c r="N90" s="33"/>
      <c r="O90" s="33"/>
      <c r="P90" s="33"/>
      <c r="Q90" s="33"/>
      <c r="R90" s="33"/>
      <c r="S90" s="33"/>
      <c r="T90" s="15"/>
      <c r="U90" s="15"/>
      <c r="V90" s="15"/>
      <c r="W90" s="15"/>
      <c r="X90" s="15"/>
      <c r="Y90" s="15"/>
      <c r="Z90" s="15"/>
      <c r="AA90" s="15"/>
      <c r="AB90" s="15"/>
      <c r="AC90" s="15"/>
      <c r="AD90" s="15"/>
      <c r="AE90" s="15"/>
      <c r="AF90" s="15"/>
      <c r="AG90" s="15"/>
      <c r="AH90" s="76"/>
      <c r="AI90" s="76"/>
      <c r="AJ90" s="76"/>
      <c r="AK90" s="76"/>
      <c r="AL90" s="141"/>
      <c r="AM90"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90" s="100"/>
      <c r="AO90"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0"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0" s="15"/>
      <c r="AR90" s="33"/>
      <c r="AS90" s="15"/>
      <c r="AT90" s="15"/>
      <c r="AU90" s="15"/>
      <c r="AV90" s="15"/>
      <c r="AW90" s="15"/>
      <c r="AX90" s="15"/>
      <c r="AY9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0" s="33" t="str">
        <f>IF(OR(Table_Question_Sets[[#This Row],[Header]]="Yes",Table_Question_Sets[[#This Row],[Text]]=""),"",IF(OR(Table_Question_Sets[[#This Row],[Text]]="true",Table_Question_Sets[[#This Row],[Text]]="false",ISNUMBER(Table_Question_Sets[[#This Row],[Text]])),Table_Question_Sets[[#This Row],[Text]],""""&amp;Table_Question_Sets[[#This Row],[Text]]&amp;""""))</f>
        <v/>
      </c>
      <c r="BA90" s="33" t="str">
        <f>IF(AND(Table_Question_Sets[[#This Row],[Header]]&lt;&gt;"Yes",Table_Question_Sets[[#This Row],[Property]]&lt;&gt;"",Table_Question_Sets[[#This Row],[Summary Label]]&lt;&gt;""),""""&amp;Table_Question_Sets[[#This Row],[Key]]&amp;""": """&amp;Table_Question_Sets[[#This Row],[Summary Label]]&amp;"""","")</f>
        <v/>
      </c>
      <c r="BB90" s="33" t="str">
        <f ca="1">IF(Table_Question_Sets[[#This Row],[Header]]="Yes","",_xlfn.NUMBERVALUE(INDIRECT(SUBSTITUTE(ADDRESS(1,COLUMN(),4),"1","")&amp;ROW()-1))+IF(Table_Question_Sets[[#This Row],[Property]]&lt;&gt;"",1,0))</f>
        <v/>
      </c>
      <c r="BC90" s="33" t="str">
        <f ca="1">IF(Table_Question_Sets[[#This Row],[Header]]="Yes","",_xlfn.NUMBERVALUE(INDIRECT(SUBSTITUTE(ADDRESS(1,COLUMN(),4),"1","")&amp;ROW()+1))+IF(Table_Question_Sets[[#This Row],[Property]]&lt;&gt;"",1,0))</f>
        <v/>
      </c>
      <c r="BD90" s="33" t="str">
        <f t="array" aca="1" ref="BD9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0"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0"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0"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0"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0" s="15" t="str">
        <f xml:space="preserve">
IF(Table_Question_Sets[[#This Row],[Row]]="Yes","]},{""className"": ""row"",""fieldGroup"": [","")&amp;
Table_Question_Sets[[#This Row],[Config Field]]</f>
        <v/>
      </c>
      <c r="BJ90"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"businessDetails2":[{"className": "row","fieldGroup":[{"key": "businessDescription","type": "textarea-field","className":"col-xs-12","templateOptions":{"calculatedValue":"'Surveying as per policy definition'","label":"Business description"},"validators": {"validation": Validators.compose([])},"expressionProperties": { "templateOptions.disabled": "true"}},{"key": "businessChanges","type": "buttons-field","className":"col-xs-12","templateOptions":{"options":[{"value":"Yes","key":"Yes","icon":"glyphicon glyphicon-ok md"},{"value":"No","key":"No","icon":"glyphicon glyphicon-remove md"}],"content":{"customHTML":"&lt;p&gt;&lt;b&gt;Were there any changes made to the practice/firm during the last two (2) years?&lt;/b&gt;&lt;br&gt;i.e.&lt;ol&gt;&lt;li&gt;Change of Name of the Practice&lt;/li&gt;&lt;li&gt;Purchase of any other business or practice&lt;/li&gt;&lt;li&gt;Has any other practice or business amalgamated or merged with you&lt;/li&gt;&lt;/ol&gt;&lt;p&gt;"}},"validators": {"validation": Validators.compose([ValidationService.required('true', '')])}},{"key": "businessChangesDetails","type": "textarea-field","className":"col-xs-12","templateOptions":{"question":"Please provide brief details","hideCondition":"businessChanges != 'Yes'"},"validators": {"validation": Validators.compose([ValidationService.customExpression('businessChanges != \'Yes\' || fieldValue != \'\'', 'You must enter a value in this field')])}},{"key": "businessPossibleChanges","type": "buttons-field","className":"col-xs-12","templateOptions":{"options":[{"value":"Yes","key":"Yes","icon":"glyphicon glyphicon-ok md"},{"value":"No","key":"No","icon":"glyphicon glyphicon-remove md"}],"label":"Business activities","question":"Do you envisage any substantial changes in your activities or are there any major new operations contemplated during the next 12 months?"},"validators": {"validation": Validators.compose([ValidationService.required('true', '')])}},{"key": "businessPossibleChangesDetails","type": "textarea-field","className":"col-xs-12","templateOptions":{"question":"Please provide brief details","hideCondition":"businessPossibleChanges != 'Yes'"},"validators": {"validation": Validators.compose([ValidationService.customExpression('businessPossibleChanges != \'Yes\' || fieldValue != \'\'', 'You must enter a value in this field')])}},{"key":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K90"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0" s="15" t="str">
        <f>IF(AND(Table_Question_Sets[[#This Row],[Header]]="",Table_Question_Sets[[#This Row],[Property]]&lt;&gt;"",Table_Question_Sets[[#This Row],[Field Type]]&lt;&gt;""),
""""&amp;Table_Question_Sets[[#This Row],[Key]]&amp;"""","")</f>
        <v/>
      </c>
      <c r="BM90"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"businessDetails2":["businessDescription","businessChanges","businessChangesDetails","businessPossibleChanges","businessPossibleChangesDetails","computerSoftwareDesign","verbalReports"],</v>
      </c>
      <c r="BN90" s="15" t="str">
        <f>IF(AND(Table_Question_Sets[[#This Row],[Header]]&lt;&gt;"Yes",Table_Question_Sets[[#This Row],[Property]]&lt;&gt;"",Table_Question_Sets[[#This Row],[Workflow Role]]&lt;&gt;""),
""""&amp;Table_Question_Sets[[#This Row],[Workflow Role]]&amp;""":"""&amp;Table_Question_Sets[[#This Row],[Key]]&amp;"""","")</f>
        <v/>
      </c>
      <c r="BO90" s="15" t="str">
        <f>IF(AND(Table_Question_Sets[[#This Row],[Header]]&lt;&gt;"Yes",Table_Question_Sets[[#This Row],[Property]]&lt;&gt;"",Table_Question_Sets[[#This Row],[Private]]="Yes"),
""""&amp;Table_Question_Sets[[#This Row],[Key]]&amp;"""","")</f>
        <v/>
      </c>
      <c r="BP90" s="15" t="str">
        <f ca="1">IF(Table_Question_Sets[[#This Row],[Header]]="Yes","",_xlfn.NUMBERVALUE(INDIRECT(SUBSTITUTE(ADDRESS(1,COLUMN(),4),"1","")&amp;ROW()+1))+IF(OR(Table_Question_Sets[[#This Row],[Value]]&lt;&gt;"",AND(Table_Question_Sets[[#This Row],[Data Type]]="Repeating",Table_Question_Sets[[#This Row],[Calculation Repeating]]&lt;&gt;"")),1,0))</f>
        <v/>
      </c>
      <c r="BQ90" s="15" t="str">
        <f ca="1" xml:space="preserve">
IF(Table_Question_Sets[[#This Row],[Data Type]]="Repeating",
OFFSET(Table_Repeating_Question_Sets[[#Headers],[Property]],MATCH(Table_Question_Sets[[#This Row],[Property]],Table_Repeating_Question_Sets[Property],0),MATCH("Calculation",Table_Repeating_Question_Sets[#Headers],0)-1,1,1),
"")</f>
        <v/>
      </c>
      <c r="BR90"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0"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"businessDetails2":{},</v>
      </c>
      <c r="BT90" s="15" t="str">
        <f ca="1">IF(ISNUMBER(Table_Question_Sets[[#This Row],[Config Use Row]]),INDEX(Table_Question_Sets[Config Rollup],Table_Question_Sets[[#This Row],[Config Use Row]]),"")</f>
        <v/>
      </c>
      <c r="BU90" s="15" t="str">
        <f ca="1">IF(ISNUMBER(Table_Question_Sets[[#This Row],[Config Use Row]]),INDEX(Table_Question_Sets[Config Keys Nested Rollup],Table_Question_Sets[[#This Row],[Config Use Row]]),"")</f>
        <v/>
      </c>
      <c r="BV90" s="15" t="str">
        <f ca="1">IF(ISNUMBER(Table_Question_Sets[[#This Row],[Config Use Row]]),INDEX(Table_Question_Sets[Calculation Rollup],Table_Question_Sets[[#This Row],[Config Use Row]]),"")</f>
        <v/>
      </c>
    </row>
    <row r="91" spans="2:74" s="22" customFormat="1" ht="21" hidden="1" customHeight="1">
      <c r="B91" s="27"/>
      <c r="C91" s="164"/>
      <c r="D91" s="26" t="str">
        <f ca="1">IF(Table_Question_Sets[[#This Row],[Header]]="Yes","",
IF(INDIRECT(SUBSTITUTE(ADDRESS(1,COLUMN(),4),"1","")&amp;ROW()-1)="",
INDIRECT(SUBSTITUTE(ADDRESS(1,COLUMN(Table_Question_Sets[[#This Row],[Property]]),4),"1","")&amp;ROW()-1),
INDIRECT(SUBSTITUTE(ADDRESS(1,COLUMN(),4),"1","")&amp;ROW()-1)))</f>
        <v>Business Details 2</v>
      </c>
      <c r="E9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91" s="26" t="str">
        <f>IF(Table_Question_Sets[[#This Row],[Header]]="Yes","",IF(Table_Question_Sets[[#This Row],[Property]]&lt;&gt;"",SUBSTITUTE(Table_Question_Sets[[#This Row],[Property]]," ",""),""))</f>
        <v/>
      </c>
      <c r="G91" s="94"/>
      <c r="H91" s="27"/>
      <c r="I91" s="27"/>
      <c r="J91" s="10"/>
      <c r="K91" s="59"/>
      <c r="L91" s="82"/>
      <c r="M91" s="82"/>
      <c r="N91" s="59"/>
      <c r="O91" s="60"/>
      <c r="P91" s="60"/>
      <c r="Q91" s="60"/>
      <c r="R91" s="59"/>
      <c r="S91" s="52"/>
      <c r="T91" s="27"/>
      <c r="U91" s="11"/>
      <c r="V91" s="27"/>
      <c r="W91" s="27"/>
      <c r="X91" s="27"/>
      <c r="Y91" s="27"/>
      <c r="Z91" s="27"/>
      <c r="AA91" s="27"/>
      <c r="AB91" s="239"/>
      <c r="AC91" s="27"/>
      <c r="AD91" s="27"/>
      <c r="AE91" s="27"/>
      <c r="AF91" s="27"/>
      <c r="AG91" s="27"/>
      <c r="AH91" s="82"/>
      <c r="AI91" s="82"/>
      <c r="AJ91" s="82"/>
      <c r="AK91" s="82"/>
      <c r="AL91" s="26"/>
      <c r="AM9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91" s="165"/>
      <c r="AO9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1" s="27"/>
      <c r="AR91" s="52"/>
      <c r="AS91" s="27"/>
      <c r="AT91" s="27"/>
      <c r="AU91" s="27"/>
      <c r="AV91" s="27"/>
      <c r="AW91" s="27"/>
      <c r="AX91" s="27"/>
      <c r="AY9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1" s="50" t="str">
        <f>IF(OR(Table_Question_Sets[[#This Row],[Header]]="Yes",Table_Question_Sets[[#This Row],[Text]]=""),"",IF(OR(Table_Question_Sets[[#This Row],[Text]]="true",Table_Question_Sets[[#This Row],[Text]]="false",ISNUMBER(Table_Question_Sets[[#This Row],[Text]])),Table_Question_Sets[[#This Row],[Text]],""""&amp;Table_Question_Sets[[#This Row],[Text]]&amp;""""))</f>
        <v/>
      </c>
      <c r="BA91" s="50" t="str">
        <f>IF(AND(Table_Question_Sets[[#This Row],[Header]]&lt;&gt;"Yes",Table_Question_Sets[[#This Row],[Property]]&lt;&gt;"",Table_Question_Sets[[#This Row],[Summary Label]]&lt;&gt;""),""""&amp;Table_Question_Sets[[#This Row],[Key]]&amp;""": """&amp;Table_Question_Sets[[#This Row],[Summary Label]]&amp;"""","")</f>
        <v/>
      </c>
      <c r="BB91" s="50">
        <f ca="1">IF(Table_Question_Sets[[#This Row],[Header]]="Yes","",_xlfn.NUMBERVALUE(INDIRECT(SUBSTITUTE(ADDRESS(1,COLUMN(),4),"1","")&amp;ROW()-1))+IF(Table_Question_Sets[[#This Row],[Property]]&lt;&gt;"",1,0))</f>
        <v>0</v>
      </c>
      <c r="BC91" s="50">
        <f ca="1">IF(Table_Question_Sets[[#This Row],[Header]]="Yes","",_xlfn.NUMBERVALUE(INDIRECT(SUBSTITUTE(ADDRESS(1,COLUMN(),4),"1","")&amp;ROW()+1))+IF(Table_Question_Sets[[#This Row],[Property]]&lt;&gt;"",1,0))</f>
        <v>7</v>
      </c>
      <c r="BD91" s="29" t="str">
        <f t="array" aca="1" ref="BD9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1"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1"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1" s="26" t="str">
        <f xml:space="preserve">
IF(Table_Question_Sets[[#This Row],[Row]]="Yes","]},{""className"": ""row"",""fieldGroup"": [","")&amp;
Table_Question_Sets[[#This Row],[Config Field]]</f>
        <v/>
      </c>
      <c r="BJ9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"businessDescription","type": "textarea-field","className":"col-xs-12","templateOptions":{"calculatedValue":"'Surveying as per policy definition'","label":"Business description"},"validators": {"validation": Validators.compose([])},"expressionProperties": { "templateOptions.disabled": "true"}},{"key": "businessChanges","type": "buttons-field","className":"col-xs-12","templateOptions":{"options":[{"value":"Yes","key":"Yes","icon":"glyphicon glyphicon-ok md"},{"value":"No","key":"No","icon":"glyphicon glyphicon-remove md"}],"content":{"customHTML":"&lt;p&gt;&lt;b&gt;Were there any changes made to the practice/firm during the last two (2) years?&lt;/b&gt;&lt;br&gt;i.e.&lt;ol&gt;&lt;li&gt;Change of Name of the Practice&lt;/li&gt;&lt;li&gt;Purchase of any other business or practice&lt;/li&gt;&lt;li&gt;Has any other practice or business amalgamated or merged with you&lt;/li&gt;&lt;/ol&gt;&lt;p&gt;"}},"validators": {"validation": Validators.compose([ValidationService.required('true', '')])}},{"key": "businessChangesDetails","type": "textarea-field","className":"col-xs-12","templateOptions":{"question":"Please provide brief details","hideCondition":"businessChanges != 'Yes'"},"validators": {"validation": Validators.compose([ValidationService.customExpression('businessChanges != \'Yes\' || fieldValue != \'\'', 'You must enter a value in this field')])}},{"key": "businessPossibleChanges","type": "buttons-field","className":"col-xs-12","templateOptions":{"options":[{"value":"Yes","key":"Yes","icon":"glyphicon glyphicon-ok md"},{"value":"No","key":"No","icon":"glyphicon glyphicon-remove md"}],"label":"Business activities","question":"Do you envisage any substantial changes in your activities or are there any major new operations contemplated during the next 12 months?"},"validators": {"validation": Validators.compose([ValidationService.required('true', '')])}},{"key": "businessPossibleChangesDetails","type": "textarea-field","className":"col-xs-12","templateOptions":{"question":"Please provide brief details","hideCondition":"businessPossibleChanges != 'Yes'"},"validators": {"validation": Validators.compose([ValidationService.customExpression('businessPossibleChanges != \'Yes\' || fieldValue != \'\'', 'You must enter a value in this field')])}},{"key":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K9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1" s="137" t="str">
        <f>IF(AND(Table_Question_Sets[[#This Row],[Header]]="",Table_Question_Sets[[#This Row],[Property]]&lt;&gt;"",Table_Question_Sets[[#This Row],[Field Type]]&lt;&gt;""),
""""&amp;Table_Question_Sets[[#This Row],[Key]]&amp;"""","")</f>
        <v/>
      </c>
      <c r="BM9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"businessDescription","businessChanges","businessChangesDetails","businessPossibleChanges","businessPossibleChangesDetails","computerSoftwareDesign","verbalReports"</v>
      </c>
      <c r="BN91" s="137" t="str">
        <f>IF(AND(Table_Question_Sets[[#This Row],[Header]]&lt;&gt;"Yes",Table_Question_Sets[[#This Row],[Property]]&lt;&gt;"",Table_Question_Sets[[#This Row],[Workflow Role]]&lt;&gt;""),
""""&amp;Table_Question_Sets[[#This Row],[Workflow Role]]&amp;""":"""&amp;Table_Question_Sets[[#This Row],[Key]]&amp;"""","")</f>
        <v/>
      </c>
      <c r="BO91" s="137" t="str">
        <f>IF(AND(Table_Question_Sets[[#This Row],[Header]]&lt;&gt;"Yes",Table_Question_Sets[[#This Row],[Property]]&lt;&gt;"",Table_Question_Sets[[#This Row],[Private]]="Yes"),
""""&amp;Table_Question_Sets[[#This Row],[Key]]&amp;"""","")</f>
        <v/>
      </c>
      <c r="BP91" s="137">
        <f ca="1">IF(Table_Question_Sets[[#This Row],[Header]]="Yes","",_xlfn.NUMBERVALUE(INDIRECT(SUBSTITUTE(ADDRESS(1,COLUMN(),4),"1","")&amp;ROW()+1))+IF(OR(Table_Question_Sets[[#This Row],[Value]]&lt;&gt;"",AND(Table_Question_Sets[[#This Row],[Data Type]]="Repeating",Table_Question_Sets[[#This Row],[Calculation Repeating]]&lt;&gt;"")),1,0))</f>
        <v>0</v>
      </c>
      <c r="BQ91" s="137" t="str">
        <f ca="1" xml:space="preserve">
IF(Table_Question_Sets[[#This Row],[Data Type]]="Repeating",
OFFSET(Table_Repeating_Question_Sets[[#Headers],[Property]],MATCH(Table_Question_Sets[[#This Row],[Property]],Table_Repeating_Question_Sets[Property],0),MATCH("Calculation",Table_Repeating_Question_Sets[#Headers],0)-1,1,1),
"")</f>
        <v/>
      </c>
      <c r="BR9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1" s="137" t="str">
        <f ca="1">IF(ISNUMBER(Table_Question_Sets[[#This Row],[Config Use Row]]),INDEX(Table_Question_Sets[Config Rollup],Table_Question_Sets[[#This Row],[Config Use Row]]),"")</f>
        <v/>
      </c>
      <c r="BU91" s="137" t="str">
        <f ca="1">IF(ISNUMBER(Table_Question_Sets[[#This Row],[Config Use Row]]),INDEX(Table_Question_Sets[Config Keys Nested Rollup],Table_Question_Sets[[#This Row],[Config Use Row]]),"")</f>
        <v/>
      </c>
      <c r="BV91" s="26" t="str">
        <f ca="1">IF(ISNUMBER(Table_Question_Sets[[#This Row],[Config Use Row]]),INDEX(Table_Question_Sets[Calculation Rollup],Table_Question_Sets[[#This Row],[Config Use Row]]),"")</f>
        <v/>
      </c>
    </row>
    <row r="92" spans="2:74" s="22" customFormat="1" ht="21" customHeight="1">
      <c r="B92" s="27" t="s">
        <v>1306</v>
      </c>
      <c r="C92" s="164"/>
      <c r="D92" s="26" t="str">
        <f ca="1">IF(Table_Question_Sets[[#This Row],[Header]]="Yes","",
IF(INDIRECT(SUBSTITUTE(ADDRESS(1,COLUMN(),4),"1","")&amp;ROW()-1)="",
INDIRECT(SUBSTITUTE(ADDRESS(1,COLUMN(Table_Question_Sets[[#This Row],[Property]]),4),"1","")&amp;ROW()-1),
INDIRECT(SUBSTITUTE(ADDRESS(1,COLUMN(),4),"1","")&amp;ROW()-1)))</f>
        <v>Business Details 2</v>
      </c>
      <c r="E9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businessDescription</v>
      </c>
      <c r="F92" s="26" t="str">
        <f>IF(Table_Question_Sets[[#This Row],[Header]]="Yes","",IF(Table_Question_Sets[[#This Row],[Property]]&lt;&gt;"",SUBSTITUTE(Table_Question_Sets[[#This Row],[Property]]," ",""),""))</f>
        <v>BusinessDescription</v>
      </c>
      <c r="G92" s="94"/>
      <c r="H92" s="27" t="s">
        <v>37</v>
      </c>
      <c r="I92" s="27" t="s">
        <v>78</v>
      </c>
      <c r="J92" s="10"/>
      <c r="K92" s="59"/>
      <c r="L92" s="82"/>
      <c r="M92" s="82"/>
      <c r="N92" s="59"/>
      <c r="O92" s="60" t="s">
        <v>726</v>
      </c>
      <c r="P92" s="60"/>
      <c r="Q92" s="60"/>
      <c r="R92" s="59"/>
      <c r="S92" s="52"/>
      <c r="T92" s="27" t="s">
        <v>1313</v>
      </c>
      <c r="U92" s="11"/>
      <c r="V92" s="27"/>
      <c r="W92" s="27"/>
      <c r="X92" s="27"/>
      <c r="Y92" s="27"/>
      <c r="Z92" s="27"/>
      <c r="AA92" s="27"/>
      <c r="AB92" s="239"/>
      <c r="AC92" s="27"/>
      <c r="AD92" s="27"/>
      <c r="AE92" s="27"/>
      <c r="AF92" s="27"/>
      <c r="AG92" s="27"/>
      <c r="AH92" s="82"/>
      <c r="AI92" s="199" t="s">
        <v>1698</v>
      </c>
      <c r="AJ92" s="82"/>
      <c r="AK92" s="82"/>
      <c r="AL92" s="26"/>
      <c r="AM9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92" s="165"/>
      <c r="AO9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2" s="27"/>
      <c r="AR92" s="52"/>
      <c r="AS92" s="27"/>
      <c r="AT92" s="27"/>
      <c r="AU92" s="27"/>
      <c r="AV92" s="27"/>
      <c r="AW92" s="27"/>
      <c r="AX92" s="27"/>
      <c r="AY9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2" s="50" t="str">
        <f>IF(OR(Table_Question_Sets[[#This Row],[Header]]="Yes",Table_Question_Sets[[#This Row],[Text]]=""),"",IF(OR(Table_Question_Sets[[#This Row],[Text]]="true",Table_Question_Sets[[#This Row],[Text]]="false",ISNUMBER(Table_Question_Sets[[#This Row],[Text]])),Table_Question_Sets[[#This Row],[Text]],""""&amp;Table_Question_Sets[[#This Row],[Text]]&amp;""""))</f>
        <v/>
      </c>
      <c r="BA92" s="50" t="str">
        <f>IF(AND(Table_Question_Sets[[#This Row],[Header]]&lt;&gt;"Yes",Table_Question_Sets[[#This Row],[Property]]&lt;&gt;"",Table_Question_Sets[[#This Row],[Summary Label]]&lt;&gt;""),""""&amp;Table_Question_Sets[[#This Row],[Key]]&amp;""": """&amp;Table_Question_Sets[[#This Row],[Summary Label]]&amp;"""","")</f>
        <v/>
      </c>
      <c r="BB92" s="50">
        <f ca="1">IF(Table_Question_Sets[[#This Row],[Header]]="Yes","",_xlfn.NUMBERVALUE(INDIRECT(SUBSTITUTE(ADDRESS(1,COLUMN(),4),"1","")&amp;ROW()-1))+IF(Table_Question_Sets[[#This Row],[Property]]&lt;&gt;"",1,0))</f>
        <v>1</v>
      </c>
      <c r="BC92" s="50">
        <f ca="1">IF(Table_Question_Sets[[#This Row],[Header]]="Yes","",_xlfn.NUMBERVALUE(INDIRECT(SUBSTITUTE(ADDRESS(1,COLUMN(),4),"1","")&amp;ROW()+1))+IF(Table_Question_Sets[[#This Row],[Property]]&lt;&gt;"",1,0))</f>
        <v>7</v>
      </c>
      <c r="BD92" s="29" t="str">
        <f t="array" aca="1" ref="BD9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"templateOptions":{"calculatedValue":"'Surveying as per policy definition'","label":"Business description"}</v>
      </c>
      <c r="BH9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"businessDescription","type": "textarea-field","className":"col-xs-12","templateOptions":{"calculatedValue":"'Surveying as per policy definition'","label":"Business description"},"validators": {"validation": Validators.compose([])},"expressionProperties": { "templateOptions.disabled": "true"}}</v>
      </c>
      <c r="BI92" s="26" t="str">
        <f ca="1" xml:space="preserve">
IF(Table_Question_Sets[[#This Row],[Row]]="Yes","]},{""className"": ""row"",""fieldGroup"": [","")&amp;
Table_Question_Sets[[#This Row],[Config Field]]</f>
        <v>{"key": "businessDescription","type": "textarea-field","className":"col-xs-12","templateOptions":{"calculatedValue":"'Surveying as per policy definition'","label":"Business description"},"validators": {"validation": Validators.compose([])},"expressionProperties": { "templateOptions.disabled": "true"}}</v>
      </c>
      <c r="BJ9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"businessDescription","type": "textarea-field","className":"col-xs-12","templateOptions":{"calculatedValue":"'Surveying as per policy definition'","label":"Business description"},"validators": {"validation": Validators.compose([])},"expressionProperties": { "templateOptions.disabled": "true"}},{"key": "businessChanges","type": "buttons-field","className":"col-xs-12","templateOptions":{"options":[{"value":"Yes","key":"Yes","icon":"glyphicon glyphicon-ok md"},{"value":"No","key":"No","icon":"glyphicon glyphicon-remove md"}],"content":{"customHTML":"&lt;p&gt;&lt;b&gt;Were there any changes made to the practice/firm during the last two (2) years?&lt;/b&gt;&lt;br&gt;i.e.&lt;ol&gt;&lt;li&gt;Change of Name of the Practice&lt;/li&gt;&lt;li&gt;Purchase of any other business or practice&lt;/li&gt;&lt;li&gt;Has any other practice or business amalgamated or merged with you&lt;/li&gt;&lt;/ol&gt;&lt;p&gt;"}},"validators": {"validation": Validators.compose([ValidationService.required('true', '')])}},{"key": "businessChangesDetails","type": "textarea-field","className":"col-xs-12","templateOptions":{"question":"Please provide brief details","hideCondition":"businessChanges != 'Yes'"},"validators": {"validation": Validators.compose([ValidationService.customExpression('businessChanges != \'Yes\' || fieldValue != \'\'', 'You must enter a value in this field')])}},{"key": "businessPossibleChanges","type": "buttons-field","className":"col-xs-12","templateOptions":{"options":[{"value":"Yes","key":"Yes","icon":"glyphicon glyphicon-ok md"},{"value":"No","key":"No","icon":"glyphicon glyphicon-remove md"}],"label":"Business activities","question":"Do you envisage any substantial changes in your activities or are there any major new operations contemplated during the next 12 months?"},"validators": {"validation": Validators.compose([ValidationService.required('true', '')])}},{"key": "businessPossibleChangesDetails","type": "textarea-field","className":"col-xs-12","templateOptions":{"question":"Please provide brief details","hideCondition":"businessPossibleChanges != 'Yes'"},"validators": {"validation": Validators.compose([ValidationService.customExpression('businessPossibleChanges != \'Yes\' || fieldValue != \'\'', 'You must enter a value in this field')])}},{"key":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K9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2" s="137" t="str">
        <f>IF(AND(Table_Question_Sets[[#This Row],[Header]]="",Table_Question_Sets[[#This Row],[Property]]&lt;&gt;"",Table_Question_Sets[[#This Row],[Field Type]]&lt;&gt;""),
""""&amp;Table_Question_Sets[[#This Row],[Key]]&amp;"""","")</f>
        <v>"businessDescription"</v>
      </c>
      <c r="BM9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"businessDescription","businessChanges","businessChangesDetails","businessPossibleChanges","businessPossibleChangesDetails","computerSoftwareDesign","verbalReports"</v>
      </c>
      <c r="BN92" s="137" t="str">
        <f>IF(AND(Table_Question_Sets[[#This Row],[Header]]&lt;&gt;"Yes",Table_Question_Sets[[#This Row],[Property]]&lt;&gt;"",Table_Question_Sets[[#This Row],[Workflow Role]]&lt;&gt;""),
""""&amp;Table_Question_Sets[[#This Row],[Workflow Role]]&amp;""":"""&amp;Table_Question_Sets[[#This Row],[Key]]&amp;"""","")</f>
        <v/>
      </c>
      <c r="BO92" s="137" t="str">
        <f>IF(AND(Table_Question_Sets[[#This Row],[Header]]&lt;&gt;"Yes",Table_Question_Sets[[#This Row],[Property]]&lt;&gt;"",Table_Question_Sets[[#This Row],[Private]]="Yes"),
""""&amp;Table_Question_Sets[[#This Row],[Key]]&amp;"""","")</f>
        <v/>
      </c>
      <c r="BP92" s="137">
        <f ca="1">IF(Table_Question_Sets[[#This Row],[Header]]="Yes","",_xlfn.NUMBERVALUE(INDIRECT(SUBSTITUTE(ADDRESS(1,COLUMN(),4),"1","")&amp;ROW()+1))+IF(OR(Table_Question_Sets[[#This Row],[Value]]&lt;&gt;"",AND(Table_Question_Sets[[#This Row],[Data Type]]="Repeating",Table_Question_Sets[[#This Row],[Calculation Repeating]]&lt;&gt;"")),1,0))</f>
        <v>0</v>
      </c>
      <c r="BQ92" s="137" t="str">
        <f ca="1" xml:space="preserve">
IF(Table_Question_Sets[[#This Row],[Data Type]]="Repeating",
OFFSET(Table_Repeating_Question_Sets[[#Headers],[Property]],MATCH(Table_Question_Sets[[#This Row],[Property]],Table_Repeating_Question_Sets[Property],0),MATCH("Calculation",Table_Repeating_Question_Sets[#Headers],0)-1,1,1),
"")</f>
        <v/>
      </c>
      <c r="BR9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2" s="137" t="str">
        <f ca="1">IF(ISNUMBER(Table_Question_Sets[[#This Row],[Config Use Row]]),INDEX(Table_Question_Sets[Config Rollup],Table_Question_Sets[[#This Row],[Config Use Row]]),"")</f>
        <v/>
      </c>
      <c r="BU92" s="137" t="str">
        <f ca="1">IF(ISNUMBER(Table_Question_Sets[[#This Row],[Config Use Row]]),INDEX(Table_Question_Sets[Config Keys Nested Rollup],Table_Question_Sets[[#This Row],[Config Use Row]]),"")</f>
        <v/>
      </c>
      <c r="BV92" s="26" t="str">
        <f ca="1">IF(ISNUMBER(Table_Question_Sets[[#This Row],[Config Use Row]]),INDEX(Table_Question_Sets[Calculation Rollup],Table_Question_Sets[[#This Row],[Config Use Row]]),"")</f>
        <v/>
      </c>
    </row>
    <row r="93" spans="2:74" s="22" customFormat="1" ht="21" customHeight="1">
      <c r="B93" s="27" t="s">
        <v>1307</v>
      </c>
      <c r="C93" s="164"/>
      <c r="D93" s="26" t="str">
        <f ca="1">IF(Table_Question_Sets[[#This Row],[Header]]="Yes","",
IF(INDIRECT(SUBSTITUTE(ADDRESS(1,COLUMN(),4),"1","")&amp;ROW()-1)="",
INDIRECT(SUBSTITUTE(ADDRESS(1,COLUMN(Table_Question_Sets[[#This Row],[Property]]),4),"1","")&amp;ROW()-1),
INDIRECT(SUBSTITUTE(ADDRESS(1,COLUMN(),4),"1","")&amp;ROW()-1)))</f>
        <v>Business Details 2</v>
      </c>
      <c r="E9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businessChanges</v>
      </c>
      <c r="F93" s="26" t="str">
        <f>IF(Table_Question_Sets[[#This Row],[Header]]="Yes","",IF(Table_Question_Sets[[#This Row],[Property]]&lt;&gt;"",SUBSTITUTE(Table_Question_Sets[[#This Row],[Property]]," ",""),""))</f>
        <v>BusinessChanges</v>
      </c>
      <c r="G93" s="94"/>
      <c r="H93" s="27" t="s">
        <v>37</v>
      </c>
      <c r="I93" s="27" t="s">
        <v>61</v>
      </c>
      <c r="J93" s="10" t="s">
        <v>67</v>
      </c>
      <c r="K93" s="59" t="s">
        <v>60</v>
      </c>
      <c r="L93" s="82"/>
      <c r="M93" s="82"/>
      <c r="N93" s="59"/>
      <c r="O93" s="60" t="s">
        <v>726</v>
      </c>
      <c r="P93" s="60"/>
      <c r="Q93" s="60"/>
      <c r="R93" s="59"/>
      <c r="S93" s="52"/>
      <c r="T93" s="27"/>
      <c r="U93" s="11"/>
      <c r="V93" s="27"/>
      <c r="W93" s="27"/>
      <c r="X93" s="27"/>
      <c r="Y93" s="27"/>
      <c r="Z93" s="27"/>
      <c r="AA93" s="27"/>
      <c r="AB93" s="239" t="s">
        <v>1735</v>
      </c>
      <c r="AC93" s="27"/>
      <c r="AD93" s="27"/>
      <c r="AE93" s="27"/>
      <c r="AF93" s="27"/>
      <c r="AG93" s="27"/>
      <c r="AH93" s="82"/>
      <c r="AI93" s="82"/>
      <c r="AJ93" s="82"/>
      <c r="AK93" s="82"/>
      <c r="AL93" s="26"/>
      <c r="AM9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93" s="165"/>
      <c r="AO9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3" s="27"/>
      <c r="AR93" s="52"/>
      <c r="AS93" s="27"/>
      <c r="AT93" s="27"/>
      <c r="AU93" s="27"/>
      <c r="AV93" s="27"/>
      <c r="AW93" s="27"/>
      <c r="AX93" s="27"/>
      <c r="AY9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3" s="50" t="str">
        <f>IF(OR(Table_Question_Sets[[#This Row],[Header]]="Yes",Table_Question_Sets[[#This Row],[Text]]=""),"",IF(OR(Table_Question_Sets[[#This Row],[Text]]="true",Table_Question_Sets[[#This Row],[Text]]="false",ISNUMBER(Table_Question_Sets[[#This Row],[Text]])),Table_Question_Sets[[#This Row],[Text]],""""&amp;Table_Question_Sets[[#This Row],[Text]]&amp;""""))</f>
        <v/>
      </c>
      <c r="BA93" s="50" t="str">
        <f>IF(AND(Table_Question_Sets[[#This Row],[Header]]&lt;&gt;"Yes",Table_Question_Sets[[#This Row],[Property]]&lt;&gt;"",Table_Question_Sets[[#This Row],[Summary Label]]&lt;&gt;""),""""&amp;Table_Question_Sets[[#This Row],[Key]]&amp;""": """&amp;Table_Question_Sets[[#This Row],[Summary Label]]&amp;"""","")</f>
        <v/>
      </c>
      <c r="BB93" s="50">
        <f ca="1">IF(Table_Question_Sets[[#This Row],[Header]]="Yes","",_xlfn.NUMBERVALUE(INDIRECT(SUBSTITUTE(ADDRESS(1,COLUMN(),4),"1","")&amp;ROW()-1))+IF(Table_Question_Sets[[#This Row],[Property]]&lt;&gt;"",1,0))</f>
        <v>2</v>
      </c>
      <c r="BC93" s="50">
        <f ca="1">IF(Table_Question_Sets[[#This Row],[Header]]="Yes","",_xlfn.NUMBERVALUE(INDIRECT(SUBSTITUTE(ADDRESS(1,COLUMN(),4),"1","")&amp;ROW()+1))+IF(Table_Question_Sets[[#This Row],[Property]]&lt;&gt;"",1,0))</f>
        <v>6</v>
      </c>
      <c r="BD93" s="29" t="str">
        <f t="array" aca="1" ref="BD9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9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9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md"}],"content":{"customHTML":"&lt;p&gt;&lt;b&gt;Were there any changes made to the practice/firm during the last two (2) years?&lt;/b&gt;&lt;br&gt;i.e.&lt;ol&gt;&lt;li&gt;Change of Name of the Practice&lt;/li&gt;&lt;li&gt;Purchase of any other business or practice&lt;/li&gt;&lt;li&gt;Has any other practice or business amalgamated or merged with you&lt;/li&gt;&lt;/ol&gt;&lt;p&gt;"}}</v>
      </c>
      <c r="BH9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"businessChanges","type": "buttons-field","className":"col-xs-12","templateOptions":{"options":[{"value":"Yes","key":"Yes","icon":"glyphicon glyphicon-ok md"},{"value":"No","key":"No","icon":"glyphicon glyphicon-remove md"}],"content":{"customHTML":"&lt;p&gt;&lt;b&gt;Were there any changes made to the practice/firm during the last two (2) years?&lt;/b&gt;&lt;br&gt;i.e.&lt;ol&gt;&lt;li&gt;Change of Name of the Practice&lt;/li&gt;&lt;li&gt;Purchase of any other business or practice&lt;/li&gt;&lt;li&gt;Has any other practice or business amalgamated or merged with you&lt;/li&gt;&lt;/ol&gt;&lt;p&gt;"}},"validators": {"validation": Validators.compose([ValidationService.required('true', '')])}}</v>
      </c>
      <c r="BI93" s="26" t="str">
        <f ca="1" xml:space="preserve">
IF(Table_Question_Sets[[#This Row],[Row]]="Yes","]},{""className"": ""row"",""fieldGroup"": [","")&amp;
Table_Question_Sets[[#This Row],[Config Field]]</f>
        <v>{"key": "businessChanges","type": "buttons-field","className":"col-xs-12","templateOptions":{"options":[{"value":"Yes","key":"Yes","icon":"glyphicon glyphicon-ok md"},{"value":"No","key":"No","icon":"glyphicon glyphicon-remove md"}],"content":{"customHTML":"&lt;p&gt;&lt;b&gt;Were there any changes made to the practice/firm during the last two (2) years?&lt;/b&gt;&lt;br&gt;i.e.&lt;ol&gt;&lt;li&gt;Change of Name of the Practice&lt;/li&gt;&lt;li&gt;Purchase of any other business or practice&lt;/li&gt;&lt;li&gt;Has any other practice or business amalgamated or merged with you&lt;/li&gt;&lt;/ol&gt;&lt;p&gt;"}},"validators": {"validation": Validators.compose([ValidationService.required('true', '')])}}</v>
      </c>
      <c r="BJ9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"businessChanges","type": "buttons-field","className":"col-xs-12","templateOptions":{"options":[{"value":"Yes","key":"Yes","icon":"glyphicon glyphicon-ok md"},{"value":"No","key":"No","icon":"glyphicon glyphicon-remove md"}],"content":{"customHTML":"&lt;p&gt;&lt;b&gt;Were there any changes made to the practice/firm during the last two (2) years?&lt;/b&gt;&lt;br&gt;i.e.&lt;ol&gt;&lt;li&gt;Change of Name of the Practice&lt;/li&gt;&lt;li&gt;Purchase of any other business or practice&lt;/li&gt;&lt;li&gt;Has any other practice or business amalgamated or merged with you&lt;/li&gt;&lt;/ol&gt;&lt;p&gt;"}},"validators": {"validation": Validators.compose([ValidationService.required('true', '')])}},{"key": "businessChangesDetails","type": "textarea-field","className":"col-xs-12","templateOptions":{"question":"Please provide brief details","hideCondition":"businessChanges != 'Yes'"},"validators": {"validation": Validators.compose([ValidationService.customExpression('businessChanges != \'Yes\' || fieldValue != \'\'', 'You must enter a value in this field')])}},{"key": "businessPossibleChanges","type": "buttons-field","className":"col-xs-12","templateOptions":{"options":[{"value":"Yes","key":"Yes","icon":"glyphicon glyphicon-ok md"},{"value":"No","key":"No","icon":"glyphicon glyphicon-remove md"}],"label":"Business activities","question":"Do you envisage any substantial changes in your activities or are there any major new operations contemplated during the next 12 months?"},"validators": {"validation": Validators.compose([ValidationService.required('true', '')])}},{"key": "businessPossibleChangesDetails","type": "textarea-field","className":"col-xs-12","templateOptions":{"question":"Please provide brief details","hideCondition":"businessPossibleChanges != 'Yes'"},"validators": {"validation": Validators.compose([ValidationService.customExpression('businessPossibleChanges != \'Yes\' || fieldValue != \'\'', 'You must enter a value in this field')])}},{"key":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K9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3" s="137" t="str">
        <f>IF(AND(Table_Question_Sets[[#This Row],[Header]]="",Table_Question_Sets[[#This Row],[Property]]&lt;&gt;"",Table_Question_Sets[[#This Row],[Field Type]]&lt;&gt;""),
""""&amp;Table_Question_Sets[[#This Row],[Key]]&amp;"""","")</f>
        <v>"businessChanges"</v>
      </c>
      <c r="BM9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"businessChanges","businessChangesDetails","businessPossibleChanges","businessPossibleChangesDetails","computerSoftwareDesign","verbalReports"</v>
      </c>
      <c r="BN93" s="137" t="str">
        <f>IF(AND(Table_Question_Sets[[#This Row],[Header]]&lt;&gt;"Yes",Table_Question_Sets[[#This Row],[Property]]&lt;&gt;"",Table_Question_Sets[[#This Row],[Workflow Role]]&lt;&gt;""),
""""&amp;Table_Question_Sets[[#This Row],[Workflow Role]]&amp;""":"""&amp;Table_Question_Sets[[#This Row],[Key]]&amp;"""","")</f>
        <v/>
      </c>
      <c r="BO93" s="137" t="str">
        <f>IF(AND(Table_Question_Sets[[#This Row],[Header]]&lt;&gt;"Yes",Table_Question_Sets[[#This Row],[Property]]&lt;&gt;"",Table_Question_Sets[[#This Row],[Private]]="Yes"),
""""&amp;Table_Question_Sets[[#This Row],[Key]]&amp;"""","")</f>
        <v/>
      </c>
      <c r="BP93" s="137">
        <f ca="1">IF(Table_Question_Sets[[#This Row],[Header]]="Yes","",_xlfn.NUMBERVALUE(INDIRECT(SUBSTITUTE(ADDRESS(1,COLUMN(),4),"1","")&amp;ROW()+1))+IF(OR(Table_Question_Sets[[#This Row],[Value]]&lt;&gt;"",AND(Table_Question_Sets[[#This Row],[Data Type]]="Repeating",Table_Question_Sets[[#This Row],[Calculation Repeating]]&lt;&gt;"")),1,0))</f>
        <v>0</v>
      </c>
      <c r="BQ93" s="137" t="str">
        <f ca="1" xml:space="preserve">
IF(Table_Question_Sets[[#This Row],[Data Type]]="Repeating",
OFFSET(Table_Repeating_Question_Sets[[#Headers],[Property]],MATCH(Table_Question_Sets[[#This Row],[Property]],Table_Repeating_Question_Sets[Property],0),MATCH("Calculation",Table_Repeating_Question_Sets[#Headers],0)-1,1,1),
"")</f>
        <v/>
      </c>
      <c r="BR9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3" s="137" t="str">
        <f ca="1">IF(ISNUMBER(Table_Question_Sets[[#This Row],[Config Use Row]]),INDEX(Table_Question_Sets[Config Rollup],Table_Question_Sets[[#This Row],[Config Use Row]]),"")</f>
        <v/>
      </c>
      <c r="BU93" s="137" t="str">
        <f ca="1">IF(ISNUMBER(Table_Question_Sets[[#This Row],[Config Use Row]]),INDEX(Table_Question_Sets[Config Keys Nested Rollup],Table_Question_Sets[[#This Row],[Config Use Row]]),"")</f>
        <v/>
      </c>
      <c r="BV93" s="26" t="str">
        <f ca="1">IF(ISNUMBER(Table_Question_Sets[[#This Row],[Config Use Row]]),INDEX(Table_Question_Sets[Calculation Rollup],Table_Question_Sets[[#This Row],[Config Use Row]]),"")</f>
        <v/>
      </c>
    </row>
    <row r="94" spans="2:74" s="22" customFormat="1" ht="21" customHeight="1">
      <c r="B94" s="27" t="s">
        <v>1308</v>
      </c>
      <c r="C94" s="164"/>
      <c r="D94" s="26" t="str">
        <f ca="1">IF(Table_Question_Sets[[#This Row],[Header]]="Yes","",
IF(INDIRECT(SUBSTITUTE(ADDRESS(1,COLUMN(),4),"1","")&amp;ROW()-1)="",
INDIRECT(SUBSTITUTE(ADDRESS(1,COLUMN(Table_Question_Sets[[#This Row],[Property]]),4),"1","")&amp;ROW()-1),
INDIRECT(SUBSTITUTE(ADDRESS(1,COLUMN(),4),"1","")&amp;ROW()-1)))</f>
        <v>Business Details 2</v>
      </c>
      <c r="E9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businessChangesDetails</v>
      </c>
      <c r="F94" s="26" t="str">
        <f>IF(Table_Question_Sets[[#This Row],[Header]]="Yes","",IF(Table_Question_Sets[[#This Row],[Property]]&lt;&gt;"",SUBSTITUTE(Table_Question_Sets[[#This Row],[Property]]," ",""),""))</f>
        <v>BusinessChangesDetails</v>
      </c>
      <c r="G94" s="94"/>
      <c r="H94" s="27" t="s">
        <v>37</v>
      </c>
      <c r="I94" s="27" t="s">
        <v>78</v>
      </c>
      <c r="J94" s="10"/>
      <c r="K94" s="59"/>
      <c r="L94" s="82"/>
      <c r="M94" s="82"/>
      <c r="N94" s="59"/>
      <c r="O94" s="60" t="s">
        <v>726</v>
      </c>
      <c r="P94" s="60"/>
      <c r="Q94" s="60"/>
      <c r="R94" s="59"/>
      <c r="S94" s="52"/>
      <c r="T94" s="27"/>
      <c r="U94" s="11" t="s">
        <v>1314</v>
      </c>
      <c r="V94" s="27" t="s">
        <v>1321</v>
      </c>
      <c r="W94" s="27" t="s">
        <v>1325</v>
      </c>
      <c r="X94" s="27"/>
      <c r="Y94" s="27"/>
      <c r="Z94" s="27"/>
      <c r="AA94" s="27"/>
      <c r="AB94" s="239"/>
      <c r="AC94" s="27"/>
      <c r="AD94" s="27"/>
      <c r="AE94" s="27"/>
      <c r="AF94" s="27"/>
      <c r="AG94" s="27"/>
      <c r="AH94" s="82"/>
      <c r="AI94" s="82"/>
      <c r="AJ94" s="82"/>
      <c r="AK94" s="82"/>
      <c r="AL94" s="26"/>
      <c r="AM9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94" s="165"/>
      <c r="AO9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4" s="27"/>
      <c r="AR94" s="52"/>
      <c r="AS94" s="27"/>
      <c r="AT94" s="27"/>
      <c r="AU94" s="27"/>
      <c r="AV94" s="27"/>
      <c r="AW94" s="27"/>
      <c r="AX94" s="27"/>
      <c r="AY9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4" s="50" t="str">
        <f>IF(OR(Table_Question_Sets[[#This Row],[Header]]="Yes",Table_Question_Sets[[#This Row],[Text]]=""),"",IF(OR(Table_Question_Sets[[#This Row],[Text]]="true",Table_Question_Sets[[#This Row],[Text]]="false",ISNUMBER(Table_Question_Sets[[#This Row],[Text]])),Table_Question_Sets[[#This Row],[Text]],""""&amp;Table_Question_Sets[[#This Row],[Text]]&amp;""""))</f>
        <v/>
      </c>
      <c r="BA94" s="50" t="str">
        <f>IF(AND(Table_Question_Sets[[#This Row],[Header]]&lt;&gt;"Yes",Table_Question_Sets[[#This Row],[Property]]&lt;&gt;"",Table_Question_Sets[[#This Row],[Summary Label]]&lt;&gt;""),""""&amp;Table_Question_Sets[[#This Row],[Key]]&amp;""": """&amp;Table_Question_Sets[[#This Row],[Summary Label]]&amp;"""","")</f>
        <v/>
      </c>
      <c r="BB94" s="50">
        <f ca="1">IF(Table_Question_Sets[[#This Row],[Header]]="Yes","",_xlfn.NUMBERVALUE(INDIRECT(SUBSTITUTE(ADDRESS(1,COLUMN(),4),"1","")&amp;ROW()-1))+IF(Table_Question_Sets[[#This Row],[Property]]&lt;&gt;"",1,0))</f>
        <v>3</v>
      </c>
      <c r="BC94" s="50">
        <f ca="1">IF(Table_Question_Sets[[#This Row],[Header]]="Yes","",_xlfn.NUMBERVALUE(INDIRECT(SUBSTITUTE(ADDRESS(1,COLUMN(),4),"1","")&amp;ROW()+1))+IF(Table_Question_Sets[[#This Row],[Property]]&lt;&gt;"",1,0))</f>
        <v>5</v>
      </c>
      <c r="BD94" s="29" t="str">
        <f t="array" aca="1" ref="BD9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Validators.compose([ValidationService.customExpression('businessChanges != \'Yes\' || fieldValue != \'\'', 'You must enter a value in this field')])}</v>
      </c>
      <c r="BF9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"templateOptions":{"question":"Please provide brief details","hideCondition":"businessChanges != 'Yes'"}</v>
      </c>
      <c r="BH9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"businessChangesDetails","type": "textarea-field","className":"col-xs-12","templateOptions":{"question":"Please provide brief details","hideCondition":"businessChanges != 'Yes'"},"validators": {"validation": Validators.compose([ValidationService.customExpression('businessChanges != \'Yes\' || fieldValue != \'\'', 'You must enter a value in this field')])}}</v>
      </c>
      <c r="BI94" s="26" t="str">
        <f ca="1" xml:space="preserve">
IF(Table_Question_Sets[[#This Row],[Row]]="Yes","]},{""className"": ""row"",""fieldGroup"": [","")&amp;
Table_Question_Sets[[#This Row],[Config Field]]</f>
        <v>{"key": "businessChangesDetails","type": "textarea-field","className":"col-xs-12","templateOptions":{"question":"Please provide brief details","hideCondition":"businessChanges != 'Yes'"},"validators": {"validation": Validators.compose([ValidationService.customExpression('businessChanges != \'Yes\' || fieldValue != \'\'', 'You must enter a value in this field')])}}</v>
      </c>
      <c r="BJ9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"businessChangesDetails","type": "textarea-field","className":"col-xs-12","templateOptions":{"question":"Please provide brief details","hideCondition":"businessChanges != 'Yes'"},"validators": {"validation": Validators.compose([ValidationService.customExpression('businessChanges != \'Yes\' || fieldValue != \'\'', 'You must enter a value in this field')])}},{"key": "businessPossibleChanges","type": "buttons-field","className":"col-xs-12","templateOptions":{"options":[{"value":"Yes","key":"Yes","icon":"glyphicon glyphicon-ok md"},{"value":"No","key":"No","icon":"glyphicon glyphicon-remove md"}],"label":"Business activities","question":"Do you envisage any substantial changes in your activities or are there any major new operations contemplated during the next 12 months?"},"validators": {"validation": Validators.compose([ValidationService.required('true', '')])}},{"key": "businessPossibleChangesDetails","type": "textarea-field","className":"col-xs-12","templateOptions":{"question":"Please provide brief details","hideCondition":"businessPossibleChanges != 'Yes'"},"validators": {"validation": Validators.compose([ValidationService.customExpression('businessPossibleChanges != \'Yes\' || fieldValue != \'\'', 'You must enter a value in this field')])}},{"key":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K9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4" s="137" t="str">
        <f>IF(AND(Table_Question_Sets[[#This Row],[Header]]="",Table_Question_Sets[[#This Row],[Property]]&lt;&gt;"",Table_Question_Sets[[#This Row],[Field Type]]&lt;&gt;""),
""""&amp;Table_Question_Sets[[#This Row],[Key]]&amp;"""","")</f>
        <v>"businessChangesDetails"</v>
      </c>
      <c r="BM9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"businessChangesDetails","businessPossibleChanges","businessPossibleChangesDetails","computerSoftwareDesign","verbalReports"</v>
      </c>
      <c r="BN94" s="137" t="str">
        <f>IF(AND(Table_Question_Sets[[#This Row],[Header]]&lt;&gt;"Yes",Table_Question_Sets[[#This Row],[Property]]&lt;&gt;"",Table_Question_Sets[[#This Row],[Workflow Role]]&lt;&gt;""),
""""&amp;Table_Question_Sets[[#This Row],[Workflow Role]]&amp;""":"""&amp;Table_Question_Sets[[#This Row],[Key]]&amp;"""","")</f>
        <v/>
      </c>
      <c r="BO94" s="137" t="str">
        <f>IF(AND(Table_Question_Sets[[#This Row],[Header]]&lt;&gt;"Yes",Table_Question_Sets[[#This Row],[Property]]&lt;&gt;"",Table_Question_Sets[[#This Row],[Private]]="Yes"),
""""&amp;Table_Question_Sets[[#This Row],[Key]]&amp;"""","")</f>
        <v/>
      </c>
      <c r="BP94" s="137">
        <f ca="1">IF(Table_Question_Sets[[#This Row],[Header]]="Yes","",_xlfn.NUMBERVALUE(INDIRECT(SUBSTITUTE(ADDRESS(1,COLUMN(),4),"1","")&amp;ROW()+1))+IF(OR(Table_Question_Sets[[#This Row],[Value]]&lt;&gt;"",AND(Table_Question_Sets[[#This Row],[Data Type]]="Repeating",Table_Question_Sets[[#This Row],[Calculation Repeating]]&lt;&gt;"")),1,0))</f>
        <v>0</v>
      </c>
      <c r="BQ94" s="137" t="str">
        <f ca="1" xml:space="preserve">
IF(Table_Question_Sets[[#This Row],[Data Type]]="Repeating",
OFFSET(Table_Repeating_Question_Sets[[#Headers],[Property]],MATCH(Table_Question_Sets[[#This Row],[Property]],Table_Repeating_Question_Sets[Property],0),MATCH("Calculation",Table_Repeating_Question_Sets[#Headers],0)-1,1,1),
"")</f>
        <v/>
      </c>
      <c r="BR9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4" s="137" t="str">
        <f ca="1">IF(ISNUMBER(Table_Question_Sets[[#This Row],[Config Use Row]]),INDEX(Table_Question_Sets[Config Rollup],Table_Question_Sets[[#This Row],[Config Use Row]]),"")</f>
        <v/>
      </c>
      <c r="BU94" s="137" t="str">
        <f ca="1">IF(ISNUMBER(Table_Question_Sets[[#This Row],[Config Use Row]]),INDEX(Table_Question_Sets[Config Keys Nested Rollup],Table_Question_Sets[[#This Row],[Config Use Row]]),"")</f>
        <v/>
      </c>
      <c r="BV94" s="26" t="str">
        <f ca="1">IF(ISNUMBER(Table_Question_Sets[[#This Row],[Config Use Row]]),INDEX(Table_Question_Sets[Calculation Rollup],Table_Question_Sets[[#This Row],[Config Use Row]]),"")</f>
        <v/>
      </c>
    </row>
    <row r="95" spans="2:74" s="22" customFormat="1" ht="21" customHeight="1">
      <c r="B95" s="27" t="s">
        <v>1309</v>
      </c>
      <c r="C95" s="164"/>
      <c r="D95" s="26" t="str">
        <f ca="1">IF(Table_Question_Sets[[#This Row],[Header]]="Yes","",
IF(INDIRECT(SUBSTITUTE(ADDRESS(1,COLUMN(),4),"1","")&amp;ROW()-1)="",
INDIRECT(SUBSTITUTE(ADDRESS(1,COLUMN(Table_Question_Sets[[#This Row],[Property]]),4),"1","")&amp;ROW()-1),
INDIRECT(SUBSTITUTE(ADDRESS(1,COLUMN(),4),"1","")&amp;ROW()-1)))</f>
        <v>Business Details 2</v>
      </c>
      <c r="E9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businessPossibleChanges</v>
      </c>
      <c r="F95" s="26" t="str">
        <f>IF(Table_Question_Sets[[#This Row],[Header]]="Yes","",IF(Table_Question_Sets[[#This Row],[Property]]&lt;&gt;"",SUBSTITUTE(Table_Question_Sets[[#This Row],[Property]]," ",""),""))</f>
        <v>BusinessPossibleChanges</v>
      </c>
      <c r="G95" s="94"/>
      <c r="H95" s="27" t="s">
        <v>37</v>
      </c>
      <c r="I95" s="27" t="s">
        <v>61</v>
      </c>
      <c r="J95" s="10" t="s">
        <v>67</v>
      </c>
      <c r="K95" s="59" t="s">
        <v>60</v>
      </c>
      <c r="L95" s="82"/>
      <c r="M95" s="82"/>
      <c r="N95" s="59"/>
      <c r="O95" s="60" t="s">
        <v>726</v>
      </c>
      <c r="P95" s="60"/>
      <c r="Q95" s="60"/>
      <c r="R95" s="59"/>
      <c r="S95" s="52"/>
      <c r="T95" s="27" t="s">
        <v>1315</v>
      </c>
      <c r="U95" s="11" t="s">
        <v>1316</v>
      </c>
      <c r="V95" s="27"/>
      <c r="W95" s="27"/>
      <c r="X95" s="27"/>
      <c r="Y95" s="27"/>
      <c r="Z95" s="27"/>
      <c r="AA95" s="27"/>
      <c r="AB95" s="239"/>
      <c r="AC95" s="27"/>
      <c r="AD95" s="27"/>
      <c r="AE95" s="27"/>
      <c r="AF95" s="27"/>
      <c r="AG95" s="27"/>
      <c r="AH95" s="82"/>
      <c r="AI95" s="82"/>
      <c r="AJ95" s="82"/>
      <c r="AK95" s="82"/>
      <c r="AL95" s="26"/>
      <c r="AM9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95" s="165"/>
      <c r="AO9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5" s="27"/>
      <c r="AR95" s="52"/>
      <c r="AS95" s="27"/>
      <c r="AT95" s="27"/>
      <c r="AU95" s="27"/>
      <c r="AV95" s="27"/>
      <c r="AW95" s="27"/>
      <c r="AX95" s="27"/>
      <c r="AY9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5" s="50" t="str">
        <f>IF(OR(Table_Question_Sets[[#This Row],[Header]]="Yes",Table_Question_Sets[[#This Row],[Text]]=""),"",IF(OR(Table_Question_Sets[[#This Row],[Text]]="true",Table_Question_Sets[[#This Row],[Text]]="false",ISNUMBER(Table_Question_Sets[[#This Row],[Text]])),Table_Question_Sets[[#This Row],[Text]],""""&amp;Table_Question_Sets[[#This Row],[Text]]&amp;""""))</f>
        <v/>
      </c>
      <c r="BA95" s="50" t="str">
        <f>IF(AND(Table_Question_Sets[[#This Row],[Header]]&lt;&gt;"Yes",Table_Question_Sets[[#This Row],[Property]]&lt;&gt;"",Table_Question_Sets[[#This Row],[Summary Label]]&lt;&gt;""),""""&amp;Table_Question_Sets[[#This Row],[Key]]&amp;""": """&amp;Table_Question_Sets[[#This Row],[Summary Label]]&amp;"""","")</f>
        <v/>
      </c>
      <c r="BB95" s="50">
        <f ca="1">IF(Table_Question_Sets[[#This Row],[Header]]="Yes","",_xlfn.NUMBERVALUE(INDIRECT(SUBSTITUTE(ADDRESS(1,COLUMN(),4),"1","")&amp;ROW()-1))+IF(Table_Question_Sets[[#This Row],[Property]]&lt;&gt;"",1,0))</f>
        <v>4</v>
      </c>
      <c r="BC95" s="50">
        <f ca="1">IF(Table_Question_Sets[[#This Row],[Header]]="Yes","",_xlfn.NUMBERVALUE(INDIRECT(SUBSTITUTE(ADDRESS(1,COLUMN(),4),"1","")&amp;ROW()+1))+IF(Table_Question_Sets[[#This Row],[Property]]&lt;&gt;"",1,0))</f>
        <v>4</v>
      </c>
      <c r="BD95" s="29" t="str">
        <f t="array" aca="1" ref="BD9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9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9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md"}],"label":"Business activities","question":"Do you envisage any substantial changes in your activities or are there any major new operations contemplated during the next 12 months?"}</v>
      </c>
      <c r="BH9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"businessPossibleChanges","type": "buttons-field","className":"col-xs-12","templateOptions":{"options":[{"value":"Yes","key":"Yes","icon":"glyphicon glyphicon-ok md"},{"value":"No","key":"No","icon":"glyphicon glyphicon-remove md"}],"label":"Business activities","question":"Do you envisage any substantial changes in your activities or are there any major new operations contemplated during the next 12 months?"},"validators": {"validation": Validators.compose([ValidationService.required('true', '')])}}</v>
      </c>
      <c r="BI95" s="26" t="str">
        <f ca="1" xml:space="preserve">
IF(Table_Question_Sets[[#This Row],[Row]]="Yes","]},{""className"": ""row"",""fieldGroup"": [","")&amp;
Table_Question_Sets[[#This Row],[Config Field]]</f>
        <v>{"key": "businessPossibleChanges","type": "buttons-field","className":"col-xs-12","templateOptions":{"options":[{"value":"Yes","key":"Yes","icon":"glyphicon glyphicon-ok md"},{"value":"No","key":"No","icon":"glyphicon glyphicon-remove md"}],"label":"Business activities","question":"Do you envisage any substantial changes in your activities or are there any major new operations contemplated during the next 12 months?"},"validators": {"validation": Validators.compose([ValidationService.required('true', '')])}}</v>
      </c>
      <c r="BJ9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"businessPossibleChanges","type": "buttons-field","className":"col-xs-12","templateOptions":{"options":[{"value":"Yes","key":"Yes","icon":"glyphicon glyphicon-ok md"},{"value":"No","key":"No","icon":"glyphicon glyphicon-remove md"}],"label":"Business activities","question":"Do you envisage any substantial changes in your activities or are there any major new operations contemplated during the next 12 months?"},"validators": {"validation": Validators.compose([ValidationService.required('true', '')])}},{"key": "businessPossibleChangesDetails","type": "textarea-field","className":"col-xs-12","templateOptions":{"question":"Please provide brief details","hideCondition":"businessPossibleChanges != 'Yes'"},"validators": {"validation": Validators.compose([ValidationService.customExpression('businessPossibleChanges != \'Yes\' || fieldValue != \'\'', 'You must enter a value in this field')])}},{"key":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K95"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5" s="137" t="str">
        <f>IF(AND(Table_Question_Sets[[#This Row],[Header]]="",Table_Question_Sets[[#This Row],[Property]]&lt;&gt;"",Table_Question_Sets[[#This Row],[Field Type]]&lt;&gt;""),
""""&amp;Table_Question_Sets[[#This Row],[Key]]&amp;"""","")</f>
        <v>"businessPossibleChanges"</v>
      </c>
      <c r="BM9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"businessPossibleChanges","businessPossibleChangesDetails","computerSoftwareDesign","verbalReports"</v>
      </c>
      <c r="BN95" s="137" t="str">
        <f>IF(AND(Table_Question_Sets[[#This Row],[Header]]&lt;&gt;"Yes",Table_Question_Sets[[#This Row],[Property]]&lt;&gt;"",Table_Question_Sets[[#This Row],[Workflow Role]]&lt;&gt;""),
""""&amp;Table_Question_Sets[[#This Row],[Workflow Role]]&amp;""":"""&amp;Table_Question_Sets[[#This Row],[Key]]&amp;"""","")</f>
        <v/>
      </c>
      <c r="BO95" s="137" t="str">
        <f>IF(AND(Table_Question_Sets[[#This Row],[Header]]&lt;&gt;"Yes",Table_Question_Sets[[#This Row],[Property]]&lt;&gt;"",Table_Question_Sets[[#This Row],[Private]]="Yes"),
""""&amp;Table_Question_Sets[[#This Row],[Key]]&amp;"""","")</f>
        <v/>
      </c>
      <c r="BP95" s="137">
        <f ca="1">IF(Table_Question_Sets[[#This Row],[Header]]="Yes","",_xlfn.NUMBERVALUE(INDIRECT(SUBSTITUTE(ADDRESS(1,COLUMN(),4),"1","")&amp;ROW()+1))+IF(OR(Table_Question_Sets[[#This Row],[Value]]&lt;&gt;"",AND(Table_Question_Sets[[#This Row],[Data Type]]="Repeating",Table_Question_Sets[[#This Row],[Calculation Repeating]]&lt;&gt;"")),1,0))</f>
        <v>0</v>
      </c>
      <c r="BQ95" s="137" t="str">
        <f ca="1" xml:space="preserve">
IF(Table_Question_Sets[[#This Row],[Data Type]]="Repeating",
OFFSET(Table_Repeating_Question_Sets[[#Headers],[Property]],MATCH(Table_Question_Sets[[#This Row],[Property]],Table_Repeating_Question_Sets[Property],0),MATCH("Calculation",Table_Repeating_Question_Sets[#Headers],0)-1,1,1),
"")</f>
        <v/>
      </c>
      <c r="BR9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5" s="137" t="str">
        <f ca="1">IF(ISNUMBER(Table_Question_Sets[[#This Row],[Config Use Row]]),INDEX(Table_Question_Sets[Config Rollup],Table_Question_Sets[[#This Row],[Config Use Row]]),"")</f>
        <v/>
      </c>
      <c r="BU95" s="137" t="str">
        <f ca="1">IF(ISNUMBER(Table_Question_Sets[[#This Row],[Config Use Row]]),INDEX(Table_Question_Sets[Config Keys Nested Rollup],Table_Question_Sets[[#This Row],[Config Use Row]]),"")</f>
        <v/>
      </c>
      <c r="BV95" s="26" t="str">
        <f ca="1">IF(ISNUMBER(Table_Question_Sets[[#This Row],[Config Use Row]]),INDEX(Table_Question_Sets[Calculation Rollup],Table_Question_Sets[[#This Row],[Config Use Row]]),"")</f>
        <v/>
      </c>
    </row>
    <row r="96" spans="2:74" s="22" customFormat="1" ht="21" customHeight="1">
      <c r="B96" s="27" t="s">
        <v>1310</v>
      </c>
      <c r="C96" s="164"/>
      <c r="D96" s="26" t="str">
        <f ca="1">IF(Table_Question_Sets[[#This Row],[Header]]="Yes","",
IF(INDIRECT(SUBSTITUTE(ADDRESS(1,COLUMN(),4),"1","")&amp;ROW()-1)="",
INDIRECT(SUBSTITUTE(ADDRESS(1,COLUMN(Table_Question_Sets[[#This Row],[Property]]),4),"1","")&amp;ROW()-1),
INDIRECT(SUBSTITUTE(ADDRESS(1,COLUMN(),4),"1","")&amp;ROW()-1)))</f>
        <v>Business Details 2</v>
      </c>
      <c r="E9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businessPossibleChangesDetails</v>
      </c>
      <c r="F96" s="26" t="str">
        <f>IF(Table_Question_Sets[[#This Row],[Header]]="Yes","",IF(Table_Question_Sets[[#This Row],[Property]]&lt;&gt;"",SUBSTITUTE(Table_Question_Sets[[#This Row],[Property]]," ",""),""))</f>
        <v>BusinessPossibleChangesDetails</v>
      </c>
      <c r="G96" s="94"/>
      <c r="H96" s="27" t="s">
        <v>37</v>
      </c>
      <c r="I96" s="27" t="s">
        <v>78</v>
      </c>
      <c r="J96" s="10"/>
      <c r="K96" s="59"/>
      <c r="L96" s="82"/>
      <c r="M96" s="82"/>
      <c r="N96" s="59"/>
      <c r="O96" s="60" t="s">
        <v>726</v>
      </c>
      <c r="P96" s="60"/>
      <c r="Q96" s="60"/>
      <c r="R96" s="59"/>
      <c r="S96" s="52"/>
      <c r="T96" s="27"/>
      <c r="U96" s="11" t="s">
        <v>1314</v>
      </c>
      <c r="V96" s="27" t="s">
        <v>1322</v>
      </c>
      <c r="W96" s="27" t="s">
        <v>1326</v>
      </c>
      <c r="X96" s="27"/>
      <c r="Y96" s="27"/>
      <c r="Z96" s="27"/>
      <c r="AA96" s="27"/>
      <c r="AB96" s="239"/>
      <c r="AC96" s="27"/>
      <c r="AD96" s="27"/>
      <c r="AE96" s="27"/>
      <c r="AF96" s="27"/>
      <c r="AG96" s="27"/>
      <c r="AH96" s="82"/>
      <c r="AI96" s="82"/>
      <c r="AJ96" s="82"/>
      <c r="AK96" s="82"/>
      <c r="AL96" s="26"/>
      <c r="AM9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96" s="165"/>
      <c r="AO9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6" s="27"/>
      <c r="AR96" s="52"/>
      <c r="AS96" s="27"/>
      <c r="AT96" s="27"/>
      <c r="AU96" s="27"/>
      <c r="AV96" s="27"/>
      <c r="AW96" s="27"/>
      <c r="AX96" s="27"/>
      <c r="AY9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6" s="50" t="str">
        <f>IF(OR(Table_Question_Sets[[#This Row],[Header]]="Yes",Table_Question_Sets[[#This Row],[Text]]=""),"",IF(OR(Table_Question_Sets[[#This Row],[Text]]="true",Table_Question_Sets[[#This Row],[Text]]="false",ISNUMBER(Table_Question_Sets[[#This Row],[Text]])),Table_Question_Sets[[#This Row],[Text]],""""&amp;Table_Question_Sets[[#This Row],[Text]]&amp;""""))</f>
        <v/>
      </c>
      <c r="BA96" s="50" t="str">
        <f>IF(AND(Table_Question_Sets[[#This Row],[Header]]&lt;&gt;"Yes",Table_Question_Sets[[#This Row],[Property]]&lt;&gt;"",Table_Question_Sets[[#This Row],[Summary Label]]&lt;&gt;""),""""&amp;Table_Question_Sets[[#This Row],[Key]]&amp;""": """&amp;Table_Question_Sets[[#This Row],[Summary Label]]&amp;"""","")</f>
        <v/>
      </c>
      <c r="BB96" s="50">
        <f ca="1">IF(Table_Question_Sets[[#This Row],[Header]]="Yes","",_xlfn.NUMBERVALUE(INDIRECT(SUBSTITUTE(ADDRESS(1,COLUMN(),4),"1","")&amp;ROW()-1))+IF(Table_Question_Sets[[#This Row],[Property]]&lt;&gt;"",1,0))</f>
        <v>5</v>
      </c>
      <c r="BC96" s="50">
        <f ca="1">IF(Table_Question_Sets[[#This Row],[Header]]="Yes","",_xlfn.NUMBERVALUE(INDIRECT(SUBSTITUTE(ADDRESS(1,COLUMN(),4),"1","")&amp;ROW()+1))+IF(Table_Question_Sets[[#This Row],[Property]]&lt;&gt;"",1,0))</f>
        <v>3</v>
      </c>
      <c r="BD96" s="29" t="str">
        <f t="array" aca="1" ref="BD9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Validators.compose([ValidationService.customExpression('businessPossibleChanges != \'Yes\' || fieldValue != \'\'', 'You must enter a value in this field')])}</v>
      </c>
      <c r="BF9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"templateOptions":{"question":"Please provide brief details","hideCondition":"businessPossibleChanges != 'Yes'"}</v>
      </c>
      <c r="BH9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"businessPossibleChangesDetails","type": "textarea-field","className":"col-xs-12","templateOptions":{"question":"Please provide brief details","hideCondition":"businessPossibleChanges != 'Yes'"},"validators": {"validation": Validators.compose([ValidationService.customExpression('businessPossibleChanges != \'Yes\' || fieldValue != \'\'', 'You must enter a value in this field')])}}</v>
      </c>
      <c r="BI96" s="26" t="str">
        <f ca="1" xml:space="preserve">
IF(Table_Question_Sets[[#This Row],[Row]]="Yes","]},{""className"": ""row"",""fieldGroup"": [","")&amp;
Table_Question_Sets[[#This Row],[Config Field]]</f>
        <v>{"key": "businessPossibleChangesDetails","type": "textarea-field","className":"col-xs-12","templateOptions":{"question":"Please provide brief details","hideCondition":"businessPossibleChanges != 'Yes'"},"validators": {"validation": Validators.compose([ValidationService.customExpression('businessPossibleChanges != \'Yes\' || fieldValue != \'\'', 'You must enter a value in this field')])}}</v>
      </c>
      <c r="BJ96"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"businessPossibleChangesDetails","type": "textarea-field","className":"col-xs-12","templateOptions":{"question":"Please provide brief details","hideCondition":"businessPossibleChanges != 'Yes'"},"validators": {"validation": Validators.compose([ValidationService.customExpression('businessPossibleChanges != \'Yes\' || fieldValue != \'\'', 'You must enter a value in this field')])}},{"key":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K96"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6" s="137" t="str">
        <f>IF(AND(Table_Question_Sets[[#This Row],[Header]]="",Table_Question_Sets[[#This Row],[Property]]&lt;&gt;"",Table_Question_Sets[[#This Row],[Field Type]]&lt;&gt;""),
""""&amp;Table_Question_Sets[[#This Row],[Key]]&amp;"""","")</f>
        <v>"businessPossibleChangesDetails"</v>
      </c>
      <c r="BM9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"businessPossibleChangesDetails","computerSoftwareDesign","verbalReports"</v>
      </c>
      <c r="BN96" s="137" t="str">
        <f>IF(AND(Table_Question_Sets[[#This Row],[Header]]&lt;&gt;"Yes",Table_Question_Sets[[#This Row],[Property]]&lt;&gt;"",Table_Question_Sets[[#This Row],[Workflow Role]]&lt;&gt;""),
""""&amp;Table_Question_Sets[[#This Row],[Workflow Role]]&amp;""":"""&amp;Table_Question_Sets[[#This Row],[Key]]&amp;"""","")</f>
        <v/>
      </c>
      <c r="BO96" s="137" t="str">
        <f>IF(AND(Table_Question_Sets[[#This Row],[Header]]&lt;&gt;"Yes",Table_Question_Sets[[#This Row],[Property]]&lt;&gt;"",Table_Question_Sets[[#This Row],[Private]]="Yes"),
""""&amp;Table_Question_Sets[[#This Row],[Key]]&amp;"""","")</f>
        <v/>
      </c>
      <c r="BP96" s="137">
        <f ca="1">IF(Table_Question_Sets[[#This Row],[Header]]="Yes","",_xlfn.NUMBERVALUE(INDIRECT(SUBSTITUTE(ADDRESS(1,COLUMN(),4),"1","")&amp;ROW()+1))+IF(OR(Table_Question_Sets[[#This Row],[Value]]&lt;&gt;"",AND(Table_Question_Sets[[#This Row],[Data Type]]="Repeating",Table_Question_Sets[[#This Row],[Calculation Repeating]]&lt;&gt;"")),1,0))</f>
        <v>0</v>
      </c>
      <c r="BQ96" s="137" t="str">
        <f ca="1" xml:space="preserve">
IF(Table_Question_Sets[[#This Row],[Data Type]]="Repeating",
OFFSET(Table_Repeating_Question_Sets[[#Headers],[Property]],MATCH(Table_Question_Sets[[#This Row],[Property]],Table_Repeating_Question_Sets[Property],0),MATCH("Calculation",Table_Repeating_Question_Sets[#Headers],0)-1,1,1),
"")</f>
        <v/>
      </c>
      <c r="BR9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6" s="137" t="str">
        <f ca="1">IF(ISNUMBER(Table_Question_Sets[[#This Row],[Config Use Row]]),INDEX(Table_Question_Sets[Config Rollup],Table_Question_Sets[[#This Row],[Config Use Row]]),"")</f>
        <v/>
      </c>
      <c r="BU96" s="137" t="str">
        <f ca="1">IF(ISNUMBER(Table_Question_Sets[[#This Row],[Config Use Row]]),INDEX(Table_Question_Sets[Config Keys Nested Rollup],Table_Question_Sets[[#This Row],[Config Use Row]]),"")</f>
        <v/>
      </c>
      <c r="BV96" s="26" t="str">
        <f ca="1">IF(ISNUMBER(Table_Question_Sets[[#This Row],[Config Use Row]]),INDEX(Table_Question_Sets[Calculation Rollup],Table_Question_Sets[[#This Row],[Config Use Row]]),"")</f>
        <v/>
      </c>
    </row>
    <row r="97" spans="2:74" s="22" customFormat="1" ht="21" customHeight="1">
      <c r="B97" s="27" t="s">
        <v>1311</v>
      </c>
      <c r="C97" s="164"/>
      <c r="D97" s="26" t="str">
        <f ca="1">IF(Table_Question_Sets[[#This Row],[Header]]="Yes","",
IF(INDIRECT(SUBSTITUTE(ADDRESS(1,COLUMN(),4),"1","")&amp;ROW()-1)="",
INDIRECT(SUBSTITUTE(ADDRESS(1,COLUMN(Table_Question_Sets[[#This Row],[Property]]),4),"1","")&amp;ROW()-1),
INDIRECT(SUBSTITUTE(ADDRESS(1,COLUMN(),4),"1","")&amp;ROW()-1)))</f>
        <v>Business Details 2</v>
      </c>
      <c r="E9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computerSoftwareDesign</v>
      </c>
      <c r="F97" s="26" t="str">
        <f>IF(Table_Question_Sets[[#This Row],[Header]]="Yes","",IF(Table_Question_Sets[[#This Row],[Property]]&lt;&gt;"",SUBSTITUTE(Table_Question_Sets[[#This Row],[Property]]," ",""),""))</f>
        <v>ComputerSoftwareDesign</v>
      </c>
      <c r="G97" s="94"/>
      <c r="H97" s="27" t="s">
        <v>37</v>
      </c>
      <c r="I97" s="27" t="s">
        <v>61</v>
      </c>
      <c r="J97" s="10" t="s">
        <v>67</v>
      </c>
      <c r="K97" s="59" t="s">
        <v>60</v>
      </c>
      <c r="L97" s="82"/>
      <c r="M97" s="82"/>
      <c r="N97" s="59"/>
      <c r="O97" s="60" t="s">
        <v>726</v>
      </c>
      <c r="P97" s="60"/>
      <c r="Q97" s="60"/>
      <c r="R97" s="59"/>
      <c r="S97" s="52"/>
      <c r="T97" s="27" t="s">
        <v>1317</v>
      </c>
      <c r="U97" s="11" t="s">
        <v>1318</v>
      </c>
      <c r="V97" s="27"/>
      <c r="W97" s="27"/>
      <c r="X97" s="27"/>
      <c r="Y97" s="27"/>
      <c r="Z97" s="27"/>
      <c r="AA97" s="27"/>
      <c r="AB97" s="239"/>
      <c r="AC97" s="27"/>
      <c r="AD97" s="27"/>
      <c r="AE97" s="27"/>
      <c r="AF97" s="27"/>
      <c r="AG97" s="27"/>
      <c r="AH97" s="82"/>
      <c r="AI97" s="82"/>
      <c r="AJ97" s="82"/>
      <c r="AK97" s="82"/>
      <c r="AL97" s="26"/>
      <c r="AM9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97" s="165"/>
      <c r="AO9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7" s="27"/>
      <c r="AR97" s="52"/>
      <c r="AS97" s="27"/>
      <c r="AT97" s="27"/>
      <c r="AU97" s="27"/>
      <c r="AV97" s="27"/>
      <c r="AW97" s="27"/>
      <c r="AX97" s="27"/>
      <c r="AY9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7" s="50" t="str">
        <f>IF(OR(Table_Question_Sets[[#This Row],[Header]]="Yes",Table_Question_Sets[[#This Row],[Text]]=""),"",IF(OR(Table_Question_Sets[[#This Row],[Text]]="true",Table_Question_Sets[[#This Row],[Text]]="false",ISNUMBER(Table_Question_Sets[[#This Row],[Text]])),Table_Question_Sets[[#This Row],[Text]],""""&amp;Table_Question_Sets[[#This Row],[Text]]&amp;""""))</f>
        <v/>
      </c>
      <c r="BA97" s="50" t="str">
        <f>IF(AND(Table_Question_Sets[[#This Row],[Header]]&lt;&gt;"Yes",Table_Question_Sets[[#This Row],[Property]]&lt;&gt;"",Table_Question_Sets[[#This Row],[Summary Label]]&lt;&gt;""),""""&amp;Table_Question_Sets[[#This Row],[Key]]&amp;""": """&amp;Table_Question_Sets[[#This Row],[Summary Label]]&amp;"""","")</f>
        <v/>
      </c>
      <c r="BB97" s="50">
        <f ca="1">IF(Table_Question_Sets[[#This Row],[Header]]="Yes","",_xlfn.NUMBERVALUE(INDIRECT(SUBSTITUTE(ADDRESS(1,COLUMN(),4),"1","")&amp;ROW()-1))+IF(Table_Question_Sets[[#This Row],[Property]]&lt;&gt;"",1,0))</f>
        <v>6</v>
      </c>
      <c r="BC97" s="50">
        <f ca="1">IF(Table_Question_Sets[[#This Row],[Header]]="Yes","",_xlfn.NUMBERVALUE(INDIRECT(SUBSTITUTE(ADDRESS(1,COLUMN(),4),"1","")&amp;ROW()+1))+IF(Table_Question_Sets[[#This Row],[Property]]&lt;&gt;"",1,0))</f>
        <v>2</v>
      </c>
      <c r="BD97" s="29" t="str">
        <f t="array" aca="1" ref="BD9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9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9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
      </c>
      <c r="BH9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v>
      </c>
      <c r="BI97" s="26" t="str">
        <f ca="1" xml:space="preserve">
IF(Table_Question_Sets[[#This Row],[Row]]="Yes","]},{""className"": ""row"",""fieldGroup"": [","")&amp;
Table_Question_Sets[[#This Row],[Config Field]]</f>
        <v>{"key":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v>
      </c>
      <c r="BJ97"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K97"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7" s="137" t="str">
        <f>IF(AND(Table_Question_Sets[[#This Row],[Header]]="",Table_Question_Sets[[#This Row],[Property]]&lt;&gt;"",Table_Question_Sets[[#This Row],[Field Type]]&lt;&gt;""),
""""&amp;Table_Question_Sets[[#This Row],[Key]]&amp;"""","")</f>
        <v>"computerSoftwareDesign"</v>
      </c>
      <c r="BM9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"computerSoftwareDesign","verbalReports"</v>
      </c>
      <c r="BN97" s="137" t="str">
        <f>IF(AND(Table_Question_Sets[[#This Row],[Header]]&lt;&gt;"Yes",Table_Question_Sets[[#This Row],[Property]]&lt;&gt;"",Table_Question_Sets[[#This Row],[Workflow Role]]&lt;&gt;""),
""""&amp;Table_Question_Sets[[#This Row],[Workflow Role]]&amp;""":"""&amp;Table_Question_Sets[[#This Row],[Key]]&amp;"""","")</f>
        <v/>
      </c>
      <c r="BO97" s="137" t="str">
        <f>IF(AND(Table_Question_Sets[[#This Row],[Header]]&lt;&gt;"Yes",Table_Question_Sets[[#This Row],[Property]]&lt;&gt;"",Table_Question_Sets[[#This Row],[Private]]="Yes"),
""""&amp;Table_Question_Sets[[#This Row],[Key]]&amp;"""","")</f>
        <v/>
      </c>
      <c r="BP97" s="137">
        <f ca="1">IF(Table_Question_Sets[[#This Row],[Header]]="Yes","",_xlfn.NUMBERVALUE(INDIRECT(SUBSTITUTE(ADDRESS(1,COLUMN(),4),"1","")&amp;ROW()+1))+IF(OR(Table_Question_Sets[[#This Row],[Value]]&lt;&gt;"",AND(Table_Question_Sets[[#This Row],[Data Type]]="Repeating",Table_Question_Sets[[#This Row],[Calculation Repeating]]&lt;&gt;"")),1,0))</f>
        <v>0</v>
      </c>
      <c r="BQ97" s="137" t="str">
        <f ca="1" xml:space="preserve">
IF(Table_Question_Sets[[#This Row],[Data Type]]="Repeating",
OFFSET(Table_Repeating_Question_Sets[[#Headers],[Property]],MATCH(Table_Question_Sets[[#This Row],[Property]],Table_Repeating_Question_Sets[Property],0),MATCH("Calculation",Table_Repeating_Question_Sets[#Headers],0)-1,1,1),
"")</f>
        <v/>
      </c>
      <c r="BR9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7" s="137" t="str">
        <f ca="1">IF(ISNUMBER(Table_Question_Sets[[#This Row],[Config Use Row]]),INDEX(Table_Question_Sets[Config Rollup],Table_Question_Sets[[#This Row],[Config Use Row]]),"")</f>
        <v/>
      </c>
      <c r="BU97" s="137" t="str">
        <f ca="1">IF(ISNUMBER(Table_Question_Sets[[#This Row],[Config Use Row]]),INDEX(Table_Question_Sets[Config Keys Nested Rollup],Table_Question_Sets[[#This Row],[Config Use Row]]),"")</f>
        <v/>
      </c>
      <c r="BV97" s="26" t="str">
        <f ca="1">IF(ISNUMBER(Table_Question_Sets[[#This Row],[Config Use Row]]),INDEX(Table_Question_Sets[Calculation Rollup],Table_Question_Sets[[#This Row],[Config Use Row]]),"")</f>
        <v/>
      </c>
    </row>
    <row r="98" spans="2:74" s="22" customFormat="1" ht="21" customHeight="1">
      <c r="B98" s="27" t="s">
        <v>1312</v>
      </c>
      <c r="C98" s="164"/>
      <c r="D98" s="26" t="str">
        <f ca="1">IF(Table_Question_Sets[[#This Row],[Header]]="Yes","",
IF(INDIRECT(SUBSTITUTE(ADDRESS(1,COLUMN(),4),"1","")&amp;ROW()-1)="",
INDIRECT(SUBSTITUTE(ADDRESS(1,COLUMN(Table_Question_Sets[[#This Row],[Property]]),4),"1","")&amp;ROW()-1),
INDIRECT(SUBSTITUTE(ADDRESS(1,COLUMN(),4),"1","")&amp;ROW()-1)))</f>
        <v>Business Details 2</v>
      </c>
      <c r="E9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verbalReports</v>
      </c>
      <c r="F98" s="26" t="str">
        <f>IF(Table_Question_Sets[[#This Row],[Header]]="Yes","",IF(Table_Question_Sets[[#This Row],[Property]]&lt;&gt;"",SUBSTITUTE(Table_Question_Sets[[#This Row],[Property]]," ",""),""))</f>
        <v>VerbalReports</v>
      </c>
      <c r="G98" s="94"/>
      <c r="H98" s="27" t="s">
        <v>37</v>
      </c>
      <c r="I98" s="27" t="s">
        <v>61</v>
      </c>
      <c r="J98" s="10" t="s">
        <v>67</v>
      </c>
      <c r="K98" s="59" t="s">
        <v>60</v>
      </c>
      <c r="L98" s="82"/>
      <c r="M98" s="82"/>
      <c r="N98" s="59"/>
      <c r="O98" s="60" t="s">
        <v>726</v>
      </c>
      <c r="P98" s="60"/>
      <c r="Q98" s="60"/>
      <c r="R98" s="59"/>
      <c r="S98" s="52"/>
      <c r="T98" s="27" t="s">
        <v>1319</v>
      </c>
      <c r="U98" s="11" t="s">
        <v>1320</v>
      </c>
      <c r="V98" s="27"/>
      <c r="W98" s="27"/>
      <c r="X98" s="27"/>
      <c r="Y98" s="27"/>
      <c r="Z98" s="27"/>
      <c r="AA98" s="27"/>
      <c r="AB98" s="239"/>
      <c r="AC98" s="27"/>
      <c r="AD98" s="27"/>
      <c r="AE98" s="27"/>
      <c r="AF98" s="27"/>
      <c r="AG98" s="27"/>
      <c r="AH98" s="82"/>
      <c r="AI98" s="82"/>
      <c r="AJ98" s="82"/>
      <c r="AK98" s="82"/>
      <c r="AL98" s="26"/>
      <c r="AM9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98" s="165"/>
      <c r="AO9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8" s="27"/>
      <c r="AR98" s="52"/>
      <c r="AS98" s="27"/>
      <c r="AT98" s="27"/>
      <c r="AU98" s="27"/>
      <c r="AV98" s="27"/>
      <c r="AW98" s="27"/>
      <c r="AX98" s="27"/>
      <c r="AY9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8" s="50" t="str">
        <f>IF(OR(Table_Question_Sets[[#This Row],[Header]]="Yes",Table_Question_Sets[[#This Row],[Text]]=""),"",IF(OR(Table_Question_Sets[[#This Row],[Text]]="true",Table_Question_Sets[[#This Row],[Text]]="false",ISNUMBER(Table_Question_Sets[[#This Row],[Text]])),Table_Question_Sets[[#This Row],[Text]],""""&amp;Table_Question_Sets[[#This Row],[Text]]&amp;""""))</f>
        <v/>
      </c>
      <c r="BA98" s="50" t="str">
        <f>IF(AND(Table_Question_Sets[[#This Row],[Header]]&lt;&gt;"Yes",Table_Question_Sets[[#This Row],[Property]]&lt;&gt;"",Table_Question_Sets[[#This Row],[Summary Label]]&lt;&gt;""),""""&amp;Table_Question_Sets[[#This Row],[Key]]&amp;""": """&amp;Table_Question_Sets[[#This Row],[Summary Label]]&amp;"""","")</f>
        <v/>
      </c>
      <c r="BB98" s="50">
        <f ca="1">IF(Table_Question_Sets[[#This Row],[Header]]="Yes","",_xlfn.NUMBERVALUE(INDIRECT(SUBSTITUTE(ADDRESS(1,COLUMN(),4),"1","")&amp;ROW()-1))+IF(Table_Question_Sets[[#This Row],[Property]]&lt;&gt;"",1,0))</f>
        <v>7</v>
      </c>
      <c r="BC98" s="50">
        <f ca="1">IF(Table_Question_Sets[[#This Row],[Header]]="Yes","",_xlfn.NUMBERVALUE(INDIRECT(SUBSTITUTE(ADDRESS(1,COLUMN(),4),"1","")&amp;ROW()+1))+IF(Table_Question_Sets[[#This Row],[Property]]&lt;&gt;"",1,0))</f>
        <v>1</v>
      </c>
      <c r="BD98" s="29" t="str">
        <f t="array" aca="1" ref="BD9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9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9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md"}],"label":"Verbal reports","question":"Are all Verbal reports always confirmed in writing?"}</v>
      </c>
      <c r="BH9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I98" s="26" t="str">
        <f ca="1" xml:space="preserve">
IF(Table_Question_Sets[[#This Row],[Row]]="Yes","]},{""className"": ""row"",""fieldGroup"": [","")&amp;
Table_Question_Sets[[#This Row],[Config Field]]</f>
        <v>{"key":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J98"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BK98"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8" s="137" t="str">
        <f>IF(AND(Table_Question_Sets[[#This Row],[Header]]="",Table_Question_Sets[[#This Row],[Property]]&lt;&gt;"",Table_Question_Sets[[#This Row],[Field Type]]&lt;&gt;""),
""""&amp;Table_Question_Sets[[#This Row],[Key]]&amp;"""","")</f>
        <v>"verbalReports"</v>
      </c>
      <c r="BM9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"verbalReports"</v>
      </c>
      <c r="BN98" s="137" t="str">
        <f>IF(AND(Table_Question_Sets[[#This Row],[Header]]&lt;&gt;"Yes",Table_Question_Sets[[#This Row],[Property]]&lt;&gt;"",Table_Question_Sets[[#This Row],[Workflow Role]]&lt;&gt;""),
""""&amp;Table_Question_Sets[[#This Row],[Workflow Role]]&amp;""":"""&amp;Table_Question_Sets[[#This Row],[Key]]&amp;"""","")</f>
        <v/>
      </c>
      <c r="BO98" s="137" t="str">
        <f>IF(AND(Table_Question_Sets[[#This Row],[Header]]&lt;&gt;"Yes",Table_Question_Sets[[#This Row],[Property]]&lt;&gt;"",Table_Question_Sets[[#This Row],[Private]]="Yes"),
""""&amp;Table_Question_Sets[[#This Row],[Key]]&amp;"""","")</f>
        <v/>
      </c>
      <c r="BP98" s="137">
        <f ca="1">IF(Table_Question_Sets[[#This Row],[Header]]="Yes","",_xlfn.NUMBERVALUE(INDIRECT(SUBSTITUTE(ADDRESS(1,COLUMN(),4),"1","")&amp;ROW()+1))+IF(OR(Table_Question_Sets[[#This Row],[Value]]&lt;&gt;"",AND(Table_Question_Sets[[#This Row],[Data Type]]="Repeating",Table_Question_Sets[[#This Row],[Calculation Repeating]]&lt;&gt;"")),1,0))</f>
        <v>0</v>
      </c>
      <c r="BQ98" s="137" t="str">
        <f ca="1" xml:space="preserve">
IF(Table_Question_Sets[[#This Row],[Data Type]]="Repeating",
OFFSET(Table_Repeating_Question_Sets[[#Headers],[Property]],MATCH(Table_Question_Sets[[#This Row],[Property]],Table_Repeating_Question_Sets[Property],0),MATCH("Calculation",Table_Repeating_Question_Sets[#Headers],0)-1,1,1),
"")</f>
        <v/>
      </c>
      <c r="BR9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8" s="137" t="str">
        <f ca="1">IF(ISNUMBER(Table_Question_Sets[[#This Row],[Config Use Row]]),INDEX(Table_Question_Sets[Config Rollup],Table_Question_Sets[[#This Row],[Config Use Row]]),"")</f>
        <v/>
      </c>
      <c r="BU98" s="137" t="str">
        <f ca="1">IF(ISNUMBER(Table_Question_Sets[[#This Row],[Config Use Row]]),INDEX(Table_Question_Sets[Config Keys Nested Rollup],Table_Question_Sets[[#This Row],[Config Use Row]]),"")</f>
        <v/>
      </c>
      <c r="BV98" s="26" t="str">
        <f ca="1">IF(ISNUMBER(Table_Question_Sets[[#This Row],[Config Use Row]]),INDEX(Table_Question_Sets[Calculation Rollup],Table_Question_Sets[[#This Row],[Config Use Row]]),"")</f>
        <v/>
      </c>
    </row>
    <row r="99" spans="2:74" s="21" customFormat="1" ht="29.25" thickBot="1">
      <c r="B99" s="15" t="s">
        <v>1327</v>
      </c>
      <c r="C99" s="15" t="s">
        <v>60</v>
      </c>
      <c r="D99" s="15" t="str">
        <f ca="1">IF(Table_Question_Sets[[#This Row],[Header]]="Yes","",
IF(INDIRECT(SUBSTITUTE(ADDRESS(1,COLUMN(),4),"1","")&amp;ROW()-1)="",
INDIRECT(SUBSTITUTE(ADDRESS(1,COLUMN(Table_Question_Sets[[#This Row],[Property]]),4),"1","")&amp;ROW()-1),
INDIRECT(SUBSTITUTE(ADDRESS(1,COLUMN(),4),"1","")&amp;ROW()-1)))</f>
        <v/>
      </c>
      <c r="E99"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staff</v>
      </c>
      <c r="F99" s="15" t="str">
        <f>IF(Table_Question_Sets[[#This Row],[Header]]="Yes","",IF(Table_Question_Sets[[#This Row],[Property]]&lt;&gt;"",SUBSTITUTE(Table_Question_Sets[[#This Row],[Property]]," ",""),""))</f>
        <v/>
      </c>
      <c r="G99" s="58"/>
      <c r="H99" s="15"/>
      <c r="I99" s="15"/>
      <c r="J99" s="15"/>
      <c r="K99" s="58"/>
      <c r="L99" s="76"/>
      <c r="M99" s="76"/>
      <c r="N99" s="33"/>
      <c r="O99" s="33"/>
      <c r="P99" s="33"/>
      <c r="Q99" s="33"/>
      <c r="R99" s="33"/>
      <c r="S99" s="33"/>
      <c r="T99" s="15"/>
      <c r="U99" s="15"/>
      <c r="V99" s="15"/>
      <c r="W99" s="15"/>
      <c r="X99" s="15"/>
      <c r="Y99" s="15"/>
      <c r="Z99" s="15"/>
      <c r="AA99" s="15"/>
      <c r="AB99" s="15"/>
      <c r="AC99" s="15"/>
      <c r="AD99" s="15"/>
      <c r="AE99" s="15"/>
      <c r="AF99" s="15"/>
      <c r="AG99" s="15"/>
      <c r="AH99" s="76"/>
      <c r="AI99" s="76"/>
      <c r="AJ99" s="76"/>
      <c r="AK99" s="76"/>
      <c r="AL99" s="141"/>
      <c r="AM99"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99" s="100"/>
      <c r="AO99"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9"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9" s="15"/>
      <c r="AR99" s="33"/>
      <c r="AS99" s="15"/>
      <c r="AT99" s="15"/>
      <c r="AU99" s="15"/>
      <c r="AV99" s="15"/>
      <c r="AW99" s="15"/>
      <c r="AX99" s="15"/>
      <c r="AY9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9" s="33" t="str">
        <f>IF(OR(Table_Question_Sets[[#This Row],[Header]]="Yes",Table_Question_Sets[[#This Row],[Text]]=""),"",IF(OR(Table_Question_Sets[[#This Row],[Text]]="true",Table_Question_Sets[[#This Row],[Text]]="false",ISNUMBER(Table_Question_Sets[[#This Row],[Text]])),Table_Question_Sets[[#This Row],[Text]],""""&amp;Table_Question_Sets[[#This Row],[Text]]&amp;""""))</f>
        <v/>
      </c>
      <c r="BA99" s="33" t="str">
        <f>IF(AND(Table_Question_Sets[[#This Row],[Header]]&lt;&gt;"Yes",Table_Question_Sets[[#This Row],[Property]]&lt;&gt;"",Table_Question_Sets[[#This Row],[Summary Label]]&lt;&gt;""),""""&amp;Table_Question_Sets[[#This Row],[Key]]&amp;""": """&amp;Table_Question_Sets[[#This Row],[Summary Label]]&amp;"""","")</f>
        <v/>
      </c>
      <c r="BB99" s="33" t="str">
        <f ca="1">IF(Table_Question_Sets[[#This Row],[Header]]="Yes","",_xlfn.NUMBERVALUE(INDIRECT(SUBSTITUTE(ADDRESS(1,COLUMN(),4),"1","")&amp;ROW()-1))+IF(Table_Question_Sets[[#This Row],[Property]]&lt;&gt;"",1,0))</f>
        <v/>
      </c>
      <c r="BC99" s="33" t="str">
        <f ca="1">IF(Table_Question_Sets[[#This Row],[Header]]="Yes","",_xlfn.NUMBERVALUE(INDIRECT(SUBSTITUTE(ADDRESS(1,COLUMN(),4),"1","")&amp;ROW()+1))+IF(Table_Question_Sets[[#This Row],[Property]]&lt;&gt;"",1,0))</f>
        <v/>
      </c>
      <c r="BD99" s="33" t="str">
        <f t="array" aca="1" ref="BD9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9"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9"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9"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9"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9" s="15" t="str">
        <f xml:space="preserve">
IF(Table_Question_Sets[[#This Row],[Row]]="Yes","]},{""className"": ""row"",""fieldGroup"": [","")&amp;
Table_Question_Sets[[#This Row],[Config Field]]</f>
        <v/>
      </c>
      <c r="BJ99"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"staff":[{"className": "row","fieldGroup":[{"key": "principalDetails","type": "repeating-field","className":"col-xs-12","templateOptions":{"minQuantity":"1","maxQuantity":"6","questionSet":"staff","repeatingFieldSetName":"Partners/Principals Detail","repeatingFieldSetHeadingType":"h4","content":{"heading3":"Partners/Principals"},},"validators": {"validation": Validators.compose([])}},{"key": "staffCountHeading","type": "content-field","className":"col-xs-12","templateOptions":{"content":{"heading3":"Total Staff Count"}},"validators": {"validation": Validators.compose([])}},]},{"className": "row","fieldGroup": [{"key": "staffCountTypeHeader","type": "content-field","className":"col-xs-6 col-sm-4 col-md-3","templateOptions":{"label":"Staff type"},"validators": {"validation": Validators.compose([])}},{"key": "staffCountNumberHeader","type": "content-field","className":"col-xs-6 col-sm-3 col-md-2","templateOptions":{"label":"Staff number"},"validators": {"validation": Validators.compose([])}},]},{"className": "row","fieldGroup": [{"key": "labelPrincipals","type": "content-field","className":"col-xs-6 col-sm-4 col-md-3","templateOptions":{"question":"Principals/Partners"},"validators": {"validation": Validators.compose([])}},{"key": "principals","type": "input-field","className":"col-xs-6 col-sm-3 col-md-2","templateOptions":{"assumedValue":"0"},"validators": {"validation": Validators.compose([ValidationService.isNumber()])}},]},{"className": "row","fieldGroup": [{"key": "labelDirectors","type": "content-field","className":"col-xs-6 col-sm-4 col-md-3","templateOptions":{"question":"Directors"},"validators": {"validation": Validators.compose([])}},{"key":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99"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9" s="15" t="str">
        <f>IF(AND(Table_Question_Sets[[#This Row],[Header]]="",Table_Question_Sets[[#This Row],[Property]]&lt;&gt;"",Table_Question_Sets[[#This Row],[Field Type]]&lt;&gt;""),
""""&amp;Table_Question_Sets[[#This Row],[Key]]&amp;"""","")</f>
        <v/>
      </c>
      <c r="BM99"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ff":["principalDetails","staffCountHeading","staffCountTypeHeader","staffCountNumberHeader","labelPrincipals","principals","labelDirectors","directors","labelQualifiedProfession","qualifiedProfession","labelOtherQualified","otherQualified","labelOtherStaff","otherStaff","totalStaffCount","staffValidation"],</v>
      </c>
      <c r="BN99" s="15" t="str">
        <f>IF(AND(Table_Question_Sets[[#This Row],[Header]]&lt;&gt;"Yes",Table_Question_Sets[[#This Row],[Property]]&lt;&gt;"",Table_Question_Sets[[#This Row],[Workflow Role]]&lt;&gt;""),
""""&amp;Table_Question_Sets[[#This Row],[Workflow Role]]&amp;""":"""&amp;Table_Question_Sets[[#This Row],[Key]]&amp;"""","")</f>
        <v/>
      </c>
      <c r="BO99" s="15" t="str">
        <f>IF(AND(Table_Question_Sets[[#This Row],[Header]]&lt;&gt;"Yes",Table_Question_Sets[[#This Row],[Property]]&lt;&gt;"",Table_Question_Sets[[#This Row],[Private]]="Yes"),
""""&amp;Table_Question_Sets[[#This Row],[Key]]&amp;"""","")</f>
        <v/>
      </c>
      <c r="BP99" s="15" t="str">
        <f ca="1">IF(Table_Question_Sets[[#This Row],[Header]]="Yes","",_xlfn.NUMBERVALUE(INDIRECT(SUBSTITUTE(ADDRESS(1,COLUMN(),4),"1","")&amp;ROW()+1))+IF(OR(Table_Question_Sets[[#This Row],[Value]]&lt;&gt;"",AND(Table_Question_Sets[[#This Row],[Data Type]]="Repeating",Table_Question_Sets[[#This Row],[Calculation Repeating]]&lt;&gt;"")),1,0))</f>
        <v/>
      </c>
      <c r="BQ99" s="15" t="str">
        <f ca="1" xml:space="preserve">
IF(Table_Question_Sets[[#This Row],[Data Type]]="Repeating",
OFFSET(Table_Repeating_Question_Sets[[#Headers],[Property]],MATCH(Table_Question_Sets[[#This Row],[Property]],Table_Repeating_Question_Sets[Property],0),MATCH("Calculation",Table_Repeating_Question_Sets[#Headers],0)-1,1,1),
"")</f>
        <v/>
      </c>
      <c r="BR99"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9"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"staff":{"principals": 0,"directors": 0,"qualifiedProfession": 0,"otherQualified": 0,"otherStaff": 0},</v>
      </c>
      <c r="BT99" s="15" t="str">
        <f ca="1">IF(ISNUMBER(Table_Question_Sets[[#This Row],[Config Use Row]]),INDEX(Table_Question_Sets[Config Rollup],Table_Question_Sets[[#This Row],[Config Use Row]]),"")</f>
        <v/>
      </c>
      <c r="BU99" s="15" t="str">
        <f ca="1">IF(ISNUMBER(Table_Question_Sets[[#This Row],[Config Use Row]]),INDEX(Table_Question_Sets[Config Keys Nested Rollup],Table_Question_Sets[[#This Row],[Config Use Row]]),"")</f>
        <v/>
      </c>
      <c r="BV99" s="15" t="str">
        <f ca="1">IF(ISNUMBER(Table_Question_Sets[[#This Row],[Config Use Row]]),INDEX(Table_Question_Sets[Calculation Rollup],Table_Question_Sets[[#This Row],[Config Use Row]]),"")</f>
        <v/>
      </c>
    </row>
    <row r="100" spans="2:74" s="22" customFormat="1" ht="21" hidden="1" customHeight="1">
      <c r="B100" s="27"/>
      <c r="C100" s="164"/>
      <c r="D100" s="26" t="str">
        <f ca="1">IF(Table_Question_Sets[[#This Row],[Header]]="Yes","",
IF(INDIRECT(SUBSTITUTE(ADDRESS(1,COLUMN(),4),"1","")&amp;ROW()-1)="",
INDIRECT(SUBSTITUTE(ADDRESS(1,COLUMN(Table_Question_Sets[[#This Row],[Property]]),4),"1","")&amp;ROW()-1),
INDIRECT(SUBSTITUTE(ADDRESS(1,COLUMN(),4),"1","")&amp;ROW()-1)))</f>
        <v>Staff</v>
      </c>
      <c r="E10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00" s="26" t="str">
        <f>IF(Table_Question_Sets[[#This Row],[Header]]="Yes","",IF(Table_Question_Sets[[#This Row],[Property]]&lt;&gt;"",SUBSTITUTE(Table_Question_Sets[[#This Row],[Property]]," ",""),""))</f>
        <v/>
      </c>
      <c r="G100" s="94"/>
      <c r="H100" s="27"/>
      <c r="I100" s="27"/>
      <c r="J100" s="10"/>
      <c r="K100" s="59"/>
      <c r="L100" s="82"/>
      <c r="M100" s="82"/>
      <c r="N100" s="59"/>
      <c r="O100" s="60"/>
      <c r="P100" s="60"/>
      <c r="Q100" s="60"/>
      <c r="R100" s="59"/>
      <c r="S100" s="52"/>
      <c r="T100" s="27"/>
      <c r="U100" s="11"/>
      <c r="V100" s="27"/>
      <c r="W100" s="27"/>
      <c r="X100" s="27"/>
      <c r="Y100" s="27"/>
      <c r="Z100" s="27"/>
      <c r="AA100" s="27"/>
      <c r="AB100" s="239"/>
      <c r="AC100" s="27"/>
      <c r="AD100" s="27"/>
      <c r="AE100" s="27"/>
      <c r="AF100" s="27"/>
      <c r="AG100" s="27"/>
      <c r="AH100" s="82"/>
      <c r="AI100" s="82"/>
      <c r="AJ100" s="82"/>
      <c r="AK100" s="82"/>
      <c r="AL100" s="26"/>
      <c r="AM100"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00" s="165"/>
      <c r="AO10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0" s="27"/>
      <c r="AR100" s="52"/>
      <c r="AS100" s="27"/>
      <c r="AT100" s="27"/>
      <c r="AU100" s="27"/>
      <c r="AV100" s="27"/>
      <c r="AW100" s="27"/>
      <c r="AX100" s="27"/>
      <c r="AY10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0" s="50" t="str">
        <f>IF(OR(Table_Question_Sets[[#This Row],[Header]]="Yes",Table_Question_Sets[[#This Row],[Text]]=""),"",IF(OR(Table_Question_Sets[[#This Row],[Text]]="true",Table_Question_Sets[[#This Row],[Text]]="false",ISNUMBER(Table_Question_Sets[[#This Row],[Text]])),Table_Question_Sets[[#This Row],[Text]],""""&amp;Table_Question_Sets[[#This Row],[Text]]&amp;""""))</f>
        <v/>
      </c>
      <c r="BA100" s="50" t="str">
        <f>IF(AND(Table_Question_Sets[[#This Row],[Header]]&lt;&gt;"Yes",Table_Question_Sets[[#This Row],[Property]]&lt;&gt;"",Table_Question_Sets[[#This Row],[Summary Label]]&lt;&gt;""),""""&amp;Table_Question_Sets[[#This Row],[Key]]&amp;""": """&amp;Table_Question_Sets[[#This Row],[Summary Label]]&amp;"""","")</f>
        <v/>
      </c>
      <c r="BB100" s="50">
        <f ca="1">IF(Table_Question_Sets[[#This Row],[Header]]="Yes","",_xlfn.NUMBERVALUE(INDIRECT(SUBSTITUTE(ADDRESS(1,COLUMN(),4),"1","")&amp;ROW()-1))+IF(Table_Question_Sets[[#This Row],[Property]]&lt;&gt;"",1,0))</f>
        <v>0</v>
      </c>
      <c r="BC100" s="50">
        <f ca="1">IF(Table_Question_Sets[[#This Row],[Header]]="Yes","",_xlfn.NUMBERVALUE(INDIRECT(SUBSTITUTE(ADDRESS(1,COLUMN(),4),"1","")&amp;ROW()+1))+IF(Table_Question_Sets[[#This Row],[Property]]&lt;&gt;"",1,0))</f>
        <v>16</v>
      </c>
      <c r="BD100" s="29" t="str">
        <f t="array" aca="1" ref="BD10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0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0"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00"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00" s="26" t="str">
        <f xml:space="preserve">
IF(Table_Question_Sets[[#This Row],[Row]]="Yes","]},{""className"": ""row"",""fieldGroup"": [","")&amp;
Table_Question_Sets[[#This Row],[Config Field]]</f>
        <v/>
      </c>
      <c r="BJ100"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"principalDetails","type": "repeating-field","className":"col-xs-12","templateOptions":{"minQuantity":"1","maxQuantity":"6","questionSet":"staff","repeatingFieldSetName":"Partners/Principals Detail","repeatingFieldSetHeadingType":"h4","content":{"heading3":"Partners/Principals"},},"validators": {"validation": Validators.compose([])}},{"key": "staffCountHeading","type": "content-field","className":"col-xs-12","templateOptions":{"content":{"heading3":"Total Staff Count"}},"validators": {"validation": Validators.compose([])}},]},{"className": "row","fieldGroup": [{"key": "staffCountTypeHeader","type": "content-field","className":"col-xs-6 col-sm-4 col-md-3","templateOptions":{"label":"Staff type"},"validators": {"validation": Validators.compose([])}},{"key": "staffCountNumberHeader","type": "content-field","className":"col-xs-6 col-sm-3 col-md-2","templateOptions":{"label":"Staff number"},"validators": {"validation": Validators.compose([])}},]},{"className": "row","fieldGroup": [{"key": "labelPrincipals","type": "content-field","className":"col-xs-6 col-sm-4 col-md-3","templateOptions":{"question":"Principals/Partners"},"validators": {"validation": Validators.compose([])}},{"key": "principals","type": "input-field","className":"col-xs-6 col-sm-3 col-md-2","templateOptions":{"assumedValue":"0"},"validators": {"validation": Validators.compose([ValidationService.isNumber()])}},]},{"className": "row","fieldGroup": [{"key": "labelDirectors","type": "content-field","className":"col-xs-6 col-sm-4 col-md-3","templateOptions":{"question":"Directors"},"validators": {"validation": Validators.compose([])}},{"key":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00"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0" s="137" t="str">
        <f>IF(AND(Table_Question_Sets[[#This Row],[Header]]="",Table_Question_Sets[[#This Row],[Property]]&lt;&gt;"",Table_Question_Sets[[#This Row],[Field Type]]&lt;&gt;""),
""""&amp;Table_Question_Sets[[#This Row],[Key]]&amp;"""","")</f>
        <v/>
      </c>
      <c r="BM10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ncipalDetails","staffCountHeading","staffCountTypeHeader","staffCountNumberHeader","labelPrincipals","principals","labelDirectors","directors","labelQualifiedProfession","qualifiedProfession","labelOtherQualified","otherQualified","labelOtherStaff","otherStaff","totalStaffCount","staffValidation"</v>
      </c>
      <c r="BN100" s="137" t="str">
        <f>IF(AND(Table_Question_Sets[[#This Row],[Header]]&lt;&gt;"Yes",Table_Question_Sets[[#This Row],[Property]]&lt;&gt;"",Table_Question_Sets[[#This Row],[Workflow Role]]&lt;&gt;""),
""""&amp;Table_Question_Sets[[#This Row],[Workflow Role]]&amp;""":"""&amp;Table_Question_Sets[[#This Row],[Key]]&amp;"""","")</f>
        <v/>
      </c>
      <c r="BO100" s="137" t="str">
        <f>IF(AND(Table_Question_Sets[[#This Row],[Header]]&lt;&gt;"Yes",Table_Question_Sets[[#This Row],[Property]]&lt;&gt;"",Table_Question_Sets[[#This Row],[Private]]="Yes"),
""""&amp;Table_Question_Sets[[#This Row],[Key]]&amp;"""","")</f>
        <v/>
      </c>
      <c r="BP100" s="137">
        <f ca="1">IF(Table_Question_Sets[[#This Row],[Header]]="Yes","",_xlfn.NUMBERVALUE(INDIRECT(SUBSTITUTE(ADDRESS(1,COLUMN(),4),"1","")&amp;ROW()+1))+IF(OR(Table_Question_Sets[[#This Row],[Value]]&lt;&gt;"",AND(Table_Question_Sets[[#This Row],[Data Type]]="Repeating",Table_Question_Sets[[#This Row],[Calculation Repeating]]&lt;&gt;"")),1,0))</f>
        <v>0</v>
      </c>
      <c r="BQ100" s="137" t="str">
        <f ca="1" xml:space="preserve">
IF(Table_Question_Sets[[#This Row],[Data Type]]="Repeating",
OFFSET(Table_Repeating_Question_Sets[[#Headers],[Property]],MATCH(Table_Question_Sets[[#This Row],[Property]],Table_Repeating_Question_Sets[Property],0),MATCH("Calculation",Table_Repeating_Question_Sets[#Headers],0)-1,1,1),
"")</f>
        <v/>
      </c>
      <c r="BR10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"principals": 0,"directors": 0,"qualifiedProfession": 0,"otherQualified": 0,"otherStaff": 0</v>
      </c>
      <c r="BT100" s="137" t="str">
        <f ca="1">IF(ISNUMBER(Table_Question_Sets[[#This Row],[Config Use Row]]),INDEX(Table_Question_Sets[Config Rollup],Table_Question_Sets[[#This Row],[Config Use Row]]),"")</f>
        <v/>
      </c>
      <c r="BU100" s="137" t="str">
        <f ca="1">IF(ISNUMBER(Table_Question_Sets[[#This Row],[Config Use Row]]),INDEX(Table_Question_Sets[Config Keys Nested Rollup],Table_Question_Sets[[#This Row],[Config Use Row]]),"")</f>
        <v/>
      </c>
      <c r="BV100" s="26" t="str">
        <f ca="1">IF(ISNUMBER(Table_Question_Sets[[#This Row],[Config Use Row]]),INDEX(Table_Question_Sets[Calculation Rollup],Table_Question_Sets[[#This Row],[Config Use Row]]),"")</f>
        <v/>
      </c>
    </row>
    <row r="101" spans="2:74" s="22" customFormat="1" ht="21" customHeight="1">
      <c r="B101" s="27" t="s">
        <v>1335</v>
      </c>
      <c r="C101" s="164"/>
      <c r="D101" s="26" t="str">
        <f ca="1">IF(Table_Question_Sets[[#This Row],[Header]]="Yes","",
IF(INDIRECT(SUBSTITUTE(ADDRESS(1,COLUMN(),4),"1","")&amp;ROW()-1)="",
INDIRECT(SUBSTITUTE(ADDRESS(1,COLUMN(Table_Question_Sets[[#This Row],[Property]]),4),"1","")&amp;ROW()-1),
INDIRECT(SUBSTITUTE(ADDRESS(1,COLUMN(),4),"1","")&amp;ROW()-1)))</f>
        <v>Staff</v>
      </c>
      <c r="E10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principalDetails</v>
      </c>
      <c r="F101" s="26" t="str">
        <f>IF(Table_Question_Sets[[#This Row],[Header]]="Yes","",IF(Table_Question_Sets[[#This Row],[Property]]&lt;&gt;"",SUBSTITUTE(Table_Question_Sets[[#This Row],[Property]]," ",""),""))</f>
        <v>PrincipalDetails</v>
      </c>
      <c r="G101" s="94"/>
      <c r="H101" s="27" t="s">
        <v>80</v>
      </c>
      <c r="I101" s="27" t="s">
        <v>81</v>
      </c>
      <c r="J101" s="10"/>
      <c r="K101" s="59"/>
      <c r="L101" s="82" t="s">
        <v>988</v>
      </c>
      <c r="M101" s="82" t="s">
        <v>738</v>
      </c>
      <c r="N101" s="59"/>
      <c r="O101" s="60"/>
      <c r="P101" s="60"/>
      <c r="Q101" s="60"/>
      <c r="R101" s="59"/>
      <c r="S101" s="52"/>
      <c r="T101" s="27"/>
      <c r="U101" s="11"/>
      <c r="V101" s="27"/>
      <c r="W101" s="27"/>
      <c r="X101" s="27"/>
      <c r="Y101" s="27" t="s">
        <v>1349</v>
      </c>
      <c r="Z101" s="27" t="s">
        <v>1350</v>
      </c>
      <c r="AA101" s="27"/>
      <c r="AB101" s="239"/>
      <c r="AC101" s="27"/>
      <c r="AD101" s="27"/>
      <c r="AE101" s="27"/>
      <c r="AF101" s="27"/>
      <c r="AG101" s="27"/>
      <c r="AH101" s="82"/>
      <c r="AI101" s="82"/>
      <c r="AJ101" s="82"/>
      <c r="AK101" s="82"/>
      <c r="AL101" s="26"/>
      <c r="AM10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01" s="165"/>
      <c r="AO10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1" s="27"/>
      <c r="AR101" s="52"/>
      <c r="AS101" s="27"/>
      <c r="AT101" s="27"/>
      <c r="AU101" s="27"/>
      <c r="AV101" s="27"/>
      <c r="AW101" s="27"/>
      <c r="AX101" s="27"/>
      <c r="AY10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1" s="50" t="str">
        <f>IF(OR(Table_Question_Sets[[#This Row],[Header]]="Yes",Table_Question_Sets[[#This Row],[Text]]=""),"",IF(OR(Table_Question_Sets[[#This Row],[Text]]="true",Table_Question_Sets[[#This Row],[Text]]="false",ISNUMBER(Table_Question_Sets[[#This Row],[Text]])),Table_Question_Sets[[#This Row],[Text]],""""&amp;Table_Question_Sets[[#This Row],[Text]]&amp;""""))</f>
        <v/>
      </c>
      <c r="BA101" s="50" t="str">
        <f>IF(AND(Table_Question_Sets[[#This Row],[Header]]&lt;&gt;"Yes",Table_Question_Sets[[#This Row],[Property]]&lt;&gt;"",Table_Question_Sets[[#This Row],[Summary Label]]&lt;&gt;""),""""&amp;Table_Question_Sets[[#This Row],[Key]]&amp;""": """&amp;Table_Question_Sets[[#This Row],[Summary Label]]&amp;"""","")</f>
        <v/>
      </c>
      <c r="BB101" s="50">
        <f ca="1">IF(Table_Question_Sets[[#This Row],[Header]]="Yes","",_xlfn.NUMBERVALUE(INDIRECT(SUBSTITUTE(ADDRESS(1,COLUMN(),4),"1","")&amp;ROW()-1))+IF(Table_Question_Sets[[#This Row],[Property]]&lt;&gt;"",1,0))</f>
        <v>1</v>
      </c>
      <c r="BC101" s="50">
        <f ca="1">IF(Table_Question_Sets[[#This Row],[Header]]="Yes","",_xlfn.NUMBERVALUE(INDIRECT(SUBSTITUTE(ADDRESS(1,COLUMN(),4),"1","")&amp;ROW()+1))+IF(Table_Question_Sets[[#This Row],[Property]]&lt;&gt;"",1,0))</f>
        <v>16</v>
      </c>
      <c r="BD101" s="29" t="str">
        <f t="array" aca="1" ref="BD10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1" s="50"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"templateOptions":{"minQuantity":"1","maxQuantity":"6","questionSet":"staff","repeatingFieldSetName":"Partners/Principals Detail","repeatingFieldSetHeadingType":"h4","content":{"heading3":"Partners/Principals"},}</v>
      </c>
      <c r="BG101"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0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"principalDetails","type": "repeating-field","className":"col-xs-12","templateOptions":{"minQuantity":"1","maxQuantity":"6","questionSet":"staff","repeatingFieldSetName":"Partners/Principals Detail","repeatingFieldSetHeadingType":"h4","content":{"heading3":"Partners/Principals"},},"validators": {"validation": Validators.compose([])}}</v>
      </c>
      <c r="BI101" s="26" t="str">
        <f ca="1" xml:space="preserve">
IF(Table_Question_Sets[[#This Row],[Row]]="Yes","]},{""className"": ""row"",""fieldGroup"": [","")&amp;
Table_Question_Sets[[#This Row],[Config Field]]</f>
        <v>{"key": "principalDetails","type": "repeating-field","className":"col-xs-12","templateOptions":{"minQuantity":"1","maxQuantity":"6","questionSet":"staff","repeatingFieldSetName":"Partners/Principals Detail","repeatingFieldSetHeadingType":"h4","content":{"heading3":"Partners/Principals"},},"validators": {"validation": Validators.compose([])}}</v>
      </c>
      <c r="BJ10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"principalDetails","type": "repeating-field","className":"col-xs-12","templateOptions":{"minQuantity":"1","maxQuantity":"6","questionSet":"staff","repeatingFieldSetName":"Partners/Principals Detail","repeatingFieldSetHeadingType":"h4","content":{"heading3":"Partners/Principals"},},"validators": {"validation": Validators.compose([])}},{"key": "staffCountHeading","type": "content-field","className":"col-xs-12","templateOptions":{"content":{"heading3":"Total Staff Count"}},"validators": {"validation": Validators.compose([])}},]},{"className": "row","fieldGroup": [{"key": "staffCountTypeHeader","type": "content-field","className":"col-xs-6 col-sm-4 col-md-3","templateOptions":{"label":"Staff type"},"validators": {"validation": Validators.compose([])}},{"key": "staffCountNumberHeader","type": "content-field","className":"col-xs-6 col-sm-3 col-md-2","templateOptions":{"label":"Staff number"},"validators": {"validation": Validators.compose([])}},]},{"className": "row","fieldGroup": [{"key": "labelPrincipals","type": "content-field","className":"col-xs-6 col-sm-4 col-md-3","templateOptions":{"question":"Principals/Partners"},"validators": {"validation": Validators.compose([])}},{"key": "principals","type": "input-field","className":"col-xs-6 col-sm-3 col-md-2","templateOptions":{"assumedValue":"0"},"validators": {"validation": Validators.compose([ValidationService.isNumber()])}},]},{"className": "row","fieldGroup": [{"key": "labelDirectors","type": "content-field","className":"col-xs-6 col-sm-4 col-md-3","templateOptions":{"question":"Directors"},"validators": {"validation": Validators.compose([])}},{"key":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0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1" s="137" t="str">
        <f>IF(AND(Table_Question_Sets[[#This Row],[Header]]="",Table_Question_Sets[[#This Row],[Property]]&lt;&gt;"",Table_Question_Sets[[#This Row],[Field Type]]&lt;&gt;""),
""""&amp;Table_Question_Sets[[#This Row],[Key]]&amp;"""","")</f>
        <v>"principalDetails"</v>
      </c>
      <c r="BM10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ncipalDetails","staffCountHeading","staffCountTypeHeader","staffCountNumberHeader","labelPrincipals","principals","labelDirectors","directors","labelQualifiedProfession","qualifiedProfession","labelOtherQualified","otherQualified","labelOtherStaff","otherStaff","totalStaffCount","staffValidation"</v>
      </c>
      <c r="BN101" s="137" t="str">
        <f>IF(AND(Table_Question_Sets[[#This Row],[Header]]&lt;&gt;"Yes",Table_Question_Sets[[#This Row],[Property]]&lt;&gt;"",Table_Question_Sets[[#This Row],[Workflow Role]]&lt;&gt;""),
""""&amp;Table_Question_Sets[[#This Row],[Workflow Role]]&amp;""":"""&amp;Table_Question_Sets[[#This Row],[Key]]&amp;"""","")</f>
        <v/>
      </c>
      <c r="BO101" s="137" t="str">
        <f>IF(AND(Table_Question_Sets[[#This Row],[Header]]&lt;&gt;"Yes",Table_Question_Sets[[#This Row],[Property]]&lt;&gt;"",Table_Question_Sets[[#This Row],[Private]]="Yes"),
""""&amp;Table_Question_Sets[[#This Row],[Key]]&amp;"""","")</f>
        <v/>
      </c>
      <c r="BP101" s="137">
        <f ca="1">IF(Table_Question_Sets[[#This Row],[Header]]="Yes","",_xlfn.NUMBERVALUE(INDIRECT(SUBSTITUTE(ADDRESS(1,COLUMN(),4),"1","")&amp;ROW()+1))+IF(OR(Table_Question_Sets[[#This Row],[Value]]&lt;&gt;"",AND(Table_Question_Sets[[#This Row],[Data Type]]="Repeating",Table_Question_Sets[[#This Row],[Calculation Repeating]]&lt;&gt;"")),1,0))</f>
        <v>0</v>
      </c>
      <c r="BQ101" s="137" t="str">
        <f ca="1" xml:space="preserve">
IF(Table_Question_Sets[[#This Row],[Data Type]]="Repeating",
OFFSET(Table_Repeating_Question_Sets[[#Headers],[Property]],MATCH(Table_Question_Sets[[#This Row],[Property]],Table_Repeating_Question_Sets[Property],0),MATCH("Calculation",Table_Repeating_Question_Sets[#Headers],0)-1,1,1),
"")</f>
        <v/>
      </c>
      <c r="BR101" s="2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"principals": 0,"directors": 0,"qualifiedProfession": 0,"otherQualified": 0,"otherStaff": 0</v>
      </c>
      <c r="BT101" s="137" t="str">
        <f ca="1">IF(ISNUMBER(Table_Question_Sets[[#This Row],[Config Use Row]]),INDEX(Table_Question_Sets[Config Rollup],Table_Question_Sets[[#This Row],[Config Use Row]]),"")</f>
        <v/>
      </c>
      <c r="BU101" s="137" t="str">
        <f ca="1">IF(ISNUMBER(Table_Question_Sets[[#This Row],[Config Use Row]]),INDEX(Table_Question_Sets[Config Keys Nested Rollup],Table_Question_Sets[[#This Row],[Config Use Row]]),"")</f>
        <v/>
      </c>
      <c r="BV101" s="26" t="str">
        <f ca="1">IF(ISNUMBER(Table_Question_Sets[[#This Row],[Config Use Row]]),INDEX(Table_Question_Sets[Calculation Rollup],Table_Question_Sets[[#This Row],[Config Use Row]]),"")</f>
        <v/>
      </c>
    </row>
    <row r="102" spans="2:74" s="22" customFormat="1" ht="21" customHeight="1">
      <c r="B102" s="27" t="s">
        <v>1336</v>
      </c>
      <c r="C102" s="164"/>
      <c r="D102" s="26" t="str">
        <f ca="1">IF(Table_Question_Sets[[#This Row],[Header]]="Yes","",
IF(INDIRECT(SUBSTITUTE(ADDRESS(1,COLUMN(),4),"1","")&amp;ROW()-1)="",
INDIRECT(SUBSTITUTE(ADDRESS(1,COLUMN(Table_Question_Sets[[#This Row],[Property]]),4),"1","")&amp;ROW()-1),
INDIRECT(SUBSTITUTE(ADDRESS(1,COLUMN(),4),"1","")&amp;ROW()-1)))</f>
        <v>Staff</v>
      </c>
      <c r="E10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staffCountHeading</v>
      </c>
      <c r="F102" s="26" t="str">
        <f>IF(Table_Question_Sets[[#This Row],[Header]]="Yes","",IF(Table_Question_Sets[[#This Row],[Property]]&lt;&gt;"",SUBSTITUTE(Table_Question_Sets[[#This Row],[Property]]," ",""),""))</f>
        <v>StaffCountHeading</v>
      </c>
      <c r="G102" s="94"/>
      <c r="H102" s="27" t="s">
        <v>631</v>
      </c>
      <c r="I102" s="27" t="s">
        <v>631</v>
      </c>
      <c r="J102" s="10"/>
      <c r="K102" s="59"/>
      <c r="L102" s="82"/>
      <c r="M102" s="82"/>
      <c r="N102" s="59"/>
      <c r="O102" s="60" t="s">
        <v>726</v>
      </c>
      <c r="P102" s="60"/>
      <c r="Q102" s="60"/>
      <c r="R102" s="59"/>
      <c r="S102" s="52"/>
      <c r="T102" s="27"/>
      <c r="U102" s="11"/>
      <c r="V102" s="27"/>
      <c r="W102" s="27"/>
      <c r="X102" s="27"/>
      <c r="Y102" s="27" t="s">
        <v>1347</v>
      </c>
      <c r="Z102" s="27"/>
      <c r="AA102" s="27"/>
      <c r="AB102" s="239"/>
      <c r="AC102" s="27"/>
      <c r="AD102" s="27"/>
      <c r="AE102" s="27"/>
      <c r="AF102" s="27"/>
      <c r="AG102" s="27"/>
      <c r="AH102" s="82"/>
      <c r="AI102" s="82"/>
      <c r="AJ102" s="82"/>
      <c r="AK102" s="82"/>
      <c r="AL102" s="26"/>
      <c r="AM10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02" s="165"/>
      <c r="AO10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2" s="27"/>
      <c r="AR102" s="52"/>
      <c r="AS102" s="27"/>
      <c r="AT102" s="27"/>
      <c r="AU102" s="27"/>
      <c r="AV102" s="27"/>
      <c r="AW102" s="27"/>
      <c r="AX102" s="27"/>
      <c r="AY10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2" s="50" t="str">
        <f>IF(OR(Table_Question_Sets[[#This Row],[Header]]="Yes",Table_Question_Sets[[#This Row],[Text]]=""),"",IF(OR(Table_Question_Sets[[#This Row],[Text]]="true",Table_Question_Sets[[#This Row],[Text]]="false",ISNUMBER(Table_Question_Sets[[#This Row],[Text]])),Table_Question_Sets[[#This Row],[Text]],""""&amp;Table_Question_Sets[[#This Row],[Text]]&amp;""""))</f>
        <v/>
      </c>
      <c r="BA102" s="50" t="str">
        <f>IF(AND(Table_Question_Sets[[#This Row],[Header]]&lt;&gt;"Yes",Table_Question_Sets[[#This Row],[Property]]&lt;&gt;"",Table_Question_Sets[[#This Row],[Summary Label]]&lt;&gt;""),""""&amp;Table_Question_Sets[[#This Row],[Key]]&amp;""": """&amp;Table_Question_Sets[[#This Row],[Summary Label]]&amp;"""","")</f>
        <v/>
      </c>
      <c r="BB102" s="50">
        <f ca="1">IF(Table_Question_Sets[[#This Row],[Header]]="Yes","",_xlfn.NUMBERVALUE(INDIRECT(SUBSTITUTE(ADDRESS(1,COLUMN(),4),"1","")&amp;ROW()-1))+IF(Table_Question_Sets[[#This Row],[Property]]&lt;&gt;"",1,0))</f>
        <v>2</v>
      </c>
      <c r="BC102" s="50">
        <f ca="1">IF(Table_Question_Sets[[#This Row],[Header]]="Yes","",_xlfn.NUMBERVALUE(INDIRECT(SUBSTITUTE(ADDRESS(1,COLUMN(),4),"1","")&amp;ROW()+1))+IF(Table_Question_Sets[[#This Row],[Property]]&lt;&gt;"",1,0))</f>
        <v>15</v>
      </c>
      <c r="BD102" s="29" t="str">
        <f t="array" aca="1" ref="BD10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"templateOptions":{"content":{"heading3":"Total Staff Count"}}</v>
      </c>
      <c r="BH10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"staffCountHeading","type": "content-field","className":"col-xs-12","templateOptions":{"content":{"heading3":"Total Staff Count"}},"validators": {"validation": Validators.compose([])}}</v>
      </c>
      <c r="BI102" s="26" t="str">
        <f ca="1" xml:space="preserve">
IF(Table_Question_Sets[[#This Row],[Row]]="Yes","]},{""className"": ""row"",""fieldGroup"": [","")&amp;
Table_Question_Sets[[#This Row],[Config Field]]</f>
        <v>{"key": "staffCountHeading","type": "content-field","className":"col-xs-12","templateOptions":{"content":{"heading3":"Total Staff Count"}},"validators": {"validation": Validators.compose([])}}</v>
      </c>
      <c r="BJ10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"staffCountHeading","type": "content-field","className":"col-xs-12","templateOptions":{"content":{"heading3":"Total Staff Count"}},"validators": {"validation": Validators.compose([])}},]},{"className": "row","fieldGroup": [{"key": "staffCountTypeHeader","type": "content-field","className":"col-xs-6 col-sm-4 col-md-3","templateOptions":{"label":"Staff type"},"validators": {"validation": Validators.compose([])}},{"key": "staffCountNumberHeader","type": "content-field","className":"col-xs-6 col-sm-3 col-md-2","templateOptions":{"label":"Staff number"},"validators": {"validation": Validators.compose([])}},]},{"className": "row","fieldGroup": [{"key": "labelPrincipals","type": "content-field","className":"col-xs-6 col-sm-4 col-md-3","templateOptions":{"question":"Principals/Partners"},"validators": {"validation": Validators.compose([])}},{"key": "principals","type": "input-field","className":"col-xs-6 col-sm-3 col-md-2","templateOptions":{"assumedValue":"0"},"validators": {"validation": Validators.compose([ValidationService.isNumber()])}},]},{"className": "row","fieldGroup": [{"key": "labelDirectors","type": "content-field","className":"col-xs-6 col-sm-4 col-md-3","templateOptions":{"question":"Directors"},"validators": {"validation": Validators.compose([])}},{"key":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0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2" s="137" t="str">
        <f>IF(AND(Table_Question_Sets[[#This Row],[Header]]="",Table_Question_Sets[[#This Row],[Property]]&lt;&gt;"",Table_Question_Sets[[#This Row],[Field Type]]&lt;&gt;""),
""""&amp;Table_Question_Sets[[#This Row],[Key]]&amp;"""","")</f>
        <v>"staffCountHeading"</v>
      </c>
      <c r="BM10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ffCountHeading","staffCountTypeHeader","staffCountNumberHeader","labelPrincipals","principals","labelDirectors","directors","labelQualifiedProfession","qualifiedProfession","labelOtherQualified","otherQualified","labelOtherStaff","otherStaff","totalStaffCount","staffValidation"</v>
      </c>
      <c r="BN102" s="137" t="str">
        <f>IF(AND(Table_Question_Sets[[#This Row],[Header]]&lt;&gt;"Yes",Table_Question_Sets[[#This Row],[Property]]&lt;&gt;"",Table_Question_Sets[[#This Row],[Workflow Role]]&lt;&gt;""),
""""&amp;Table_Question_Sets[[#This Row],[Workflow Role]]&amp;""":"""&amp;Table_Question_Sets[[#This Row],[Key]]&amp;"""","")</f>
        <v/>
      </c>
      <c r="BO102" s="137" t="str">
        <f>IF(AND(Table_Question_Sets[[#This Row],[Header]]&lt;&gt;"Yes",Table_Question_Sets[[#This Row],[Property]]&lt;&gt;"",Table_Question_Sets[[#This Row],[Private]]="Yes"),
""""&amp;Table_Question_Sets[[#This Row],[Key]]&amp;"""","")</f>
        <v/>
      </c>
      <c r="BP102" s="137">
        <f ca="1">IF(Table_Question_Sets[[#This Row],[Header]]="Yes","",_xlfn.NUMBERVALUE(INDIRECT(SUBSTITUTE(ADDRESS(1,COLUMN(),4),"1","")&amp;ROW()+1))+IF(OR(Table_Question_Sets[[#This Row],[Value]]&lt;&gt;"",AND(Table_Question_Sets[[#This Row],[Data Type]]="Repeating",Table_Question_Sets[[#This Row],[Calculation Repeating]]&lt;&gt;"")),1,0))</f>
        <v>0</v>
      </c>
      <c r="BQ102" s="137" t="str">
        <f ca="1" xml:space="preserve">
IF(Table_Question_Sets[[#This Row],[Data Type]]="Repeating",
OFFSET(Table_Repeating_Question_Sets[[#Headers],[Property]],MATCH(Table_Question_Sets[[#This Row],[Property]],Table_Repeating_Question_Sets[Property],0),MATCH("Calculation",Table_Repeating_Question_Sets[#Headers],0)-1,1,1),
"")</f>
        <v/>
      </c>
      <c r="BR10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"principals": 0,"directors": 0,"qualifiedProfession": 0,"otherQualified": 0,"otherStaff": 0</v>
      </c>
      <c r="BT102" s="137" t="str">
        <f ca="1">IF(ISNUMBER(Table_Question_Sets[[#This Row],[Config Use Row]]),INDEX(Table_Question_Sets[Config Rollup],Table_Question_Sets[[#This Row],[Config Use Row]]),"")</f>
        <v/>
      </c>
      <c r="BU102" s="137" t="str">
        <f ca="1">IF(ISNUMBER(Table_Question_Sets[[#This Row],[Config Use Row]]),INDEX(Table_Question_Sets[Config Keys Nested Rollup],Table_Question_Sets[[#This Row],[Config Use Row]]),"")</f>
        <v/>
      </c>
      <c r="BV102" s="26" t="str">
        <f ca="1">IF(ISNUMBER(Table_Question_Sets[[#This Row],[Config Use Row]]),INDEX(Table_Question_Sets[Calculation Rollup],Table_Question_Sets[[#This Row],[Config Use Row]]),"")</f>
        <v/>
      </c>
    </row>
    <row r="103" spans="2:74" s="22" customFormat="1" ht="21" customHeight="1">
      <c r="B103" s="27" t="s">
        <v>1337</v>
      </c>
      <c r="C103" s="164"/>
      <c r="D103" s="26" t="str">
        <f ca="1">IF(Table_Question_Sets[[#This Row],[Header]]="Yes","",
IF(INDIRECT(SUBSTITUTE(ADDRESS(1,COLUMN(),4),"1","")&amp;ROW()-1)="",
INDIRECT(SUBSTITUTE(ADDRESS(1,COLUMN(Table_Question_Sets[[#This Row],[Property]]),4),"1","")&amp;ROW()-1),
INDIRECT(SUBSTITUTE(ADDRESS(1,COLUMN(),4),"1","")&amp;ROW()-1)))</f>
        <v>Staff</v>
      </c>
      <c r="E10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staffCountTypeHeader</v>
      </c>
      <c r="F103" s="26" t="str">
        <f>IF(Table_Question_Sets[[#This Row],[Header]]="Yes","",IF(Table_Question_Sets[[#This Row],[Property]]&lt;&gt;"",SUBSTITUTE(Table_Question_Sets[[#This Row],[Property]]," ",""),""))</f>
        <v>StaffCountTypeHeader</v>
      </c>
      <c r="G103" s="94"/>
      <c r="H103" s="27" t="s">
        <v>631</v>
      </c>
      <c r="I103" s="27" t="s">
        <v>631</v>
      </c>
      <c r="J103" s="10"/>
      <c r="K103" s="59"/>
      <c r="L103" s="82"/>
      <c r="M103" s="82"/>
      <c r="N103" s="59" t="s">
        <v>60</v>
      </c>
      <c r="O103" s="60" t="s">
        <v>738</v>
      </c>
      <c r="P103" s="60" t="s">
        <v>992</v>
      </c>
      <c r="Q103" s="60" t="s">
        <v>804</v>
      </c>
      <c r="R103" s="59"/>
      <c r="S103" s="52"/>
      <c r="T103" s="27" t="s">
        <v>1328</v>
      </c>
      <c r="U103" s="11"/>
      <c r="V103" s="27"/>
      <c r="W103" s="27"/>
      <c r="X103" s="27"/>
      <c r="Y103" s="27"/>
      <c r="Z103" s="27"/>
      <c r="AA103" s="27"/>
      <c r="AB103" s="239"/>
      <c r="AC103" s="27"/>
      <c r="AD103" s="27"/>
      <c r="AE103" s="27"/>
      <c r="AF103" s="27"/>
      <c r="AG103" s="27"/>
      <c r="AH103" s="82"/>
      <c r="AI103" s="82"/>
      <c r="AJ103" s="82"/>
      <c r="AK103" s="82"/>
      <c r="AL103" s="26"/>
      <c r="AM10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03" s="165"/>
      <c r="AO10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3" s="27"/>
      <c r="AR103" s="52"/>
      <c r="AS103" s="27"/>
      <c r="AT103" s="27"/>
      <c r="AU103" s="27"/>
      <c r="AV103" s="27"/>
      <c r="AW103" s="27"/>
      <c r="AX103" s="27"/>
      <c r="AY10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3" s="50" t="str">
        <f>IF(OR(Table_Question_Sets[[#This Row],[Header]]="Yes",Table_Question_Sets[[#This Row],[Text]]=""),"",IF(OR(Table_Question_Sets[[#This Row],[Text]]="true",Table_Question_Sets[[#This Row],[Text]]="false",ISNUMBER(Table_Question_Sets[[#This Row],[Text]])),Table_Question_Sets[[#This Row],[Text]],""""&amp;Table_Question_Sets[[#This Row],[Text]]&amp;""""))</f>
        <v/>
      </c>
      <c r="BA103" s="50" t="str">
        <f>IF(AND(Table_Question_Sets[[#This Row],[Header]]&lt;&gt;"Yes",Table_Question_Sets[[#This Row],[Property]]&lt;&gt;"",Table_Question_Sets[[#This Row],[Summary Label]]&lt;&gt;""),""""&amp;Table_Question_Sets[[#This Row],[Key]]&amp;""": """&amp;Table_Question_Sets[[#This Row],[Summary Label]]&amp;"""","")</f>
        <v/>
      </c>
      <c r="BB103" s="50">
        <f ca="1">IF(Table_Question_Sets[[#This Row],[Header]]="Yes","",_xlfn.NUMBERVALUE(INDIRECT(SUBSTITUTE(ADDRESS(1,COLUMN(),4),"1","")&amp;ROW()-1))+IF(Table_Question_Sets[[#This Row],[Property]]&lt;&gt;"",1,0))</f>
        <v>3</v>
      </c>
      <c r="BC103" s="50">
        <f ca="1">IF(Table_Question_Sets[[#This Row],[Header]]="Yes","",_xlfn.NUMBERVALUE(INDIRECT(SUBSTITUTE(ADDRESS(1,COLUMN(),4),"1","")&amp;ROW()+1))+IF(Table_Question_Sets[[#This Row],[Property]]&lt;&gt;"",1,0))</f>
        <v>14</v>
      </c>
      <c r="BD103" s="29" t="str">
        <f t="array" aca="1" ref="BD10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"templateOptions":{"label":"Staff type"}</v>
      </c>
      <c r="BH10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"staffCountTypeHeader","type": "content-field","className":"col-xs-6 col-sm-4 col-md-3","templateOptions":{"label":"Staff type"},"validators": {"validation": Validators.compose([])}}</v>
      </c>
      <c r="BI103" s="26" t="str">
        <f ca="1" xml:space="preserve">
IF(Table_Question_Sets[[#This Row],[Row]]="Yes","]},{""className"": ""row"",""fieldGroup"": [","")&amp;
Table_Question_Sets[[#This Row],[Config Field]]</f>
        <v>]},{"className": "row","fieldGroup": [{"key": "staffCountTypeHeader","type": "content-field","className":"col-xs-6 col-sm-4 col-md-3","templateOptions":{"label":"Staff type"},"validators": {"validation": Validators.compose([])}}</v>
      </c>
      <c r="BJ10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"staffCountTypeHeader","type": "content-field","className":"col-xs-6 col-sm-4 col-md-3","templateOptions":{"label":"Staff type"},"validators": {"validation": Validators.compose([])}},{"key": "staffCountNumberHeader","type": "content-field","className":"col-xs-6 col-sm-3 col-md-2","templateOptions":{"label":"Staff number"},"validators": {"validation": Validators.compose([])}},]},{"className": "row","fieldGroup": [{"key": "labelPrincipals","type": "content-field","className":"col-xs-6 col-sm-4 col-md-3","templateOptions":{"question":"Principals/Partners"},"validators": {"validation": Validators.compose([])}},{"key": "principals","type": "input-field","className":"col-xs-6 col-sm-3 col-md-2","templateOptions":{"assumedValue":"0"},"validators": {"validation": Validators.compose([ValidationService.isNumber()])}},]},{"className": "row","fieldGroup": [{"key": "labelDirectors","type": "content-field","className":"col-xs-6 col-sm-4 col-md-3","templateOptions":{"question":"Directors"},"validators": {"validation": Validators.compose([])}},{"key":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0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3" s="137" t="str">
        <f>IF(AND(Table_Question_Sets[[#This Row],[Header]]="",Table_Question_Sets[[#This Row],[Property]]&lt;&gt;"",Table_Question_Sets[[#This Row],[Field Type]]&lt;&gt;""),
""""&amp;Table_Question_Sets[[#This Row],[Key]]&amp;"""","")</f>
        <v>"staffCountTypeHeader"</v>
      </c>
      <c r="BM10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"staffCountTypeHeader","staffCountNumberHeader","labelPrincipals","principals","labelDirectors","directors","labelQualifiedProfession","qualifiedProfession","labelOtherQualified","otherQualified","labelOtherStaff","otherStaff","totalStaffCount","staffValidation"</v>
      </c>
      <c r="BN103" s="137" t="str">
        <f>IF(AND(Table_Question_Sets[[#This Row],[Header]]&lt;&gt;"Yes",Table_Question_Sets[[#This Row],[Property]]&lt;&gt;"",Table_Question_Sets[[#This Row],[Workflow Role]]&lt;&gt;""),
""""&amp;Table_Question_Sets[[#This Row],[Workflow Role]]&amp;""":"""&amp;Table_Question_Sets[[#This Row],[Key]]&amp;"""","")</f>
        <v/>
      </c>
      <c r="BO103" s="137" t="str">
        <f>IF(AND(Table_Question_Sets[[#This Row],[Header]]&lt;&gt;"Yes",Table_Question_Sets[[#This Row],[Property]]&lt;&gt;"",Table_Question_Sets[[#This Row],[Private]]="Yes"),
""""&amp;Table_Question_Sets[[#This Row],[Key]]&amp;"""","")</f>
        <v/>
      </c>
      <c r="BP103" s="137">
        <f ca="1">IF(Table_Question_Sets[[#This Row],[Header]]="Yes","",_xlfn.NUMBERVALUE(INDIRECT(SUBSTITUTE(ADDRESS(1,COLUMN(),4),"1","")&amp;ROW()+1))+IF(OR(Table_Question_Sets[[#This Row],[Value]]&lt;&gt;"",AND(Table_Question_Sets[[#This Row],[Data Type]]="Repeating",Table_Question_Sets[[#This Row],[Calculation Repeating]]&lt;&gt;"")),1,0))</f>
        <v>0</v>
      </c>
      <c r="BQ103" s="137" t="str">
        <f ca="1" xml:space="preserve">
IF(Table_Question_Sets[[#This Row],[Data Type]]="Repeating",
OFFSET(Table_Repeating_Question_Sets[[#Headers],[Property]],MATCH(Table_Question_Sets[[#This Row],[Property]],Table_Repeating_Question_Sets[Property],0),MATCH("Calculation",Table_Repeating_Question_Sets[#Headers],0)-1,1,1),
"")</f>
        <v/>
      </c>
      <c r="BR10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"principals": 0,"directors": 0,"qualifiedProfession": 0,"otherQualified": 0,"otherStaff": 0</v>
      </c>
      <c r="BT103" s="137" t="str">
        <f ca="1">IF(ISNUMBER(Table_Question_Sets[[#This Row],[Config Use Row]]),INDEX(Table_Question_Sets[Config Rollup],Table_Question_Sets[[#This Row],[Config Use Row]]),"")</f>
        <v/>
      </c>
      <c r="BU103" s="137" t="str">
        <f ca="1">IF(ISNUMBER(Table_Question_Sets[[#This Row],[Config Use Row]]),INDEX(Table_Question_Sets[Config Keys Nested Rollup],Table_Question_Sets[[#This Row],[Config Use Row]]),"")</f>
        <v/>
      </c>
      <c r="BV103" s="26" t="str">
        <f ca="1">IF(ISNUMBER(Table_Question_Sets[[#This Row],[Config Use Row]]),INDEX(Table_Question_Sets[Calculation Rollup],Table_Question_Sets[[#This Row],[Config Use Row]]),"")</f>
        <v/>
      </c>
    </row>
    <row r="104" spans="2:74" s="22" customFormat="1" ht="21" customHeight="1">
      <c r="B104" s="27" t="s">
        <v>1338</v>
      </c>
      <c r="C104" s="164"/>
      <c r="D104" s="26" t="str">
        <f ca="1">IF(Table_Question_Sets[[#This Row],[Header]]="Yes","",
IF(INDIRECT(SUBSTITUTE(ADDRESS(1,COLUMN(),4),"1","")&amp;ROW()-1)="",
INDIRECT(SUBSTITUTE(ADDRESS(1,COLUMN(Table_Question_Sets[[#This Row],[Property]]),4),"1","")&amp;ROW()-1),
INDIRECT(SUBSTITUTE(ADDRESS(1,COLUMN(),4),"1","")&amp;ROW()-1)))</f>
        <v>Staff</v>
      </c>
      <c r="E10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staffCountNumberHeader</v>
      </c>
      <c r="F104" s="26" t="str">
        <f>IF(Table_Question_Sets[[#This Row],[Header]]="Yes","",IF(Table_Question_Sets[[#This Row],[Property]]&lt;&gt;"",SUBSTITUTE(Table_Question_Sets[[#This Row],[Property]]," ",""),""))</f>
        <v>StaffCountNumberHeader</v>
      </c>
      <c r="G104" s="94"/>
      <c r="H104" s="27" t="s">
        <v>631</v>
      </c>
      <c r="I104" s="27" t="s">
        <v>631</v>
      </c>
      <c r="J104" s="10"/>
      <c r="K104" s="59"/>
      <c r="L104" s="82"/>
      <c r="M104" s="82"/>
      <c r="N104" s="59"/>
      <c r="O104" s="60" t="s">
        <v>738</v>
      </c>
      <c r="P104" s="60" t="s">
        <v>804</v>
      </c>
      <c r="Q104" s="60" t="s">
        <v>1249</v>
      </c>
      <c r="R104" s="59"/>
      <c r="S104" s="52"/>
      <c r="T104" s="27" t="s">
        <v>1329</v>
      </c>
      <c r="U104" s="11"/>
      <c r="V104" s="27"/>
      <c r="W104" s="27"/>
      <c r="X104" s="27"/>
      <c r="Y104" s="27"/>
      <c r="Z104" s="27"/>
      <c r="AA104" s="27"/>
      <c r="AB104" s="239"/>
      <c r="AC104" s="27"/>
      <c r="AD104" s="27"/>
      <c r="AE104" s="27"/>
      <c r="AF104" s="27"/>
      <c r="AG104" s="27"/>
      <c r="AH104" s="82"/>
      <c r="AI104" s="82"/>
      <c r="AJ104" s="82"/>
      <c r="AK104" s="82"/>
      <c r="AL104" s="26"/>
      <c r="AM10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04" s="165"/>
      <c r="AO10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4" s="27"/>
      <c r="AR104" s="52"/>
      <c r="AS104" s="27"/>
      <c r="AT104" s="27"/>
      <c r="AU104" s="27"/>
      <c r="AV104" s="27"/>
      <c r="AW104" s="27"/>
      <c r="AX104" s="27"/>
      <c r="AY10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4" s="50" t="str">
        <f>IF(OR(Table_Question_Sets[[#This Row],[Header]]="Yes",Table_Question_Sets[[#This Row],[Text]]=""),"",IF(OR(Table_Question_Sets[[#This Row],[Text]]="true",Table_Question_Sets[[#This Row],[Text]]="false",ISNUMBER(Table_Question_Sets[[#This Row],[Text]])),Table_Question_Sets[[#This Row],[Text]],""""&amp;Table_Question_Sets[[#This Row],[Text]]&amp;""""))</f>
        <v/>
      </c>
      <c r="BA104" s="50" t="str">
        <f>IF(AND(Table_Question_Sets[[#This Row],[Header]]&lt;&gt;"Yes",Table_Question_Sets[[#This Row],[Property]]&lt;&gt;"",Table_Question_Sets[[#This Row],[Summary Label]]&lt;&gt;""),""""&amp;Table_Question_Sets[[#This Row],[Key]]&amp;""": """&amp;Table_Question_Sets[[#This Row],[Summary Label]]&amp;"""","")</f>
        <v/>
      </c>
      <c r="BB104" s="50">
        <f ca="1">IF(Table_Question_Sets[[#This Row],[Header]]="Yes","",_xlfn.NUMBERVALUE(INDIRECT(SUBSTITUTE(ADDRESS(1,COLUMN(),4),"1","")&amp;ROW()-1))+IF(Table_Question_Sets[[#This Row],[Property]]&lt;&gt;"",1,0))</f>
        <v>4</v>
      </c>
      <c r="BC104" s="50">
        <f ca="1">IF(Table_Question_Sets[[#This Row],[Header]]="Yes","",_xlfn.NUMBERVALUE(INDIRECT(SUBSTITUTE(ADDRESS(1,COLUMN(),4),"1","")&amp;ROW()+1))+IF(Table_Question_Sets[[#This Row],[Property]]&lt;&gt;"",1,0))</f>
        <v>13</v>
      </c>
      <c r="BD104" s="29" t="str">
        <f t="array" aca="1" ref="BD10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"templateOptions":{"label":"Staff number"}</v>
      </c>
      <c r="BH10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"staffCountNumberHeader","type": "content-field","className":"col-xs-6 col-sm-3 col-md-2","templateOptions":{"label":"Staff number"},"validators": {"validation": Validators.compose([])}}</v>
      </c>
      <c r="BI104" s="26" t="str">
        <f ca="1" xml:space="preserve">
IF(Table_Question_Sets[[#This Row],[Row]]="Yes","]},{""className"": ""row"",""fieldGroup"": [","")&amp;
Table_Question_Sets[[#This Row],[Config Field]]</f>
        <v>{"key": "staffCountNumberHeader","type": "content-field","className":"col-xs-6 col-sm-3 col-md-2","templateOptions":{"label":"Staff number"},"validators": {"validation": Validators.compose([])}}</v>
      </c>
      <c r="BJ10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"staffCountNumberHeader","type": "content-field","className":"col-xs-6 col-sm-3 col-md-2","templateOptions":{"label":"Staff number"},"validators": {"validation": Validators.compose([])}},]},{"className": "row","fieldGroup": [{"key": "labelPrincipals","type": "content-field","className":"col-xs-6 col-sm-4 col-md-3","templateOptions":{"question":"Principals/Partners"},"validators": {"validation": Validators.compose([])}},{"key": "principals","type": "input-field","className":"col-xs-6 col-sm-3 col-md-2","templateOptions":{"assumedValue":"0"},"validators": {"validation": Validators.compose([ValidationService.isNumber()])}},]},{"className": "row","fieldGroup": [{"key": "labelDirectors","type": "content-field","className":"col-xs-6 col-sm-4 col-md-3","templateOptions":{"question":"Directors"},"validators": {"validation": Validators.compose([])}},{"key":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0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4" s="137" t="str">
        <f>IF(AND(Table_Question_Sets[[#This Row],[Header]]="",Table_Question_Sets[[#This Row],[Property]]&lt;&gt;"",Table_Question_Sets[[#This Row],[Field Type]]&lt;&gt;""),
""""&amp;Table_Question_Sets[[#This Row],[Key]]&amp;"""","")</f>
        <v>"staffCountNumberHeader"</v>
      </c>
      <c r="BM10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"staffCountNumberHeader","labelPrincipals","principals","labelDirectors","directors","labelQualifiedProfession","qualifiedProfession","labelOtherQualified","otherQualified","labelOtherStaff","otherStaff","totalStaffCount","staffValidation"</v>
      </c>
      <c r="BN104" s="137" t="str">
        <f>IF(AND(Table_Question_Sets[[#This Row],[Header]]&lt;&gt;"Yes",Table_Question_Sets[[#This Row],[Property]]&lt;&gt;"",Table_Question_Sets[[#This Row],[Workflow Role]]&lt;&gt;""),
""""&amp;Table_Question_Sets[[#This Row],[Workflow Role]]&amp;""":"""&amp;Table_Question_Sets[[#This Row],[Key]]&amp;"""","")</f>
        <v/>
      </c>
      <c r="BO104" s="137" t="str">
        <f>IF(AND(Table_Question_Sets[[#This Row],[Header]]&lt;&gt;"Yes",Table_Question_Sets[[#This Row],[Property]]&lt;&gt;"",Table_Question_Sets[[#This Row],[Private]]="Yes"),
""""&amp;Table_Question_Sets[[#This Row],[Key]]&amp;"""","")</f>
        <v/>
      </c>
      <c r="BP104" s="137">
        <f ca="1">IF(Table_Question_Sets[[#This Row],[Header]]="Yes","",_xlfn.NUMBERVALUE(INDIRECT(SUBSTITUTE(ADDRESS(1,COLUMN(),4),"1","")&amp;ROW()+1))+IF(OR(Table_Question_Sets[[#This Row],[Value]]&lt;&gt;"",AND(Table_Question_Sets[[#This Row],[Data Type]]="Repeating",Table_Question_Sets[[#This Row],[Calculation Repeating]]&lt;&gt;"")),1,0))</f>
        <v>0</v>
      </c>
      <c r="BQ104" s="137" t="str">
        <f ca="1" xml:space="preserve">
IF(Table_Question_Sets[[#This Row],[Data Type]]="Repeating",
OFFSET(Table_Repeating_Question_Sets[[#Headers],[Property]],MATCH(Table_Question_Sets[[#This Row],[Property]],Table_Repeating_Question_Sets[Property],0),MATCH("Calculation",Table_Repeating_Question_Sets[#Headers],0)-1,1,1),
"")</f>
        <v/>
      </c>
      <c r="BR10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"principals": 0,"directors": 0,"qualifiedProfession": 0,"otherQualified": 0,"otherStaff": 0</v>
      </c>
      <c r="BT104" s="137" t="str">
        <f ca="1">IF(ISNUMBER(Table_Question_Sets[[#This Row],[Config Use Row]]),INDEX(Table_Question_Sets[Config Rollup],Table_Question_Sets[[#This Row],[Config Use Row]]),"")</f>
        <v/>
      </c>
      <c r="BU104" s="137" t="str">
        <f ca="1">IF(ISNUMBER(Table_Question_Sets[[#This Row],[Config Use Row]]),INDEX(Table_Question_Sets[Config Keys Nested Rollup],Table_Question_Sets[[#This Row],[Config Use Row]]),"")</f>
        <v/>
      </c>
      <c r="BV104" s="26" t="str">
        <f ca="1">IF(ISNUMBER(Table_Question_Sets[[#This Row],[Config Use Row]]),INDEX(Table_Question_Sets[Calculation Rollup],Table_Question_Sets[[#This Row],[Config Use Row]]),"")</f>
        <v/>
      </c>
    </row>
    <row r="105" spans="2:74" s="22" customFormat="1" ht="21" customHeight="1">
      <c r="B105" s="27" t="s">
        <v>1339</v>
      </c>
      <c r="C105" s="164"/>
      <c r="D105" s="26" t="str">
        <f ca="1">IF(Table_Question_Sets[[#This Row],[Header]]="Yes","",
IF(INDIRECT(SUBSTITUTE(ADDRESS(1,COLUMN(),4),"1","")&amp;ROW()-1)="",
INDIRECT(SUBSTITUTE(ADDRESS(1,COLUMN(Table_Question_Sets[[#This Row],[Property]]),4),"1","")&amp;ROW()-1),
INDIRECT(SUBSTITUTE(ADDRESS(1,COLUMN(),4),"1","")&amp;ROW()-1)))</f>
        <v>Staff</v>
      </c>
      <c r="E10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labelPrincipals</v>
      </c>
      <c r="F105" s="26" t="str">
        <f>IF(Table_Question_Sets[[#This Row],[Header]]="Yes","",IF(Table_Question_Sets[[#This Row],[Property]]&lt;&gt;"",SUBSTITUTE(Table_Question_Sets[[#This Row],[Property]]," ",""),""))</f>
        <v>LabelPrincipals</v>
      </c>
      <c r="G105" s="94"/>
      <c r="H105" s="27" t="s">
        <v>631</v>
      </c>
      <c r="I105" s="27" t="s">
        <v>631</v>
      </c>
      <c r="J105" s="10"/>
      <c r="K105" s="59"/>
      <c r="L105" s="82"/>
      <c r="M105" s="82"/>
      <c r="N105" s="59" t="s">
        <v>60</v>
      </c>
      <c r="O105" s="60" t="s">
        <v>738</v>
      </c>
      <c r="P105" s="60" t="s">
        <v>992</v>
      </c>
      <c r="Q105" s="60" t="s">
        <v>804</v>
      </c>
      <c r="R105" s="59"/>
      <c r="S105" s="52"/>
      <c r="T105" s="27"/>
      <c r="U105" s="11" t="s">
        <v>1330</v>
      </c>
      <c r="V105" s="27"/>
      <c r="W105" s="27"/>
      <c r="X105" s="27"/>
      <c r="Y105" s="27"/>
      <c r="Z105" s="27"/>
      <c r="AA105" s="27"/>
      <c r="AB105" s="239"/>
      <c r="AC105" s="27"/>
      <c r="AD105" s="27"/>
      <c r="AE105" s="27"/>
      <c r="AF105" s="27"/>
      <c r="AG105" s="27"/>
      <c r="AH105" s="82"/>
      <c r="AI105" s="82"/>
      <c r="AJ105" s="82"/>
      <c r="AK105" s="82"/>
      <c r="AL105" s="26"/>
      <c r="AM10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05" s="165"/>
      <c r="AO10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5" s="27"/>
      <c r="AR105" s="52"/>
      <c r="AS105" s="27"/>
      <c r="AT105" s="27"/>
      <c r="AU105" s="27"/>
      <c r="AV105" s="27"/>
      <c r="AW105" s="27"/>
      <c r="AX105" s="27"/>
      <c r="AY10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5" s="50" t="str">
        <f>IF(OR(Table_Question_Sets[[#This Row],[Header]]="Yes",Table_Question_Sets[[#This Row],[Text]]=""),"",IF(OR(Table_Question_Sets[[#This Row],[Text]]="true",Table_Question_Sets[[#This Row],[Text]]="false",ISNUMBER(Table_Question_Sets[[#This Row],[Text]])),Table_Question_Sets[[#This Row],[Text]],""""&amp;Table_Question_Sets[[#This Row],[Text]]&amp;""""))</f>
        <v/>
      </c>
      <c r="BA105" s="50" t="str">
        <f>IF(AND(Table_Question_Sets[[#This Row],[Header]]&lt;&gt;"Yes",Table_Question_Sets[[#This Row],[Property]]&lt;&gt;"",Table_Question_Sets[[#This Row],[Summary Label]]&lt;&gt;""),""""&amp;Table_Question_Sets[[#This Row],[Key]]&amp;""": """&amp;Table_Question_Sets[[#This Row],[Summary Label]]&amp;"""","")</f>
        <v/>
      </c>
      <c r="BB105" s="50">
        <f ca="1">IF(Table_Question_Sets[[#This Row],[Header]]="Yes","",_xlfn.NUMBERVALUE(INDIRECT(SUBSTITUTE(ADDRESS(1,COLUMN(),4),"1","")&amp;ROW()-1))+IF(Table_Question_Sets[[#This Row],[Property]]&lt;&gt;"",1,0))</f>
        <v>5</v>
      </c>
      <c r="BC105" s="50">
        <f ca="1">IF(Table_Question_Sets[[#This Row],[Header]]="Yes","",_xlfn.NUMBERVALUE(INDIRECT(SUBSTITUTE(ADDRESS(1,COLUMN(),4),"1","")&amp;ROW()+1))+IF(Table_Question_Sets[[#This Row],[Property]]&lt;&gt;"",1,0))</f>
        <v>12</v>
      </c>
      <c r="BD105" s="29" t="str">
        <f t="array" aca="1" ref="BD10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"templateOptions":{"question":"Principals/Partners"}</v>
      </c>
      <c r="BH10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"labelPrincipals","type": "content-field","className":"col-xs-6 col-sm-4 col-md-3","templateOptions":{"question":"Principals/Partners"},"validators": {"validation": Validators.compose([])}}</v>
      </c>
      <c r="BI105" s="26" t="str">
        <f ca="1" xml:space="preserve">
IF(Table_Question_Sets[[#This Row],[Row]]="Yes","]},{""className"": ""row"",""fieldGroup"": [","")&amp;
Table_Question_Sets[[#This Row],[Config Field]]</f>
        <v>]},{"className": "row","fieldGroup": [{"key": "labelPrincipals","type": "content-field","className":"col-xs-6 col-sm-4 col-md-3","templateOptions":{"question":"Principals/Partners"},"validators": {"validation": Validators.compose([])}}</v>
      </c>
      <c r="BJ10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"labelPrincipals","type": "content-field","className":"col-xs-6 col-sm-4 col-md-3","templateOptions":{"question":"Principals/Partners"},"validators": {"validation": Validators.compose([])}},{"key": "principals","type": "input-field","className":"col-xs-6 col-sm-3 col-md-2","templateOptions":{"assumedValue":"0"},"validators": {"validation": Validators.compose([ValidationService.isNumber()])}},]},{"className": "row","fieldGroup": [{"key": "labelDirectors","type": "content-field","className":"col-xs-6 col-sm-4 col-md-3","templateOptions":{"question":"Directors"},"validators": {"validation": Validators.compose([])}},{"key":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05"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5" s="137" t="str">
        <f>IF(AND(Table_Question_Sets[[#This Row],[Header]]="",Table_Question_Sets[[#This Row],[Property]]&lt;&gt;"",Table_Question_Sets[[#This Row],[Field Type]]&lt;&gt;""),
""""&amp;Table_Question_Sets[[#This Row],[Key]]&amp;"""","")</f>
        <v>"labelPrincipals"</v>
      </c>
      <c r="BM10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"labelPrincipals","principals","labelDirectors","directors","labelQualifiedProfession","qualifiedProfession","labelOtherQualified","otherQualified","labelOtherStaff","otherStaff","totalStaffCount","staffValidation"</v>
      </c>
      <c r="BN105" s="137" t="str">
        <f>IF(AND(Table_Question_Sets[[#This Row],[Header]]&lt;&gt;"Yes",Table_Question_Sets[[#This Row],[Property]]&lt;&gt;"",Table_Question_Sets[[#This Row],[Workflow Role]]&lt;&gt;""),
""""&amp;Table_Question_Sets[[#This Row],[Workflow Role]]&amp;""":"""&amp;Table_Question_Sets[[#This Row],[Key]]&amp;"""","")</f>
        <v/>
      </c>
      <c r="BO105" s="137" t="str">
        <f>IF(AND(Table_Question_Sets[[#This Row],[Header]]&lt;&gt;"Yes",Table_Question_Sets[[#This Row],[Property]]&lt;&gt;"",Table_Question_Sets[[#This Row],[Private]]="Yes"),
""""&amp;Table_Question_Sets[[#This Row],[Key]]&amp;"""","")</f>
        <v/>
      </c>
      <c r="BP105" s="137">
        <f ca="1">IF(Table_Question_Sets[[#This Row],[Header]]="Yes","",_xlfn.NUMBERVALUE(INDIRECT(SUBSTITUTE(ADDRESS(1,COLUMN(),4),"1","")&amp;ROW()+1))+IF(OR(Table_Question_Sets[[#This Row],[Value]]&lt;&gt;"",AND(Table_Question_Sets[[#This Row],[Data Type]]="Repeating",Table_Question_Sets[[#This Row],[Calculation Repeating]]&lt;&gt;"")),1,0))</f>
        <v>0</v>
      </c>
      <c r="BQ105" s="137" t="str">
        <f ca="1" xml:space="preserve">
IF(Table_Question_Sets[[#This Row],[Data Type]]="Repeating",
OFFSET(Table_Repeating_Question_Sets[[#Headers],[Property]],MATCH(Table_Question_Sets[[#This Row],[Property]],Table_Repeating_Question_Sets[Property],0),MATCH("Calculation",Table_Repeating_Question_Sets[#Headers],0)-1,1,1),
"")</f>
        <v/>
      </c>
      <c r="BR10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"principals": 0,"directors": 0,"qualifiedProfession": 0,"otherQualified": 0,"otherStaff": 0</v>
      </c>
      <c r="BT105" s="137" t="str">
        <f ca="1">IF(ISNUMBER(Table_Question_Sets[[#This Row],[Config Use Row]]),INDEX(Table_Question_Sets[Config Rollup],Table_Question_Sets[[#This Row],[Config Use Row]]),"")</f>
        <v/>
      </c>
      <c r="BU105" s="137" t="str">
        <f ca="1">IF(ISNUMBER(Table_Question_Sets[[#This Row],[Config Use Row]]),INDEX(Table_Question_Sets[Config Keys Nested Rollup],Table_Question_Sets[[#This Row],[Config Use Row]]),"")</f>
        <v/>
      </c>
      <c r="BV105" s="26" t="str">
        <f ca="1">IF(ISNUMBER(Table_Question_Sets[[#This Row],[Config Use Row]]),INDEX(Table_Question_Sets[Calculation Rollup],Table_Question_Sets[[#This Row],[Config Use Row]]),"")</f>
        <v/>
      </c>
    </row>
    <row r="106" spans="2:74" s="22" customFormat="1" ht="21" customHeight="1">
      <c r="B106" s="27" t="s">
        <v>1340</v>
      </c>
      <c r="C106" s="164"/>
      <c r="D106" s="26" t="str">
        <f ca="1">IF(Table_Question_Sets[[#This Row],[Header]]="Yes","",
IF(INDIRECT(SUBSTITUTE(ADDRESS(1,COLUMN(),4),"1","")&amp;ROW()-1)="",
INDIRECT(SUBSTITUTE(ADDRESS(1,COLUMN(Table_Question_Sets[[#This Row],[Property]]),4),"1","")&amp;ROW()-1),
INDIRECT(SUBSTITUTE(ADDRESS(1,COLUMN(),4),"1","")&amp;ROW()-1)))</f>
        <v>Staff</v>
      </c>
      <c r="E10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principals</v>
      </c>
      <c r="F106" s="26" t="str">
        <f>IF(Table_Question_Sets[[#This Row],[Header]]="Yes","",IF(Table_Question_Sets[[#This Row],[Property]]&lt;&gt;"",SUBSTITUTE(Table_Question_Sets[[#This Row],[Property]]," ",""),""))</f>
        <v>Principals</v>
      </c>
      <c r="G106" s="94"/>
      <c r="H106" s="27" t="s">
        <v>64</v>
      </c>
      <c r="I106" s="27" t="s">
        <v>37</v>
      </c>
      <c r="J106" s="10"/>
      <c r="K106" s="59"/>
      <c r="L106" s="82"/>
      <c r="M106" s="82"/>
      <c r="N106" s="59"/>
      <c r="O106" s="60" t="s">
        <v>738</v>
      </c>
      <c r="P106" s="60" t="s">
        <v>804</v>
      </c>
      <c r="Q106" s="60" t="s">
        <v>1249</v>
      </c>
      <c r="R106" s="59"/>
      <c r="S106" s="52"/>
      <c r="T106" s="27"/>
      <c r="U106" s="11"/>
      <c r="V106" s="27"/>
      <c r="W106" s="27"/>
      <c r="X106" s="27"/>
      <c r="Y106" s="27"/>
      <c r="Z106" s="27"/>
      <c r="AA106" s="27"/>
      <c r="AB106" s="239"/>
      <c r="AC106" s="27"/>
      <c r="AD106" s="27"/>
      <c r="AE106" s="27"/>
      <c r="AF106" s="27"/>
      <c r="AG106" s="27"/>
      <c r="AH106" s="82"/>
      <c r="AI106" s="82"/>
      <c r="AJ106" s="82"/>
      <c r="AK106" s="82"/>
      <c r="AL106" s="26">
        <v>0</v>
      </c>
      <c r="AM106"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06" s="165"/>
      <c r="AO10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6" s="27"/>
      <c r="AR106" s="52"/>
      <c r="AS106" s="27"/>
      <c r="AT106" s="27"/>
      <c r="AU106" s="27"/>
      <c r="AV106" s="27"/>
      <c r="AW106" s="27"/>
      <c r="AX106" s="27"/>
      <c r="AY106" s="50">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v>
      </c>
      <c r="AZ106" s="50">
        <f>IF(OR(Table_Question_Sets[[#This Row],[Header]]="Yes",Table_Question_Sets[[#This Row],[Text]]=""),"",IF(OR(Table_Question_Sets[[#This Row],[Text]]="true",Table_Question_Sets[[#This Row],[Text]]="false",ISNUMBER(Table_Question_Sets[[#This Row],[Text]])),Table_Question_Sets[[#This Row],[Text]],""""&amp;Table_Question_Sets[[#This Row],[Text]]&amp;""""))</f>
        <v>0</v>
      </c>
      <c r="BA106" s="50" t="str">
        <f>IF(AND(Table_Question_Sets[[#This Row],[Header]]&lt;&gt;"Yes",Table_Question_Sets[[#This Row],[Property]]&lt;&gt;"",Table_Question_Sets[[#This Row],[Summary Label]]&lt;&gt;""),""""&amp;Table_Question_Sets[[#This Row],[Key]]&amp;""": """&amp;Table_Question_Sets[[#This Row],[Summary Label]]&amp;"""","")</f>
        <v/>
      </c>
      <c r="BB106" s="50">
        <f ca="1">IF(Table_Question_Sets[[#This Row],[Header]]="Yes","",_xlfn.NUMBERVALUE(INDIRECT(SUBSTITUTE(ADDRESS(1,COLUMN(),4),"1","")&amp;ROW()-1))+IF(Table_Question_Sets[[#This Row],[Property]]&lt;&gt;"",1,0))</f>
        <v>6</v>
      </c>
      <c r="BC106" s="50">
        <f ca="1">IF(Table_Question_Sets[[#This Row],[Header]]="Yes","",_xlfn.NUMBERVALUE(INDIRECT(SUBSTITUTE(ADDRESS(1,COLUMN(),4),"1","")&amp;ROW()+1))+IF(Table_Question_Sets[[#This Row],[Property]]&lt;&gt;"",1,0))</f>
        <v>11</v>
      </c>
      <c r="BD106" s="29" t="str">
        <f t="array" aca="1" ref="BD10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Validators.compose([ValidationService.isNumber()])}</v>
      </c>
      <c r="BF10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v>
      </c>
      <c r="BH10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"principals","type": "input-field","className":"col-xs-6 col-sm-3 col-md-2","templateOptions":{"assumedValue":"0"},"validators": {"validation": Validators.compose([ValidationService.isNumber()])}}</v>
      </c>
      <c r="BI106" s="26" t="str">
        <f ca="1" xml:space="preserve">
IF(Table_Question_Sets[[#This Row],[Row]]="Yes","]},{""className"": ""row"",""fieldGroup"": [","")&amp;
Table_Question_Sets[[#This Row],[Config Field]]</f>
        <v>{"key": "principals","type": "input-field","className":"col-xs-6 col-sm-3 col-md-2","templateOptions":{"assumedValue":"0"},"validators": {"validation": Validators.compose([ValidationService.isNumber()])}}</v>
      </c>
      <c r="BJ106"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"principals","type": "input-field","className":"col-xs-6 col-sm-3 col-md-2","templateOptions":{"assumedValue":"0"},"validators": {"validation": Validators.compose([ValidationService.isNumber()])}},]},{"className": "row","fieldGroup": [{"key": "labelDirectors","type": "content-field","className":"col-xs-6 col-sm-4 col-md-3","templateOptions":{"question":"Directors"},"validators": {"validation": Validators.compose([])}},{"key":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06"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6" s="137" t="str">
        <f>IF(AND(Table_Question_Sets[[#This Row],[Header]]="",Table_Question_Sets[[#This Row],[Property]]&lt;&gt;"",Table_Question_Sets[[#This Row],[Field Type]]&lt;&gt;""),
""""&amp;Table_Question_Sets[[#This Row],[Key]]&amp;"""","")</f>
        <v>"principals"</v>
      </c>
      <c r="BM10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"principals","labelDirectors","directors","labelQualifiedProfession","qualifiedProfession","labelOtherQualified","otherQualified","labelOtherStaff","otherStaff","totalStaffCount","staffValidation"</v>
      </c>
      <c r="BN106" s="137" t="str">
        <f>IF(AND(Table_Question_Sets[[#This Row],[Header]]&lt;&gt;"Yes",Table_Question_Sets[[#This Row],[Property]]&lt;&gt;"",Table_Question_Sets[[#This Row],[Workflow Role]]&lt;&gt;""),
""""&amp;Table_Question_Sets[[#This Row],[Workflow Role]]&amp;""":"""&amp;Table_Question_Sets[[#This Row],[Key]]&amp;"""","")</f>
        <v/>
      </c>
      <c r="BO106" s="137" t="str">
        <f>IF(AND(Table_Question_Sets[[#This Row],[Header]]&lt;&gt;"Yes",Table_Question_Sets[[#This Row],[Property]]&lt;&gt;"",Table_Question_Sets[[#This Row],[Private]]="Yes"),
""""&amp;Table_Question_Sets[[#This Row],[Key]]&amp;"""","")</f>
        <v/>
      </c>
      <c r="BP106" s="137">
        <f ca="1">IF(Table_Question_Sets[[#This Row],[Header]]="Yes","",_xlfn.NUMBERVALUE(INDIRECT(SUBSTITUTE(ADDRESS(1,COLUMN(),4),"1","")&amp;ROW()+1))+IF(OR(Table_Question_Sets[[#This Row],[Value]]&lt;&gt;"",AND(Table_Question_Sets[[#This Row],[Data Type]]="Repeating",Table_Question_Sets[[#This Row],[Calculation Repeating]]&lt;&gt;"")),1,0))</f>
        <v>0</v>
      </c>
      <c r="BQ106" s="137" t="str">
        <f ca="1" xml:space="preserve">
IF(Table_Question_Sets[[#This Row],[Data Type]]="Repeating",
OFFSET(Table_Repeating_Question_Sets[[#Headers],[Property]],MATCH(Table_Question_Sets[[#This Row],[Property]],Table_Repeating_Question_Sets[Property],0),MATCH("Calculation",Table_Repeating_Question_Sets[#Headers],0)-1,1,1),
"")</f>
        <v/>
      </c>
      <c r="BR10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"principals": 0</v>
      </c>
      <c r="BS10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"principals": 0,"directors": 0,"qualifiedProfession": 0,"otherQualified": 0,"otherStaff": 0</v>
      </c>
      <c r="BT106" s="137" t="str">
        <f ca="1">IF(ISNUMBER(Table_Question_Sets[[#This Row],[Config Use Row]]),INDEX(Table_Question_Sets[Config Rollup],Table_Question_Sets[[#This Row],[Config Use Row]]),"")</f>
        <v/>
      </c>
      <c r="BU106" s="137" t="str">
        <f ca="1">IF(ISNUMBER(Table_Question_Sets[[#This Row],[Config Use Row]]),INDEX(Table_Question_Sets[Config Keys Nested Rollup],Table_Question_Sets[[#This Row],[Config Use Row]]),"")</f>
        <v/>
      </c>
      <c r="BV106" s="26" t="str">
        <f ca="1">IF(ISNUMBER(Table_Question_Sets[[#This Row],[Config Use Row]]),INDEX(Table_Question_Sets[Calculation Rollup],Table_Question_Sets[[#This Row],[Config Use Row]]),"")</f>
        <v/>
      </c>
    </row>
    <row r="107" spans="2:74" s="22" customFormat="1" ht="21" customHeight="1">
      <c r="B107" s="27" t="s">
        <v>1341</v>
      </c>
      <c r="C107" s="164"/>
      <c r="D107" s="26" t="str">
        <f ca="1">IF(Table_Question_Sets[[#This Row],[Header]]="Yes","",
IF(INDIRECT(SUBSTITUTE(ADDRESS(1,COLUMN(),4),"1","")&amp;ROW()-1)="",
INDIRECT(SUBSTITUTE(ADDRESS(1,COLUMN(Table_Question_Sets[[#This Row],[Property]]),4),"1","")&amp;ROW()-1),
INDIRECT(SUBSTITUTE(ADDRESS(1,COLUMN(),4),"1","")&amp;ROW()-1)))</f>
        <v>Staff</v>
      </c>
      <c r="E10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labelDirectors</v>
      </c>
      <c r="F107" s="26" t="str">
        <f>IF(Table_Question_Sets[[#This Row],[Header]]="Yes","",IF(Table_Question_Sets[[#This Row],[Property]]&lt;&gt;"",SUBSTITUTE(Table_Question_Sets[[#This Row],[Property]]," ",""),""))</f>
        <v>LabelDirectors</v>
      </c>
      <c r="G107" s="94"/>
      <c r="H107" s="27" t="s">
        <v>631</v>
      </c>
      <c r="I107" s="27" t="s">
        <v>631</v>
      </c>
      <c r="J107" s="10"/>
      <c r="K107" s="59"/>
      <c r="L107" s="82"/>
      <c r="M107" s="82"/>
      <c r="N107" s="59" t="s">
        <v>60</v>
      </c>
      <c r="O107" s="60" t="s">
        <v>738</v>
      </c>
      <c r="P107" s="60" t="s">
        <v>992</v>
      </c>
      <c r="Q107" s="60" t="s">
        <v>804</v>
      </c>
      <c r="R107" s="59"/>
      <c r="S107" s="52"/>
      <c r="T107" s="27"/>
      <c r="U107" s="11" t="s">
        <v>1331</v>
      </c>
      <c r="V107" s="27"/>
      <c r="W107" s="27"/>
      <c r="X107" s="27"/>
      <c r="Y107" s="27"/>
      <c r="Z107" s="27"/>
      <c r="AA107" s="27"/>
      <c r="AB107" s="239"/>
      <c r="AC107" s="27"/>
      <c r="AD107" s="27"/>
      <c r="AE107" s="27"/>
      <c r="AF107" s="27"/>
      <c r="AG107" s="27"/>
      <c r="AH107" s="82"/>
      <c r="AI107" s="82"/>
      <c r="AJ107" s="82"/>
      <c r="AK107" s="82"/>
      <c r="AL107" s="26"/>
      <c r="AM10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07" s="165"/>
      <c r="AO10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7" s="27"/>
      <c r="AR107" s="52"/>
      <c r="AS107" s="27"/>
      <c r="AT107" s="27"/>
      <c r="AU107" s="27"/>
      <c r="AV107" s="27"/>
      <c r="AW107" s="27"/>
      <c r="AX107" s="27"/>
      <c r="AY10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7" s="50" t="str">
        <f>IF(OR(Table_Question_Sets[[#This Row],[Header]]="Yes",Table_Question_Sets[[#This Row],[Text]]=""),"",IF(OR(Table_Question_Sets[[#This Row],[Text]]="true",Table_Question_Sets[[#This Row],[Text]]="false",ISNUMBER(Table_Question_Sets[[#This Row],[Text]])),Table_Question_Sets[[#This Row],[Text]],""""&amp;Table_Question_Sets[[#This Row],[Text]]&amp;""""))</f>
        <v/>
      </c>
      <c r="BA107" s="50" t="str">
        <f>IF(AND(Table_Question_Sets[[#This Row],[Header]]&lt;&gt;"Yes",Table_Question_Sets[[#This Row],[Property]]&lt;&gt;"",Table_Question_Sets[[#This Row],[Summary Label]]&lt;&gt;""),""""&amp;Table_Question_Sets[[#This Row],[Key]]&amp;""": """&amp;Table_Question_Sets[[#This Row],[Summary Label]]&amp;"""","")</f>
        <v/>
      </c>
      <c r="BB107" s="50">
        <f ca="1">IF(Table_Question_Sets[[#This Row],[Header]]="Yes","",_xlfn.NUMBERVALUE(INDIRECT(SUBSTITUTE(ADDRESS(1,COLUMN(),4),"1","")&amp;ROW()-1))+IF(Table_Question_Sets[[#This Row],[Property]]&lt;&gt;"",1,0))</f>
        <v>7</v>
      </c>
      <c r="BC107" s="50">
        <f ca="1">IF(Table_Question_Sets[[#This Row],[Header]]="Yes","",_xlfn.NUMBERVALUE(INDIRECT(SUBSTITUTE(ADDRESS(1,COLUMN(),4),"1","")&amp;ROW()+1))+IF(Table_Question_Sets[[#This Row],[Property]]&lt;&gt;"",1,0))</f>
        <v>10</v>
      </c>
      <c r="BD107" s="29" t="str">
        <f t="array" aca="1" ref="BD10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"templateOptions":{"question":"Directors"}</v>
      </c>
      <c r="BH10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"labelDirectors","type": "content-field","className":"col-xs-6 col-sm-4 col-md-3","templateOptions":{"question":"Directors"},"validators": {"validation": Validators.compose([])}}</v>
      </c>
      <c r="BI107" s="26" t="str">
        <f ca="1" xml:space="preserve">
IF(Table_Question_Sets[[#This Row],[Row]]="Yes","]},{""className"": ""row"",""fieldGroup"": [","")&amp;
Table_Question_Sets[[#This Row],[Config Field]]</f>
        <v>]},{"className": "row","fieldGroup": [{"key": "labelDirectors","type": "content-field","className":"col-xs-6 col-sm-4 col-md-3","templateOptions":{"question":"Directors"},"validators": {"validation": Validators.compose([])}}</v>
      </c>
      <c r="BJ107"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"labelDirectors","type": "content-field","className":"col-xs-6 col-sm-4 col-md-3","templateOptions":{"question":"Directors"},"validators": {"validation": Validators.compose([])}},{"key":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07"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7" s="137" t="str">
        <f>IF(AND(Table_Question_Sets[[#This Row],[Header]]="",Table_Question_Sets[[#This Row],[Property]]&lt;&gt;"",Table_Question_Sets[[#This Row],[Field Type]]&lt;&gt;""),
""""&amp;Table_Question_Sets[[#This Row],[Key]]&amp;"""","")</f>
        <v>"labelDirectors"</v>
      </c>
      <c r="BM10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"labelDirectors","directors","labelQualifiedProfession","qualifiedProfession","labelOtherQualified","otherQualified","labelOtherStaff","otherStaff","totalStaffCount","staffValidation"</v>
      </c>
      <c r="BN107" s="137" t="str">
        <f>IF(AND(Table_Question_Sets[[#This Row],[Header]]&lt;&gt;"Yes",Table_Question_Sets[[#This Row],[Property]]&lt;&gt;"",Table_Question_Sets[[#This Row],[Workflow Role]]&lt;&gt;""),
""""&amp;Table_Question_Sets[[#This Row],[Workflow Role]]&amp;""":"""&amp;Table_Question_Sets[[#This Row],[Key]]&amp;"""","")</f>
        <v/>
      </c>
      <c r="BO107" s="137" t="str">
        <f>IF(AND(Table_Question_Sets[[#This Row],[Header]]&lt;&gt;"Yes",Table_Question_Sets[[#This Row],[Property]]&lt;&gt;"",Table_Question_Sets[[#This Row],[Private]]="Yes"),
""""&amp;Table_Question_Sets[[#This Row],[Key]]&amp;"""","")</f>
        <v/>
      </c>
      <c r="BP107" s="137">
        <f ca="1">IF(Table_Question_Sets[[#This Row],[Header]]="Yes","",_xlfn.NUMBERVALUE(INDIRECT(SUBSTITUTE(ADDRESS(1,COLUMN(),4),"1","")&amp;ROW()+1))+IF(OR(Table_Question_Sets[[#This Row],[Value]]&lt;&gt;"",AND(Table_Question_Sets[[#This Row],[Data Type]]="Repeating",Table_Question_Sets[[#This Row],[Calculation Repeating]]&lt;&gt;"")),1,0))</f>
        <v>0</v>
      </c>
      <c r="BQ107" s="137" t="str">
        <f ca="1" xml:space="preserve">
IF(Table_Question_Sets[[#This Row],[Data Type]]="Repeating",
OFFSET(Table_Repeating_Question_Sets[[#Headers],[Property]],MATCH(Table_Question_Sets[[#This Row],[Property]],Table_Repeating_Question_Sets[Property],0),MATCH("Calculation",Table_Repeating_Question_Sets[#Headers],0)-1,1,1),
"")</f>
        <v/>
      </c>
      <c r="BR10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"directors": 0,"qualifiedProfession": 0,"otherQualified": 0,"otherStaff": 0</v>
      </c>
      <c r="BT107" s="137" t="str">
        <f ca="1">IF(ISNUMBER(Table_Question_Sets[[#This Row],[Config Use Row]]),INDEX(Table_Question_Sets[Config Rollup],Table_Question_Sets[[#This Row],[Config Use Row]]),"")</f>
        <v/>
      </c>
      <c r="BU107" s="137" t="str">
        <f ca="1">IF(ISNUMBER(Table_Question_Sets[[#This Row],[Config Use Row]]),INDEX(Table_Question_Sets[Config Keys Nested Rollup],Table_Question_Sets[[#This Row],[Config Use Row]]),"")</f>
        <v/>
      </c>
      <c r="BV107" s="26" t="str">
        <f ca="1">IF(ISNUMBER(Table_Question_Sets[[#This Row],[Config Use Row]]),INDEX(Table_Question_Sets[Calculation Rollup],Table_Question_Sets[[#This Row],[Config Use Row]]),"")</f>
        <v/>
      </c>
    </row>
    <row r="108" spans="2:74" s="22" customFormat="1" ht="21" customHeight="1">
      <c r="B108" s="27" t="s">
        <v>1331</v>
      </c>
      <c r="C108" s="164"/>
      <c r="D108" s="26" t="str">
        <f ca="1">IF(Table_Question_Sets[[#This Row],[Header]]="Yes","",
IF(INDIRECT(SUBSTITUTE(ADDRESS(1,COLUMN(),4),"1","")&amp;ROW()-1)="",
INDIRECT(SUBSTITUTE(ADDRESS(1,COLUMN(Table_Question_Sets[[#This Row],[Property]]),4),"1","")&amp;ROW()-1),
INDIRECT(SUBSTITUTE(ADDRESS(1,COLUMN(),4),"1","")&amp;ROW()-1)))</f>
        <v>Staff</v>
      </c>
      <c r="E10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directors</v>
      </c>
      <c r="F108" s="26" t="str">
        <f>IF(Table_Question_Sets[[#This Row],[Header]]="Yes","",IF(Table_Question_Sets[[#This Row],[Property]]&lt;&gt;"",SUBSTITUTE(Table_Question_Sets[[#This Row],[Property]]," ",""),""))</f>
        <v>Directors</v>
      </c>
      <c r="G108" s="94"/>
      <c r="H108" s="27" t="s">
        <v>64</v>
      </c>
      <c r="I108" s="27" t="s">
        <v>37</v>
      </c>
      <c r="J108" s="10"/>
      <c r="K108" s="59"/>
      <c r="L108" s="82"/>
      <c r="M108" s="82"/>
      <c r="N108" s="59"/>
      <c r="O108" s="60" t="s">
        <v>738</v>
      </c>
      <c r="P108" s="60" t="s">
        <v>804</v>
      </c>
      <c r="Q108" s="60" t="s">
        <v>1249</v>
      </c>
      <c r="R108" s="59"/>
      <c r="S108" s="52"/>
      <c r="T108" s="27"/>
      <c r="U108" s="11"/>
      <c r="V108" s="27"/>
      <c r="W108" s="27"/>
      <c r="X108" s="27"/>
      <c r="Y108" s="27"/>
      <c r="Z108" s="27"/>
      <c r="AA108" s="27"/>
      <c r="AB108" s="239"/>
      <c r="AC108" s="27"/>
      <c r="AD108" s="27"/>
      <c r="AE108" s="27"/>
      <c r="AF108" s="27"/>
      <c r="AG108" s="27"/>
      <c r="AH108" s="82"/>
      <c r="AI108" s="82"/>
      <c r="AJ108" s="82"/>
      <c r="AK108" s="82"/>
      <c r="AL108" s="26">
        <v>0</v>
      </c>
      <c r="AM108"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08" s="165"/>
      <c r="AO10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8" s="27"/>
      <c r="AR108" s="52"/>
      <c r="AS108" s="27"/>
      <c r="AT108" s="27"/>
      <c r="AU108" s="27"/>
      <c r="AV108" s="27"/>
      <c r="AW108" s="27"/>
      <c r="AX108" s="27"/>
      <c r="AY108" s="50">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v>
      </c>
      <c r="AZ108" s="50">
        <f>IF(OR(Table_Question_Sets[[#This Row],[Header]]="Yes",Table_Question_Sets[[#This Row],[Text]]=""),"",IF(OR(Table_Question_Sets[[#This Row],[Text]]="true",Table_Question_Sets[[#This Row],[Text]]="false",ISNUMBER(Table_Question_Sets[[#This Row],[Text]])),Table_Question_Sets[[#This Row],[Text]],""""&amp;Table_Question_Sets[[#This Row],[Text]]&amp;""""))</f>
        <v>0</v>
      </c>
      <c r="BA108" s="50" t="str">
        <f>IF(AND(Table_Question_Sets[[#This Row],[Header]]&lt;&gt;"Yes",Table_Question_Sets[[#This Row],[Property]]&lt;&gt;"",Table_Question_Sets[[#This Row],[Summary Label]]&lt;&gt;""),""""&amp;Table_Question_Sets[[#This Row],[Key]]&amp;""": """&amp;Table_Question_Sets[[#This Row],[Summary Label]]&amp;"""","")</f>
        <v/>
      </c>
      <c r="BB108" s="50">
        <f ca="1">IF(Table_Question_Sets[[#This Row],[Header]]="Yes","",_xlfn.NUMBERVALUE(INDIRECT(SUBSTITUTE(ADDRESS(1,COLUMN(),4),"1","")&amp;ROW()-1))+IF(Table_Question_Sets[[#This Row],[Property]]&lt;&gt;"",1,0))</f>
        <v>8</v>
      </c>
      <c r="BC108" s="50">
        <f ca="1">IF(Table_Question_Sets[[#This Row],[Header]]="Yes","",_xlfn.NUMBERVALUE(INDIRECT(SUBSTITUTE(ADDRESS(1,COLUMN(),4),"1","")&amp;ROW()+1))+IF(Table_Question_Sets[[#This Row],[Property]]&lt;&gt;"",1,0))</f>
        <v>9</v>
      </c>
      <c r="BD108" s="29" t="str">
        <f t="array" aca="1" ref="BD10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Validators.compose([ValidationService.isNumber()])}</v>
      </c>
      <c r="BF10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v>
      </c>
      <c r="BH10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"directors","type": "input-field","className":"col-xs-6 col-sm-3 col-md-2","templateOptions":{"assumedValue":"0"},"validators": {"validation": Validators.compose([ValidationService.isNumber()])}}</v>
      </c>
      <c r="BI108" s="26" t="str">
        <f ca="1" xml:space="preserve">
IF(Table_Question_Sets[[#This Row],[Row]]="Yes","]},{""className"": ""row"",""fieldGroup"": [","")&amp;
Table_Question_Sets[[#This Row],[Config Field]]</f>
        <v>{"key": "directors","type": "input-field","className":"col-xs-6 col-sm-3 col-md-2","templateOptions":{"assumedValue":"0"},"validators": {"validation": Validators.compose([ValidationService.isNumber()])}}</v>
      </c>
      <c r="BJ108"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08"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8" s="137" t="str">
        <f>IF(AND(Table_Question_Sets[[#This Row],[Header]]="",Table_Question_Sets[[#This Row],[Property]]&lt;&gt;"",Table_Question_Sets[[#This Row],[Field Type]]&lt;&gt;""),
""""&amp;Table_Question_Sets[[#This Row],[Key]]&amp;"""","")</f>
        <v>"directors"</v>
      </c>
      <c r="BM10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"directors","labelQualifiedProfession","qualifiedProfession","labelOtherQualified","otherQualified","labelOtherStaff","otherStaff","totalStaffCount","staffValidation"</v>
      </c>
      <c r="BN108" s="137" t="str">
        <f>IF(AND(Table_Question_Sets[[#This Row],[Header]]&lt;&gt;"Yes",Table_Question_Sets[[#This Row],[Property]]&lt;&gt;"",Table_Question_Sets[[#This Row],[Workflow Role]]&lt;&gt;""),
""""&amp;Table_Question_Sets[[#This Row],[Workflow Role]]&amp;""":"""&amp;Table_Question_Sets[[#This Row],[Key]]&amp;"""","")</f>
        <v/>
      </c>
      <c r="BO108" s="137" t="str">
        <f>IF(AND(Table_Question_Sets[[#This Row],[Header]]&lt;&gt;"Yes",Table_Question_Sets[[#This Row],[Property]]&lt;&gt;"",Table_Question_Sets[[#This Row],[Private]]="Yes"),
""""&amp;Table_Question_Sets[[#This Row],[Key]]&amp;"""","")</f>
        <v/>
      </c>
      <c r="BP108" s="137">
        <f ca="1">IF(Table_Question_Sets[[#This Row],[Header]]="Yes","",_xlfn.NUMBERVALUE(INDIRECT(SUBSTITUTE(ADDRESS(1,COLUMN(),4),"1","")&amp;ROW()+1))+IF(OR(Table_Question_Sets[[#This Row],[Value]]&lt;&gt;"",AND(Table_Question_Sets[[#This Row],[Data Type]]="Repeating",Table_Question_Sets[[#This Row],[Calculation Repeating]]&lt;&gt;"")),1,0))</f>
        <v>0</v>
      </c>
      <c r="BQ108" s="137" t="str">
        <f ca="1" xml:space="preserve">
IF(Table_Question_Sets[[#This Row],[Data Type]]="Repeating",
OFFSET(Table_Repeating_Question_Sets[[#Headers],[Property]],MATCH(Table_Question_Sets[[#This Row],[Property]],Table_Repeating_Question_Sets[Property],0),MATCH("Calculation",Table_Repeating_Question_Sets[#Headers],0)-1,1,1),
"")</f>
        <v/>
      </c>
      <c r="BR10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"directors": 0</v>
      </c>
      <c r="BS10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"directors": 0,"qualifiedProfession": 0,"otherQualified": 0,"otherStaff": 0</v>
      </c>
      <c r="BT108" s="137" t="str">
        <f ca="1">IF(ISNUMBER(Table_Question_Sets[[#This Row],[Config Use Row]]),INDEX(Table_Question_Sets[Config Rollup],Table_Question_Sets[[#This Row],[Config Use Row]]),"")</f>
        <v/>
      </c>
      <c r="BU108" s="137" t="str">
        <f ca="1">IF(ISNUMBER(Table_Question_Sets[[#This Row],[Config Use Row]]),INDEX(Table_Question_Sets[Config Keys Nested Rollup],Table_Question_Sets[[#This Row],[Config Use Row]]),"")</f>
        <v/>
      </c>
      <c r="BV108" s="26" t="str">
        <f ca="1">IF(ISNUMBER(Table_Question_Sets[[#This Row],[Config Use Row]]),INDEX(Table_Question_Sets[Calculation Rollup],Table_Question_Sets[[#This Row],[Config Use Row]]),"")</f>
        <v/>
      </c>
    </row>
    <row r="109" spans="2:74" s="22" customFormat="1" ht="21" customHeight="1">
      <c r="B109" s="27" t="s">
        <v>1342</v>
      </c>
      <c r="C109" s="164"/>
      <c r="D109" s="26" t="str">
        <f ca="1">IF(Table_Question_Sets[[#This Row],[Header]]="Yes","",
IF(INDIRECT(SUBSTITUTE(ADDRESS(1,COLUMN(),4),"1","")&amp;ROW()-1)="",
INDIRECT(SUBSTITUTE(ADDRESS(1,COLUMN(Table_Question_Sets[[#This Row],[Property]]),4),"1","")&amp;ROW()-1),
INDIRECT(SUBSTITUTE(ADDRESS(1,COLUMN(),4),"1","")&amp;ROW()-1)))</f>
        <v>Staff</v>
      </c>
      <c r="E10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labelQualifiedProfession</v>
      </c>
      <c r="F109" s="26" t="str">
        <f>IF(Table_Question_Sets[[#This Row],[Header]]="Yes","",IF(Table_Question_Sets[[#This Row],[Property]]&lt;&gt;"",SUBSTITUTE(Table_Question_Sets[[#This Row],[Property]]," ",""),""))</f>
        <v>LabelQualifiedProfession</v>
      </c>
      <c r="G109" s="94"/>
      <c r="H109" s="27" t="s">
        <v>631</v>
      </c>
      <c r="I109" s="27" t="s">
        <v>631</v>
      </c>
      <c r="J109" s="10"/>
      <c r="K109" s="59"/>
      <c r="L109" s="82"/>
      <c r="M109" s="82"/>
      <c r="N109" s="59" t="s">
        <v>60</v>
      </c>
      <c r="O109" s="60" t="s">
        <v>738</v>
      </c>
      <c r="P109" s="60" t="s">
        <v>992</v>
      </c>
      <c r="Q109" s="60" t="s">
        <v>804</v>
      </c>
      <c r="R109" s="59"/>
      <c r="S109" s="52"/>
      <c r="T109" s="27"/>
      <c r="U109" s="11" t="s">
        <v>1332</v>
      </c>
      <c r="V109" s="27"/>
      <c r="W109" s="27"/>
      <c r="X109" s="27"/>
      <c r="Y109" s="27"/>
      <c r="Z109" s="27"/>
      <c r="AA109" s="27"/>
      <c r="AB109" s="239"/>
      <c r="AC109" s="27"/>
      <c r="AD109" s="27"/>
      <c r="AE109" s="27"/>
      <c r="AF109" s="27"/>
      <c r="AG109" s="27"/>
      <c r="AH109" s="82"/>
      <c r="AI109" s="82"/>
      <c r="AJ109" s="82"/>
      <c r="AK109" s="82"/>
      <c r="AL109" s="26"/>
      <c r="AM10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09" s="165"/>
      <c r="AO10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9" s="27"/>
      <c r="AR109" s="52"/>
      <c r="AS109" s="27"/>
      <c r="AT109" s="27"/>
      <c r="AU109" s="27"/>
      <c r="AV109" s="27"/>
      <c r="AW109" s="27"/>
      <c r="AX109" s="27"/>
      <c r="AY10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9" s="50" t="str">
        <f>IF(OR(Table_Question_Sets[[#This Row],[Header]]="Yes",Table_Question_Sets[[#This Row],[Text]]=""),"",IF(OR(Table_Question_Sets[[#This Row],[Text]]="true",Table_Question_Sets[[#This Row],[Text]]="false",ISNUMBER(Table_Question_Sets[[#This Row],[Text]])),Table_Question_Sets[[#This Row],[Text]],""""&amp;Table_Question_Sets[[#This Row],[Text]]&amp;""""))</f>
        <v/>
      </c>
      <c r="BA109" s="50" t="str">
        <f>IF(AND(Table_Question_Sets[[#This Row],[Header]]&lt;&gt;"Yes",Table_Question_Sets[[#This Row],[Property]]&lt;&gt;"",Table_Question_Sets[[#This Row],[Summary Label]]&lt;&gt;""),""""&amp;Table_Question_Sets[[#This Row],[Key]]&amp;""": """&amp;Table_Question_Sets[[#This Row],[Summary Label]]&amp;"""","")</f>
        <v/>
      </c>
      <c r="BB109" s="50">
        <f ca="1">IF(Table_Question_Sets[[#This Row],[Header]]="Yes","",_xlfn.NUMBERVALUE(INDIRECT(SUBSTITUTE(ADDRESS(1,COLUMN(),4),"1","")&amp;ROW()-1))+IF(Table_Question_Sets[[#This Row],[Property]]&lt;&gt;"",1,0))</f>
        <v>9</v>
      </c>
      <c r="BC109" s="50">
        <f ca="1">IF(Table_Question_Sets[[#This Row],[Header]]="Yes","",_xlfn.NUMBERVALUE(INDIRECT(SUBSTITUTE(ADDRESS(1,COLUMN(),4),"1","")&amp;ROW()+1))+IF(Table_Question_Sets[[#This Row],[Property]]&lt;&gt;"",1,0))</f>
        <v>8</v>
      </c>
      <c r="BD109" s="29" t="str">
        <f t="array" aca="1" ref="BD10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"templateOptions":{"question":"Qualified in profession"}</v>
      </c>
      <c r="BH10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"labelQualifiedProfession","type": "content-field","className":"col-xs-6 col-sm-4 col-md-3","templateOptions":{"question":"Qualified in profession"},"validators": {"validation": Validators.compose([])}}</v>
      </c>
      <c r="BI109" s="26" t="str">
        <f ca="1" xml:space="preserve">
IF(Table_Question_Sets[[#This Row],[Row]]="Yes","]},{""className"": ""row"",""fieldGroup"": [","")&amp;
Table_Question_Sets[[#This Row],[Config Field]]</f>
        <v>]},{"className": "row","fieldGroup": [{"key": "labelQualifiedProfession","type": "content-field","className":"col-xs-6 col-sm-4 col-md-3","templateOptions":{"question":"Qualified in profession"},"validators": {"validation": Validators.compose([])}}</v>
      </c>
      <c r="BJ109"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09"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9" s="137" t="str">
        <f>IF(AND(Table_Question_Sets[[#This Row],[Header]]="",Table_Question_Sets[[#This Row],[Property]]&lt;&gt;"",Table_Question_Sets[[#This Row],[Field Type]]&lt;&gt;""),
""""&amp;Table_Question_Sets[[#This Row],[Key]]&amp;"""","")</f>
        <v>"labelQualifiedProfession"</v>
      </c>
      <c r="BM10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"labelQualifiedProfession","qualifiedProfession","labelOtherQualified","otherQualified","labelOtherStaff","otherStaff","totalStaffCount","staffValidation"</v>
      </c>
      <c r="BN109" s="137" t="str">
        <f>IF(AND(Table_Question_Sets[[#This Row],[Header]]&lt;&gt;"Yes",Table_Question_Sets[[#This Row],[Property]]&lt;&gt;"",Table_Question_Sets[[#This Row],[Workflow Role]]&lt;&gt;""),
""""&amp;Table_Question_Sets[[#This Row],[Workflow Role]]&amp;""":"""&amp;Table_Question_Sets[[#This Row],[Key]]&amp;"""","")</f>
        <v/>
      </c>
      <c r="BO109" s="137" t="str">
        <f>IF(AND(Table_Question_Sets[[#This Row],[Header]]&lt;&gt;"Yes",Table_Question_Sets[[#This Row],[Property]]&lt;&gt;"",Table_Question_Sets[[#This Row],[Private]]="Yes"),
""""&amp;Table_Question_Sets[[#This Row],[Key]]&amp;"""","")</f>
        <v/>
      </c>
      <c r="BP109" s="137">
        <f ca="1">IF(Table_Question_Sets[[#This Row],[Header]]="Yes","",_xlfn.NUMBERVALUE(INDIRECT(SUBSTITUTE(ADDRESS(1,COLUMN(),4),"1","")&amp;ROW()+1))+IF(OR(Table_Question_Sets[[#This Row],[Value]]&lt;&gt;"",AND(Table_Question_Sets[[#This Row],[Data Type]]="Repeating",Table_Question_Sets[[#This Row],[Calculation Repeating]]&lt;&gt;"")),1,0))</f>
        <v>0</v>
      </c>
      <c r="BQ109" s="137" t="str">
        <f ca="1" xml:space="preserve">
IF(Table_Question_Sets[[#This Row],[Data Type]]="Repeating",
OFFSET(Table_Repeating_Question_Sets[[#Headers],[Property]],MATCH(Table_Question_Sets[[#This Row],[Property]],Table_Repeating_Question_Sets[Property],0),MATCH("Calculation",Table_Repeating_Question_Sets[#Headers],0)-1,1,1),
"")</f>
        <v/>
      </c>
      <c r="BR10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"qualifiedProfession": 0,"otherQualified": 0,"otherStaff": 0</v>
      </c>
      <c r="BT109" s="137" t="str">
        <f ca="1">IF(ISNUMBER(Table_Question_Sets[[#This Row],[Config Use Row]]),INDEX(Table_Question_Sets[Config Rollup],Table_Question_Sets[[#This Row],[Config Use Row]]),"")</f>
        <v/>
      </c>
      <c r="BU109" s="137" t="str">
        <f ca="1">IF(ISNUMBER(Table_Question_Sets[[#This Row],[Config Use Row]]),INDEX(Table_Question_Sets[Config Keys Nested Rollup],Table_Question_Sets[[#This Row],[Config Use Row]]),"")</f>
        <v/>
      </c>
      <c r="BV109" s="26" t="str">
        <f ca="1">IF(ISNUMBER(Table_Question_Sets[[#This Row],[Config Use Row]]),INDEX(Table_Question_Sets[Calculation Rollup],Table_Question_Sets[[#This Row],[Config Use Row]]),"")</f>
        <v/>
      </c>
    </row>
    <row r="110" spans="2:74" s="22" customFormat="1" ht="21" customHeight="1">
      <c r="B110" s="27" t="s">
        <v>1343</v>
      </c>
      <c r="C110" s="164"/>
      <c r="D110" s="26" t="str">
        <f ca="1">IF(Table_Question_Sets[[#This Row],[Header]]="Yes","",
IF(INDIRECT(SUBSTITUTE(ADDRESS(1,COLUMN(),4),"1","")&amp;ROW()-1)="",
INDIRECT(SUBSTITUTE(ADDRESS(1,COLUMN(Table_Question_Sets[[#This Row],[Property]]),4),"1","")&amp;ROW()-1),
INDIRECT(SUBSTITUTE(ADDRESS(1,COLUMN(),4),"1","")&amp;ROW()-1)))</f>
        <v>Staff</v>
      </c>
      <c r="E11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qualifiedProfession</v>
      </c>
      <c r="F110" s="26" t="str">
        <f>IF(Table_Question_Sets[[#This Row],[Header]]="Yes","",IF(Table_Question_Sets[[#This Row],[Property]]&lt;&gt;"",SUBSTITUTE(Table_Question_Sets[[#This Row],[Property]]," ",""),""))</f>
        <v>QualifiedProfession</v>
      </c>
      <c r="G110" s="94"/>
      <c r="H110" s="27" t="s">
        <v>64</v>
      </c>
      <c r="I110" s="27" t="s">
        <v>37</v>
      </c>
      <c r="J110" s="10"/>
      <c r="K110" s="59"/>
      <c r="L110" s="82"/>
      <c r="M110" s="82"/>
      <c r="N110" s="59"/>
      <c r="O110" s="60" t="s">
        <v>738</v>
      </c>
      <c r="P110" s="60" t="s">
        <v>804</v>
      </c>
      <c r="Q110" s="60" t="s">
        <v>1249</v>
      </c>
      <c r="R110" s="59"/>
      <c r="S110" s="52"/>
      <c r="T110" s="27"/>
      <c r="U110" s="11"/>
      <c r="V110" s="27"/>
      <c r="W110" s="27"/>
      <c r="X110" s="27"/>
      <c r="Y110" s="27"/>
      <c r="Z110" s="27"/>
      <c r="AA110" s="27"/>
      <c r="AB110" s="239"/>
      <c r="AC110" s="27"/>
      <c r="AD110" s="27"/>
      <c r="AE110" s="27"/>
      <c r="AF110" s="27"/>
      <c r="AG110" s="27"/>
      <c r="AH110" s="82"/>
      <c r="AI110" s="82"/>
      <c r="AJ110" s="82"/>
      <c r="AK110" s="82"/>
      <c r="AL110" s="26">
        <v>0</v>
      </c>
      <c r="AM110"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10" s="165"/>
      <c r="AO11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0" s="27"/>
      <c r="AR110" s="52"/>
      <c r="AS110" s="27"/>
      <c r="AT110" s="27"/>
      <c r="AU110" s="27"/>
      <c r="AV110" s="27"/>
      <c r="AW110" s="27"/>
      <c r="AX110" s="27"/>
      <c r="AY110" s="50">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v>
      </c>
      <c r="AZ110" s="50">
        <f>IF(OR(Table_Question_Sets[[#This Row],[Header]]="Yes",Table_Question_Sets[[#This Row],[Text]]=""),"",IF(OR(Table_Question_Sets[[#This Row],[Text]]="true",Table_Question_Sets[[#This Row],[Text]]="false",ISNUMBER(Table_Question_Sets[[#This Row],[Text]])),Table_Question_Sets[[#This Row],[Text]],""""&amp;Table_Question_Sets[[#This Row],[Text]]&amp;""""))</f>
        <v>0</v>
      </c>
      <c r="BA110" s="50" t="str">
        <f>IF(AND(Table_Question_Sets[[#This Row],[Header]]&lt;&gt;"Yes",Table_Question_Sets[[#This Row],[Property]]&lt;&gt;"",Table_Question_Sets[[#This Row],[Summary Label]]&lt;&gt;""),""""&amp;Table_Question_Sets[[#This Row],[Key]]&amp;""": """&amp;Table_Question_Sets[[#This Row],[Summary Label]]&amp;"""","")</f>
        <v/>
      </c>
      <c r="BB110" s="50">
        <f ca="1">IF(Table_Question_Sets[[#This Row],[Header]]="Yes","",_xlfn.NUMBERVALUE(INDIRECT(SUBSTITUTE(ADDRESS(1,COLUMN(),4),"1","")&amp;ROW()-1))+IF(Table_Question_Sets[[#This Row],[Property]]&lt;&gt;"",1,0))</f>
        <v>10</v>
      </c>
      <c r="BC110" s="50">
        <f ca="1">IF(Table_Question_Sets[[#This Row],[Header]]="Yes","",_xlfn.NUMBERVALUE(INDIRECT(SUBSTITUTE(ADDRESS(1,COLUMN(),4),"1","")&amp;ROW()+1))+IF(Table_Question_Sets[[#This Row],[Property]]&lt;&gt;"",1,0))</f>
        <v>7</v>
      </c>
      <c r="BD110" s="29" t="str">
        <f t="array" aca="1" ref="BD1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Validators.compose([ValidationService.isNumber()])}</v>
      </c>
      <c r="BF11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v>
      </c>
      <c r="BH11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"qualifiedProfession","type": "input-field","className":"col-xs-6 col-sm-3 col-md-2","templateOptions":{"assumedValue":"0"},"validators": {"validation": Validators.compose([ValidationService.isNumber()])}}</v>
      </c>
      <c r="BI110" s="26" t="str">
        <f ca="1" xml:space="preserve">
IF(Table_Question_Sets[[#This Row],[Row]]="Yes","]},{""className"": ""row"",""fieldGroup"": [","")&amp;
Table_Question_Sets[[#This Row],[Config Field]]</f>
        <v>{"key": "qualifiedProfession","type": "input-field","className":"col-xs-6 col-sm-3 col-md-2","templateOptions":{"assumedValue":"0"},"validators": {"validation": Validators.compose([ValidationService.isNumber()])}}</v>
      </c>
      <c r="BJ110"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10"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0" s="137" t="str">
        <f>IF(AND(Table_Question_Sets[[#This Row],[Header]]="",Table_Question_Sets[[#This Row],[Property]]&lt;&gt;"",Table_Question_Sets[[#This Row],[Field Type]]&lt;&gt;""),
""""&amp;Table_Question_Sets[[#This Row],[Key]]&amp;"""","")</f>
        <v>"qualifiedProfession"</v>
      </c>
      <c r="BM11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"qualifiedProfession","labelOtherQualified","otherQualified","labelOtherStaff","otherStaff","totalStaffCount","staffValidation"</v>
      </c>
      <c r="BN110" s="137" t="str">
        <f>IF(AND(Table_Question_Sets[[#This Row],[Header]]&lt;&gt;"Yes",Table_Question_Sets[[#This Row],[Property]]&lt;&gt;"",Table_Question_Sets[[#This Row],[Workflow Role]]&lt;&gt;""),
""""&amp;Table_Question_Sets[[#This Row],[Workflow Role]]&amp;""":"""&amp;Table_Question_Sets[[#This Row],[Key]]&amp;"""","")</f>
        <v/>
      </c>
      <c r="BO110" s="137" t="str">
        <f>IF(AND(Table_Question_Sets[[#This Row],[Header]]&lt;&gt;"Yes",Table_Question_Sets[[#This Row],[Property]]&lt;&gt;"",Table_Question_Sets[[#This Row],[Private]]="Yes"),
""""&amp;Table_Question_Sets[[#This Row],[Key]]&amp;"""","")</f>
        <v/>
      </c>
      <c r="BP110" s="137">
        <f ca="1">IF(Table_Question_Sets[[#This Row],[Header]]="Yes","",_xlfn.NUMBERVALUE(INDIRECT(SUBSTITUTE(ADDRESS(1,COLUMN(),4),"1","")&amp;ROW()+1))+IF(OR(Table_Question_Sets[[#This Row],[Value]]&lt;&gt;"",AND(Table_Question_Sets[[#This Row],[Data Type]]="Repeating",Table_Question_Sets[[#This Row],[Calculation Repeating]]&lt;&gt;"")),1,0))</f>
        <v>0</v>
      </c>
      <c r="BQ110" s="137" t="str">
        <f ca="1" xml:space="preserve">
IF(Table_Question_Sets[[#This Row],[Data Type]]="Repeating",
OFFSET(Table_Repeating_Question_Sets[[#Headers],[Property]],MATCH(Table_Question_Sets[[#This Row],[Property]],Table_Repeating_Question_Sets[Property],0),MATCH("Calculation",Table_Repeating_Question_Sets[#Headers],0)-1,1,1),
"")</f>
        <v/>
      </c>
      <c r="BR11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"qualifiedProfession": 0</v>
      </c>
      <c r="BS11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"qualifiedProfession": 0,"otherQualified": 0,"otherStaff": 0</v>
      </c>
      <c r="BT110" s="137" t="str">
        <f ca="1">IF(ISNUMBER(Table_Question_Sets[[#This Row],[Config Use Row]]),INDEX(Table_Question_Sets[Config Rollup],Table_Question_Sets[[#This Row],[Config Use Row]]),"")</f>
        <v/>
      </c>
      <c r="BU110" s="137" t="str">
        <f ca="1">IF(ISNUMBER(Table_Question_Sets[[#This Row],[Config Use Row]]),INDEX(Table_Question_Sets[Config Keys Nested Rollup],Table_Question_Sets[[#This Row],[Config Use Row]]),"")</f>
        <v/>
      </c>
      <c r="BV110" s="26" t="str">
        <f ca="1">IF(ISNUMBER(Table_Question_Sets[[#This Row],[Config Use Row]]),INDEX(Table_Question_Sets[Calculation Rollup],Table_Question_Sets[[#This Row],[Config Use Row]]),"")</f>
        <v/>
      </c>
    </row>
    <row r="111" spans="2:74" s="22" customFormat="1" ht="21" customHeight="1">
      <c r="B111" s="27" t="s">
        <v>1344</v>
      </c>
      <c r="C111" s="164"/>
      <c r="D111" s="26" t="str">
        <f ca="1">IF(Table_Question_Sets[[#This Row],[Header]]="Yes","",
IF(INDIRECT(SUBSTITUTE(ADDRESS(1,COLUMN(),4),"1","")&amp;ROW()-1)="",
INDIRECT(SUBSTITUTE(ADDRESS(1,COLUMN(Table_Question_Sets[[#This Row],[Property]]),4),"1","")&amp;ROW()-1),
INDIRECT(SUBSTITUTE(ADDRESS(1,COLUMN(),4),"1","")&amp;ROW()-1)))</f>
        <v>Staff</v>
      </c>
      <c r="E11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labelOtherQualified</v>
      </c>
      <c r="F111" s="26" t="str">
        <f>IF(Table_Question_Sets[[#This Row],[Header]]="Yes","",IF(Table_Question_Sets[[#This Row],[Property]]&lt;&gt;"",SUBSTITUTE(Table_Question_Sets[[#This Row],[Property]]," ",""),""))</f>
        <v>LabelOtherQualified</v>
      </c>
      <c r="G111" s="94"/>
      <c r="H111" s="27" t="s">
        <v>631</v>
      </c>
      <c r="I111" s="27" t="s">
        <v>631</v>
      </c>
      <c r="J111" s="10"/>
      <c r="K111" s="59"/>
      <c r="L111" s="82"/>
      <c r="M111" s="82"/>
      <c r="N111" s="59" t="s">
        <v>60</v>
      </c>
      <c r="O111" s="60" t="s">
        <v>738</v>
      </c>
      <c r="P111" s="60" t="s">
        <v>992</v>
      </c>
      <c r="Q111" s="60" t="s">
        <v>804</v>
      </c>
      <c r="R111" s="59"/>
      <c r="S111" s="52"/>
      <c r="T111" s="27"/>
      <c r="U111" s="11" t="s">
        <v>1333</v>
      </c>
      <c r="V111" s="27"/>
      <c r="W111" s="27"/>
      <c r="X111" s="27"/>
      <c r="Y111" s="27"/>
      <c r="Z111" s="27"/>
      <c r="AA111" s="27"/>
      <c r="AB111" s="239"/>
      <c r="AC111" s="27"/>
      <c r="AD111" s="27"/>
      <c r="AE111" s="27"/>
      <c r="AF111" s="27"/>
      <c r="AG111" s="27"/>
      <c r="AH111" s="82"/>
      <c r="AI111" s="82"/>
      <c r="AJ111" s="82"/>
      <c r="AK111" s="82"/>
      <c r="AL111" s="26"/>
      <c r="AM11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11" s="165"/>
      <c r="AO11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1" s="27"/>
      <c r="AR111" s="52"/>
      <c r="AS111" s="27"/>
      <c r="AT111" s="27"/>
      <c r="AU111" s="27"/>
      <c r="AV111" s="27"/>
      <c r="AW111" s="27"/>
      <c r="AX111" s="27"/>
      <c r="AY11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1" s="50" t="str">
        <f>IF(OR(Table_Question_Sets[[#This Row],[Header]]="Yes",Table_Question_Sets[[#This Row],[Text]]=""),"",IF(OR(Table_Question_Sets[[#This Row],[Text]]="true",Table_Question_Sets[[#This Row],[Text]]="false",ISNUMBER(Table_Question_Sets[[#This Row],[Text]])),Table_Question_Sets[[#This Row],[Text]],""""&amp;Table_Question_Sets[[#This Row],[Text]]&amp;""""))</f>
        <v/>
      </c>
      <c r="BA111" s="50" t="str">
        <f>IF(AND(Table_Question_Sets[[#This Row],[Header]]&lt;&gt;"Yes",Table_Question_Sets[[#This Row],[Property]]&lt;&gt;"",Table_Question_Sets[[#This Row],[Summary Label]]&lt;&gt;""),""""&amp;Table_Question_Sets[[#This Row],[Key]]&amp;""": """&amp;Table_Question_Sets[[#This Row],[Summary Label]]&amp;"""","")</f>
        <v/>
      </c>
      <c r="BB111" s="50">
        <f ca="1">IF(Table_Question_Sets[[#This Row],[Header]]="Yes","",_xlfn.NUMBERVALUE(INDIRECT(SUBSTITUTE(ADDRESS(1,COLUMN(),4),"1","")&amp;ROW()-1))+IF(Table_Question_Sets[[#This Row],[Property]]&lt;&gt;"",1,0))</f>
        <v>11</v>
      </c>
      <c r="BC111" s="50">
        <f ca="1">IF(Table_Question_Sets[[#This Row],[Header]]="Yes","",_xlfn.NUMBERVALUE(INDIRECT(SUBSTITUTE(ADDRESS(1,COLUMN(),4),"1","")&amp;ROW()+1))+IF(Table_Question_Sets[[#This Row],[Property]]&lt;&gt;"",1,0))</f>
        <v>6</v>
      </c>
      <c r="BD111" s="29" t="str">
        <f t="array" aca="1" ref="BD1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"templateOptions":{"question":"Other qualified staff"}</v>
      </c>
      <c r="BH11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"labelOtherQualified","type": "content-field","className":"col-xs-6 col-sm-4 col-md-3","templateOptions":{"question":"Other qualified staff"},"validators": {"validation": Validators.compose([])}}</v>
      </c>
      <c r="BI111" s="26" t="str">
        <f ca="1" xml:space="preserve">
IF(Table_Question_Sets[[#This Row],[Row]]="Yes","]},{""className"": ""row"",""fieldGroup"": [","")&amp;
Table_Question_Sets[[#This Row],[Config Field]]</f>
        <v>]},{"className": "row","fieldGroup": [{"key": "labelOtherQualified","type": "content-field","className":"col-xs-6 col-sm-4 col-md-3","templateOptions":{"question":"Other qualified staff"},"validators": {"validation": Validators.compose([])}}</v>
      </c>
      <c r="BJ11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1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1" s="137" t="str">
        <f>IF(AND(Table_Question_Sets[[#This Row],[Header]]="",Table_Question_Sets[[#This Row],[Property]]&lt;&gt;"",Table_Question_Sets[[#This Row],[Field Type]]&lt;&gt;""),
""""&amp;Table_Question_Sets[[#This Row],[Key]]&amp;"""","")</f>
        <v>"labelOtherQualified"</v>
      </c>
      <c r="BM11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"labelOtherQualified","otherQualified","labelOtherStaff","otherStaff","totalStaffCount","staffValidation"</v>
      </c>
      <c r="BN111" s="137" t="str">
        <f>IF(AND(Table_Question_Sets[[#This Row],[Header]]&lt;&gt;"Yes",Table_Question_Sets[[#This Row],[Property]]&lt;&gt;"",Table_Question_Sets[[#This Row],[Workflow Role]]&lt;&gt;""),
""""&amp;Table_Question_Sets[[#This Row],[Workflow Role]]&amp;""":"""&amp;Table_Question_Sets[[#This Row],[Key]]&amp;"""","")</f>
        <v/>
      </c>
      <c r="BO111" s="137" t="str">
        <f>IF(AND(Table_Question_Sets[[#This Row],[Header]]&lt;&gt;"Yes",Table_Question_Sets[[#This Row],[Property]]&lt;&gt;"",Table_Question_Sets[[#This Row],[Private]]="Yes"),
""""&amp;Table_Question_Sets[[#This Row],[Key]]&amp;"""","")</f>
        <v/>
      </c>
      <c r="BP111" s="137">
        <f ca="1">IF(Table_Question_Sets[[#This Row],[Header]]="Yes","",_xlfn.NUMBERVALUE(INDIRECT(SUBSTITUTE(ADDRESS(1,COLUMN(),4),"1","")&amp;ROW()+1))+IF(OR(Table_Question_Sets[[#This Row],[Value]]&lt;&gt;"",AND(Table_Question_Sets[[#This Row],[Data Type]]="Repeating",Table_Question_Sets[[#This Row],[Calculation Repeating]]&lt;&gt;"")),1,0))</f>
        <v>0</v>
      </c>
      <c r="BQ111" s="137" t="str">
        <f ca="1" xml:space="preserve">
IF(Table_Question_Sets[[#This Row],[Data Type]]="Repeating",
OFFSET(Table_Repeating_Question_Sets[[#Headers],[Property]],MATCH(Table_Question_Sets[[#This Row],[Property]],Table_Repeating_Question_Sets[Property],0),MATCH("Calculation",Table_Repeating_Question_Sets[#Headers],0)-1,1,1),
"")</f>
        <v/>
      </c>
      <c r="BR11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"otherQualified": 0,"otherStaff": 0</v>
      </c>
      <c r="BT111" s="137" t="str">
        <f ca="1">IF(ISNUMBER(Table_Question_Sets[[#This Row],[Config Use Row]]),INDEX(Table_Question_Sets[Config Rollup],Table_Question_Sets[[#This Row],[Config Use Row]]),"")</f>
        <v/>
      </c>
      <c r="BU111" s="137" t="str">
        <f ca="1">IF(ISNUMBER(Table_Question_Sets[[#This Row],[Config Use Row]]),INDEX(Table_Question_Sets[Config Keys Nested Rollup],Table_Question_Sets[[#This Row],[Config Use Row]]),"")</f>
        <v/>
      </c>
      <c r="BV111" s="26" t="str">
        <f ca="1">IF(ISNUMBER(Table_Question_Sets[[#This Row],[Config Use Row]]),INDEX(Table_Question_Sets[Calculation Rollup],Table_Question_Sets[[#This Row],[Config Use Row]]),"")</f>
        <v/>
      </c>
    </row>
    <row r="112" spans="2:74" s="22" customFormat="1" ht="21" customHeight="1">
      <c r="B112" s="27" t="s">
        <v>1345</v>
      </c>
      <c r="C112" s="164"/>
      <c r="D112" s="26" t="str">
        <f ca="1">IF(Table_Question_Sets[[#This Row],[Header]]="Yes","",
IF(INDIRECT(SUBSTITUTE(ADDRESS(1,COLUMN(),4),"1","")&amp;ROW()-1)="",
INDIRECT(SUBSTITUTE(ADDRESS(1,COLUMN(Table_Question_Sets[[#This Row],[Property]]),4),"1","")&amp;ROW()-1),
INDIRECT(SUBSTITUTE(ADDRESS(1,COLUMN(),4),"1","")&amp;ROW()-1)))</f>
        <v>Staff</v>
      </c>
      <c r="E11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otherQualified</v>
      </c>
      <c r="F112" s="26" t="str">
        <f>IF(Table_Question_Sets[[#This Row],[Header]]="Yes","",IF(Table_Question_Sets[[#This Row],[Property]]&lt;&gt;"",SUBSTITUTE(Table_Question_Sets[[#This Row],[Property]]," ",""),""))</f>
        <v>OtherQualified</v>
      </c>
      <c r="G112" s="94"/>
      <c r="H112" s="27" t="s">
        <v>64</v>
      </c>
      <c r="I112" s="27" t="s">
        <v>37</v>
      </c>
      <c r="J112" s="10"/>
      <c r="K112" s="59"/>
      <c r="L112" s="82"/>
      <c r="M112" s="82"/>
      <c r="N112" s="59"/>
      <c r="O112" s="60" t="s">
        <v>738</v>
      </c>
      <c r="P112" s="60" t="s">
        <v>804</v>
      </c>
      <c r="Q112" s="60" t="s">
        <v>1249</v>
      </c>
      <c r="R112" s="59"/>
      <c r="S112" s="52"/>
      <c r="T112" s="27"/>
      <c r="U112" s="11"/>
      <c r="V112" s="27"/>
      <c r="W112" s="27"/>
      <c r="X112" s="27"/>
      <c r="Y112" s="27"/>
      <c r="Z112" s="27"/>
      <c r="AA112" s="27"/>
      <c r="AB112" s="239"/>
      <c r="AC112" s="27"/>
      <c r="AD112" s="27"/>
      <c r="AE112" s="27"/>
      <c r="AF112" s="27"/>
      <c r="AG112" s="27"/>
      <c r="AH112" s="82"/>
      <c r="AI112" s="82"/>
      <c r="AJ112" s="82"/>
      <c r="AK112" s="82"/>
      <c r="AL112" s="26">
        <v>0</v>
      </c>
      <c r="AM112"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12" s="165"/>
      <c r="AO11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2" s="27"/>
      <c r="AR112" s="52"/>
      <c r="AS112" s="27"/>
      <c r="AT112" s="27"/>
      <c r="AU112" s="27"/>
      <c r="AV112" s="27"/>
      <c r="AW112" s="27"/>
      <c r="AX112" s="27"/>
      <c r="AY112" s="50">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v>
      </c>
      <c r="AZ112" s="50">
        <f>IF(OR(Table_Question_Sets[[#This Row],[Header]]="Yes",Table_Question_Sets[[#This Row],[Text]]=""),"",IF(OR(Table_Question_Sets[[#This Row],[Text]]="true",Table_Question_Sets[[#This Row],[Text]]="false",ISNUMBER(Table_Question_Sets[[#This Row],[Text]])),Table_Question_Sets[[#This Row],[Text]],""""&amp;Table_Question_Sets[[#This Row],[Text]]&amp;""""))</f>
        <v>0</v>
      </c>
      <c r="BA112" s="50" t="str">
        <f>IF(AND(Table_Question_Sets[[#This Row],[Header]]&lt;&gt;"Yes",Table_Question_Sets[[#This Row],[Property]]&lt;&gt;"",Table_Question_Sets[[#This Row],[Summary Label]]&lt;&gt;""),""""&amp;Table_Question_Sets[[#This Row],[Key]]&amp;""": """&amp;Table_Question_Sets[[#This Row],[Summary Label]]&amp;"""","")</f>
        <v/>
      </c>
      <c r="BB112" s="50">
        <f ca="1">IF(Table_Question_Sets[[#This Row],[Header]]="Yes","",_xlfn.NUMBERVALUE(INDIRECT(SUBSTITUTE(ADDRESS(1,COLUMN(),4),"1","")&amp;ROW()-1))+IF(Table_Question_Sets[[#This Row],[Property]]&lt;&gt;"",1,0))</f>
        <v>12</v>
      </c>
      <c r="BC112" s="50">
        <f ca="1">IF(Table_Question_Sets[[#This Row],[Header]]="Yes","",_xlfn.NUMBERVALUE(INDIRECT(SUBSTITUTE(ADDRESS(1,COLUMN(),4),"1","")&amp;ROW()+1))+IF(Table_Question_Sets[[#This Row],[Property]]&lt;&gt;"",1,0))</f>
        <v>5</v>
      </c>
      <c r="BD112" s="29" t="str">
        <f t="array" aca="1" ref="BD1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Validators.compose([ValidationService.isNumber()])}</v>
      </c>
      <c r="BF11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v>
      </c>
      <c r="BH11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"otherQualified","type": "input-field","className":"col-xs-6 col-sm-3 col-md-2","templateOptions":{"assumedValue":"0"},"validators": {"validation": Validators.compose([ValidationService.isNumber()])}}</v>
      </c>
      <c r="BI112" s="26" t="str">
        <f ca="1" xml:space="preserve">
IF(Table_Question_Sets[[#This Row],[Row]]="Yes","]},{""className"": ""row"",""fieldGroup"": [","")&amp;
Table_Question_Sets[[#This Row],[Config Field]]</f>
        <v>{"key": "otherQualified","type": "input-field","className":"col-xs-6 col-sm-3 col-md-2","templateOptions":{"assumedValue":"0"},"validators": {"validation": Validators.compose([ValidationService.isNumber()])}}</v>
      </c>
      <c r="BJ11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1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2" s="137" t="str">
        <f>IF(AND(Table_Question_Sets[[#This Row],[Header]]="",Table_Question_Sets[[#This Row],[Property]]&lt;&gt;"",Table_Question_Sets[[#This Row],[Field Type]]&lt;&gt;""),
""""&amp;Table_Question_Sets[[#This Row],[Key]]&amp;"""","")</f>
        <v>"otherQualified"</v>
      </c>
      <c r="BM11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"otherQualified","labelOtherStaff","otherStaff","totalStaffCount","staffValidation"</v>
      </c>
      <c r="BN112" s="137" t="str">
        <f>IF(AND(Table_Question_Sets[[#This Row],[Header]]&lt;&gt;"Yes",Table_Question_Sets[[#This Row],[Property]]&lt;&gt;"",Table_Question_Sets[[#This Row],[Workflow Role]]&lt;&gt;""),
""""&amp;Table_Question_Sets[[#This Row],[Workflow Role]]&amp;""":"""&amp;Table_Question_Sets[[#This Row],[Key]]&amp;"""","")</f>
        <v/>
      </c>
      <c r="BO112" s="137" t="str">
        <f>IF(AND(Table_Question_Sets[[#This Row],[Header]]&lt;&gt;"Yes",Table_Question_Sets[[#This Row],[Property]]&lt;&gt;"",Table_Question_Sets[[#This Row],[Private]]="Yes"),
""""&amp;Table_Question_Sets[[#This Row],[Key]]&amp;"""","")</f>
        <v/>
      </c>
      <c r="BP112" s="137">
        <f ca="1">IF(Table_Question_Sets[[#This Row],[Header]]="Yes","",_xlfn.NUMBERVALUE(INDIRECT(SUBSTITUTE(ADDRESS(1,COLUMN(),4),"1","")&amp;ROW()+1))+IF(OR(Table_Question_Sets[[#This Row],[Value]]&lt;&gt;"",AND(Table_Question_Sets[[#This Row],[Data Type]]="Repeating",Table_Question_Sets[[#This Row],[Calculation Repeating]]&lt;&gt;"")),1,0))</f>
        <v>0</v>
      </c>
      <c r="BQ112" s="137" t="str">
        <f ca="1" xml:space="preserve">
IF(Table_Question_Sets[[#This Row],[Data Type]]="Repeating",
OFFSET(Table_Repeating_Question_Sets[[#Headers],[Property]],MATCH(Table_Question_Sets[[#This Row],[Property]],Table_Repeating_Question_Sets[Property],0),MATCH("Calculation",Table_Repeating_Question_Sets[#Headers],0)-1,1,1),
"")</f>
        <v/>
      </c>
      <c r="BR11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"otherQualified": 0</v>
      </c>
      <c r="BS11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"otherQualified": 0,"otherStaff": 0</v>
      </c>
      <c r="BT112" s="137" t="str">
        <f ca="1">IF(ISNUMBER(Table_Question_Sets[[#This Row],[Config Use Row]]),INDEX(Table_Question_Sets[Config Rollup],Table_Question_Sets[[#This Row],[Config Use Row]]),"")</f>
        <v/>
      </c>
      <c r="BU112" s="137" t="str">
        <f ca="1">IF(ISNUMBER(Table_Question_Sets[[#This Row],[Config Use Row]]),INDEX(Table_Question_Sets[Config Keys Nested Rollup],Table_Question_Sets[[#This Row],[Config Use Row]]),"")</f>
        <v/>
      </c>
      <c r="BV112" s="26" t="str">
        <f ca="1">IF(ISNUMBER(Table_Question_Sets[[#This Row],[Config Use Row]]),INDEX(Table_Question_Sets[Calculation Rollup],Table_Question_Sets[[#This Row],[Config Use Row]]),"")</f>
        <v/>
      </c>
    </row>
    <row r="113" spans="2:74" s="22" customFormat="1" ht="21" customHeight="1">
      <c r="B113" s="27" t="s">
        <v>1346</v>
      </c>
      <c r="C113" s="164"/>
      <c r="D113" s="26" t="str">
        <f ca="1">IF(Table_Question_Sets[[#This Row],[Header]]="Yes","",
IF(INDIRECT(SUBSTITUTE(ADDRESS(1,COLUMN(),4),"1","")&amp;ROW()-1)="",
INDIRECT(SUBSTITUTE(ADDRESS(1,COLUMN(Table_Question_Sets[[#This Row],[Property]]),4),"1","")&amp;ROW()-1),
INDIRECT(SUBSTITUTE(ADDRESS(1,COLUMN(),4),"1","")&amp;ROW()-1)))</f>
        <v>Staff</v>
      </c>
      <c r="E11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labelOtherStaff</v>
      </c>
      <c r="F113" s="26" t="str">
        <f>IF(Table_Question_Sets[[#This Row],[Header]]="Yes","",IF(Table_Question_Sets[[#This Row],[Property]]&lt;&gt;"",SUBSTITUTE(Table_Question_Sets[[#This Row],[Property]]," ",""),""))</f>
        <v>LabelOtherStaff</v>
      </c>
      <c r="G113" s="94"/>
      <c r="H113" s="27" t="s">
        <v>631</v>
      </c>
      <c r="I113" s="27" t="s">
        <v>631</v>
      </c>
      <c r="J113" s="10"/>
      <c r="K113" s="59"/>
      <c r="L113" s="82"/>
      <c r="M113" s="82"/>
      <c r="N113" s="59" t="s">
        <v>60</v>
      </c>
      <c r="O113" s="60" t="s">
        <v>738</v>
      </c>
      <c r="P113" s="60" t="s">
        <v>992</v>
      </c>
      <c r="Q113" s="60" t="s">
        <v>804</v>
      </c>
      <c r="R113" s="59"/>
      <c r="S113" s="52"/>
      <c r="T113" s="27"/>
      <c r="U113" s="11" t="s">
        <v>1334</v>
      </c>
      <c r="V113" s="27"/>
      <c r="W113" s="27"/>
      <c r="X113" s="27"/>
      <c r="Y113" s="27"/>
      <c r="Z113" s="27"/>
      <c r="AA113" s="27"/>
      <c r="AB113" s="239"/>
      <c r="AC113" s="27"/>
      <c r="AD113" s="27"/>
      <c r="AE113" s="27"/>
      <c r="AF113" s="27"/>
      <c r="AG113" s="27"/>
      <c r="AH113" s="82"/>
      <c r="AI113" s="82"/>
      <c r="AJ113" s="82"/>
      <c r="AK113" s="82"/>
      <c r="AL113" s="26"/>
      <c r="AM11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13" s="165"/>
      <c r="AO11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3" s="27"/>
      <c r="AR113" s="52"/>
      <c r="AS113" s="27"/>
      <c r="AT113" s="27"/>
      <c r="AU113" s="27"/>
      <c r="AV113" s="27"/>
      <c r="AW113" s="27"/>
      <c r="AX113" s="27"/>
      <c r="AY11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3" s="50" t="str">
        <f>IF(OR(Table_Question_Sets[[#This Row],[Header]]="Yes",Table_Question_Sets[[#This Row],[Text]]=""),"",IF(OR(Table_Question_Sets[[#This Row],[Text]]="true",Table_Question_Sets[[#This Row],[Text]]="false",ISNUMBER(Table_Question_Sets[[#This Row],[Text]])),Table_Question_Sets[[#This Row],[Text]],""""&amp;Table_Question_Sets[[#This Row],[Text]]&amp;""""))</f>
        <v/>
      </c>
      <c r="BA113" s="50" t="str">
        <f>IF(AND(Table_Question_Sets[[#This Row],[Header]]&lt;&gt;"Yes",Table_Question_Sets[[#This Row],[Property]]&lt;&gt;"",Table_Question_Sets[[#This Row],[Summary Label]]&lt;&gt;""),""""&amp;Table_Question_Sets[[#This Row],[Key]]&amp;""": """&amp;Table_Question_Sets[[#This Row],[Summary Label]]&amp;"""","")</f>
        <v/>
      </c>
      <c r="BB113" s="50">
        <f ca="1">IF(Table_Question_Sets[[#This Row],[Header]]="Yes","",_xlfn.NUMBERVALUE(INDIRECT(SUBSTITUTE(ADDRESS(1,COLUMN(),4),"1","")&amp;ROW()-1))+IF(Table_Question_Sets[[#This Row],[Property]]&lt;&gt;"",1,0))</f>
        <v>13</v>
      </c>
      <c r="BC113" s="50">
        <f ca="1">IF(Table_Question_Sets[[#This Row],[Header]]="Yes","",_xlfn.NUMBERVALUE(INDIRECT(SUBSTITUTE(ADDRESS(1,COLUMN(),4),"1","")&amp;ROW()+1))+IF(Table_Question_Sets[[#This Row],[Property]]&lt;&gt;"",1,0))</f>
        <v>4</v>
      </c>
      <c r="BD113" s="29" t="str">
        <f t="array" aca="1" ref="BD1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"templateOptions":{"question":"Other Staff"}</v>
      </c>
      <c r="BH11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"labelOtherStaff","type": "content-field","className":"col-xs-6 col-sm-4 col-md-3","templateOptions":{"question":"Other Staff"},"validators": {"validation": Validators.compose([])}}</v>
      </c>
      <c r="BI113" s="26" t="str">
        <f ca="1" xml:space="preserve">
IF(Table_Question_Sets[[#This Row],[Row]]="Yes","]},{""className"": ""row"",""fieldGroup"": [","")&amp;
Table_Question_Sets[[#This Row],[Config Field]]</f>
        <v>]},{"className": "row","fieldGroup": [{"key": "labelOtherStaff","type": "content-field","className":"col-xs-6 col-sm-4 col-md-3","templateOptions":{"question":"Other Staff"},"validators": {"validation": Validators.compose([])}}</v>
      </c>
      <c r="BJ11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1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3" s="137" t="str">
        <f>IF(AND(Table_Question_Sets[[#This Row],[Header]]="",Table_Question_Sets[[#This Row],[Property]]&lt;&gt;"",Table_Question_Sets[[#This Row],[Field Type]]&lt;&gt;""),
""""&amp;Table_Question_Sets[[#This Row],[Key]]&amp;"""","")</f>
        <v>"labelOtherStaff"</v>
      </c>
      <c r="BM11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"labelOtherStaff","otherStaff","totalStaffCount","staffValidation"</v>
      </c>
      <c r="BN113" s="137" t="str">
        <f>IF(AND(Table_Question_Sets[[#This Row],[Header]]&lt;&gt;"Yes",Table_Question_Sets[[#This Row],[Property]]&lt;&gt;"",Table_Question_Sets[[#This Row],[Workflow Role]]&lt;&gt;""),
""""&amp;Table_Question_Sets[[#This Row],[Workflow Role]]&amp;""":"""&amp;Table_Question_Sets[[#This Row],[Key]]&amp;"""","")</f>
        <v/>
      </c>
      <c r="BO113" s="137" t="str">
        <f>IF(AND(Table_Question_Sets[[#This Row],[Header]]&lt;&gt;"Yes",Table_Question_Sets[[#This Row],[Property]]&lt;&gt;"",Table_Question_Sets[[#This Row],[Private]]="Yes"),
""""&amp;Table_Question_Sets[[#This Row],[Key]]&amp;"""","")</f>
        <v/>
      </c>
      <c r="BP113" s="137">
        <f ca="1">IF(Table_Question_Sets[[#This Row],[Header]]="Yes","",_xlfn.NUMBERVALUE(INDIRECT(SUBSTITUTE(ADDRESS(1,COLUMN(),4),"1","")&amp;ROW()+1))+IF(OR(Table_Question_Sets[[#This Row],[Value]]&lt;&gt;"",AND(Table_Question_Sets[[#This Row],[Data Type]]="Repeating",Table_Question_Sets[[#This Row],[Calculation Repeating]]&lt;&gt;"")),1,0))</f>
        <v>0</v>
      </c>
      <c r="BQ113" s="137" t="str">
        <f ca="1" xml:space="preserve">
IF(Table_Question_Sets[[#This Row],[Data Type]]="Repeating",
OFFSET(Table_Repeating_Question_Sets[[#Headers],[Property]],MATCH(Table_Question_Sets[[#This Row],[Property]],Table_Repeating_Question_Sets[Property],0),MATCH("Calculation",Table_Repeating_Question_Sets[#Headers],0)-1,1,1),
"")</f>
        <v/>
      </c>
      <c r="BR11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"otherStaff": 0</v>
      </c>
      <c r="BT113" s="137" t="str">
        <f ca="1">IF(ISNUMBER(Table_Question_Sets[[#This Row],[Config Use Row]]),INDEX(Table_Question_Sets[Config Rollup],Table_Question_Sets[[#This Row],[Config Use Row]]),"")</f>
        <v/>
      </c>
      <c r="BU113" s="137" t="str">
        <f ca="1">IF(ISNUMBER(Table_Question_Sets[[#This Row],[Config Use Row]]),INDEX(Table_Question_Sets[Config Keys Nested Rollup],Table_Question_Sets[[#This Row],[Config Use Row]]),"")</f>
        <v/>
      </c>
      <c r="BV113" s="26" t="str">
        <f ca="1">IF(ISNUMBER(Table_Question_Sets[[#This Row],[Config Use Row]]),INDEX(Table_Question_Sets[Calculation Rollup],Table_Question_Sets[[#This Row],[Config Use Row]]),"")</f>
        <v/>
      </c>
    </row>
    <row r="114" spans="2:74" s="22" customFormat="1" ht="21" customHeight="1">
      <c r="B114" s="27" t="s">
        <v>1334</v>
      </c>
      <c r="C114" s="164"/>
      <c r="D114" s="26" t="str">
        <f ca="1">IF(Table_Question_Sets[[#This Row],[Header]]="Yes","",
IF(INDIRECT(SUBSTITUTE(ADDRESS(1,COLUMN(),4),"1","")&amp;ROW()-1)="",
INDIRECT(SUBSTITUTE(ADDRESS(1,COLUMN(Table_Question_Sets[[#This Row],[Property]]),4),"1","")&amp;ROW()-1),
INDIRECT(SUBSTITUTE(ADDRESS(1,COLUMN(),4),"1","")&amp;ROW()-1)))</f>
        <v>Staff</v>
      </c>
      <c r="E11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otherStaff</v>
      </c>
      <c r="F114" s="26" t="str">
        <f>IF(Table_Question_Sets[[#This Row],[Header]]="Yes","",IF(Table_Question_Sets[[#This Row],[Property]]&lt;&gt;"",SUBSTITUTE(Table_Question_Sets[[#This Row],[Property]]," ",""),""))</f>
        <v>OtherStaff</v>
      </c>
      <c r="G114" s="94"/>
      <c r="H114" s="27" t="s">
        <v>64</v>
      </c>
      <c r="I114" s="27" t="s">
        <v>37</v>
      </c>
      <c r="J114" s="10"/>
      <c r="K114" s="59"/>
      <c r="L114" s="82"/>
      <c r="M114" s="82"/>
      <c r="N114" s="59"/>
      <c r="O114" s="60" t="s">
        <v>738</v>
      </c>
      <c r="P114" s="60" t="s">
        <v>804</v>
      </c>
      <c r="Q114" s="60" t="s">
        <v>1249</v>
      </c>
      <c r="R114" s="59"/>
      <c r="S114" s="52"/>
      <c r="T114" s="27"/>
      <c r="U114" s="11"/>
      <c r="V114" s="27"/>
      <c r="W114" s="27"/>
      <c r="X114" s="27"/>
      <c r="Y114" s="27"/>
      <c r="Z114" s="27"/>
      <c r="AA114" s="27"/>
      <c r="AB114" s="239"/>
      <c r="AC114" s="27"/>
      <c r="AD114" s="27"/>
      <c r="AE114" s="27"/>
      <c r="AF114" s="27"/>
      <c r="AG114" s="27"/>
      <c r="AH114" s="82"/>
      <c r="AI114" s="82"/>
      <c r="AJ114" s="82"/>
      <c r="AK114" s="82"/>
      <c r="AL114" s="26">
        <v>0</v>
      </c>
      <c r="AM114"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14" s="165"/>
      <c r="AO11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4" s="27"/>
      <c r="AR114" s="52"/>
      <c r="AS114" s="27"/>
      <c r="AT114" s="27"/>
      <c r="AU114" s="27"/>
      <c r="AV114" s="27"/>
      <c r="AW114" s="27"/>
      <c r="AX114" s="27"/>
      <c r="AY114" s="50">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v>
      </c>
      <c r="AZ114" s="50">
        <f>IF(OR(Table_Question_Sets[[#This Row],[Header]]="Yes",Table_Question_Sets[[#This Row],[Text]]=""),"",IF(OR(Table_Question_Sets[[#This Row],[Text]]="true",Table_Question_Sets[[#This Row],[Text]]="false",ISNUMBER(Table_Question_Sets[[#This Row],[Text]])),Table_Question_Sets[[#This Row],[Text]],""""&amp;Table_Question_Sets[[#This Row],[Text]]&amp;""""))</f>
        <v>0</v>
      </c>
      <c r="BA114" s="50" t="str">
        <f>IF(AND(Table_Question_Sets[[#This Row],[Header]]&lt;&gt;"Yes",Table_Question_Sets[[#This Row],[Property]]&lt;&gt;"",Table_Question_Sets[[#This Row],[Summary Label]]&lt;&gt;""),""""&amp;Table_Question_Sets[[#This Row],[Key]]&amp;""": """&amp;Table_Question_Sets[[#This Row],[Summary Label]]&amp;"""","")</f>
        <v/>
      </c>
      <c r="BB114" s="50">
        <f ca="1">IF(Table_Question_Sets[[#This Row],[Header]]="Yes","",_xlfn.NUMBERVALUE(INDIRECT(SUBSTITUTE(ADDRESS(1,COLUMN(),4),"1","")&amp;ROW()-1))+IF(Table_Question_Sets[[#This Row],[Property]]&lt;&gt;"",1,0))</f>
        <v>14</v>
      </c>
      <c r="BC114" s="50">
        <f ca="1">IF(Table_Question_Sets[[#This Row],[Header]]="Yes","",_xlfn.NUMBERVALUE(INDIRECT(SUBSTITUTE(ADDRESS(1,COLUMN(),4),"1","")&amp;ROW()+1))+IF(Table_Question_Sets[[#This Row],[Property]]&lt;&gt;"",1,0))</f>
        <v>3</v>
      </c>
      <c r="BD114" s="29" t="str">
        <f t="array" aca="1" ref="BD1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Validators.compose([ValidationService.isNumber()])}</v>
      </c>
      <c r="BF11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v>
      </c>
      <c r="BH11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"otherStaff","type": "input-field","className":"col-xs-6 col-sm-3 col-md-2","templateOptions":{"assumedValue":"0"},"validators": {"validation": Validators.compose([ValidationService.isNumber()])}}</v>
      </c>
      <c r="BI114" s="26" t="str">
        <f ca="1" xml:space="preserve">
IF(Table_Question_Sets[[#This Row],[Row]]="Yes","]},{""className"": ""row"",""fieldGroup"": [","")&amp;
Table_Question_Sets[[#This Row],[Config Field]]</f>
        <v>{"key": "otherStaff","type": "input-field","className":"col-xs-6 col-sm-3 col-md-2","templateOptions":{"assumedValue":"0"},"validators": {"validation": Validators.compose([ValidationService.isNumber()])}}</v>
      </c>
      <c r="BJ11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1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4" s="137" t="str">
        <f>IF(AND(Table_Question_Sets[[#This Row],[Header]]="",Table_Question_Sets[[#This Row],[Property]]&lt;&gt;"",Table_Question_Sets[[#This Row],[Field Type]]&lt;&gt;""),
""""&amp;Table_Question_Sets[[#This Row],[Key]]&amp;"""","")</f>
        <v>"otherStaff"</v>
      </c>
      <c r="BM11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"otherStaff","totalStaffCount","staffValidation"</v>
      </c>
      <c r="BN114" s="137" t="str">
        <f>IF(AND(Table_Question_Sets[[#This Row],[Header]]&lt;&gt;"Yes",Table_Question_Sets[[#This Row],[Property]]&lt;&gt;"",Table_Question_Sets[[#This Row],[Workflow Role]]&lt;&gt;""),
""""&amp;Table_Question_Sets[[#This Row],[Workflow Role]]&amp;""":"""&amp;Table_Question_Sets[[#This Row],[Key]]&amp;"""","")</f>
        <v/>
      </c>
      <c r="BO114" s="137" t="str">
        <f>IF(AND(Table_Question_Sets[[#This Row],[Header]]&lt;&gt;"Yes",Table_Question_Sets[[#This Row],[Property]]&lt;&gt;"",Table_Question_Sets[[#This Row],[Private]]="Yes"),
""""&amp;Table_Question_Sets[[#This Row],[Key]]&amp;"""","")</f>
        <v/>
      </c>
      <c r="BP114" s="137">
        <f ca="1">IF(Table_Question_Sets[[#This Row],[Header]]="Yes","",_xlfn.NUMBERVALUE(INDIRECT(SUBSTITUTE(ADDRESS(1,COLUMN(),4),"1","")&amp;ROW()+1))+IF(OR(Table_Question_Sets[[#This Row],[Value]]&lt;&gt;"",AND(Table_Question_Sets[[#This Row],[Data Type]]="Repeating",Table_Question_Sets[[#This Row],[Calculation Repeating]]&lt;&gt;"")),1,0))</f>
        <v>0</v>
      </c>
      <c r="BQ114" s="137" t="str">
        <f ca="1" xml:space="preserve">
IF(Table_Question_Sets[[#This Row],[Data Type]]="Repeating",
OFFSET(Table_Repeating_Question_Sets[[#Headers],[Property]],MATCH(Table_Question_Sets[[#This Row],[Property]],Table_Repeating_Question_Sets[Property],0),MATCH("Calculation",Table_Repeating_Question_Sets[#Headers],0)-1,1,1),
"")</f>
        <v/>
      </c>
      <c r="BR11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"otherStaff": 0</v>
      </c>
      <c r="BS11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"otherStaff": 0</v>
      </c>
      <c r="BT114" s="137" t="str">
        <f ca="1">IF(ISNUMBER(Table_Question_Sets[[#This Row],[Config Use Row]]),INDEX(Table_Question_Sets[Config Rollup],Table_Question_Sets[[#This Row],[Config Use Row]]),"")</f>
        <v/>
      </c>
      <c r="BU114" s="137" t="str">
        <f ca="1">IF(ISNUMBER(Table_Question_Sets[[#This Row],[Config Use Row]]),INDEX(Table_Question_Sets[Config Keys Nested Rollup],Table_Question_Sets[[#This Row],[Config Use Row]]),"")</f>
        <v/>
      </c>
      <c r="BV114" s="26" t="str">
        <f ca="1">IF(ISNUMBER(Table_Question_Sets[[#This Row],[Config Use Row]]),INDEX(Table_Question_Sets[Calculation Rollup],Table_Question_Sets[[#This Row],[Config Use Row]]),"")</f>
        <v/>
      </c>
    </row>
    <row r="115" spans="2:74" s="22" customFormat="1" ht="21" customHeight="1">
      <c r="B115" s="27" t="s">
        <v>1347</v>
      </c>
      <c r="C115" s="164"/>
      <c r="D115" s="26" t="str">
        <f ca="1">IF(Table_Question_Sets[[#This Row],[Header]]="Yes","",
IF(INDIRECT(SUBSTITUTE(ADDRESS(1,COLUMN(),4),"1","")&amp;ROW()-1)="",
INDIRECT(SUBSTITUTE(ADDRESS(1,COLUMN(Table_Question_Sets[[#This Row],[Property]]),4),"1","")&amp;ROW()-1),
INDIRECT(SUBSTITUTE(ADDRESS(1,COLUMN(),4),"1","")&amp;ROW()-1)))</f>
        <v>Staff</v>
      </c>
      <c r="E11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totalStaffCount</v>
      </c>
      <c r="F115" s="26" t="str">
        <f>IF(Table_Question_Sets[[#This Row],[Header]]="Yes","",IF(Table_Question_Sets[[#This Row],[Property]]&lt;&gt;"",SUBSTITUTE(Table_Question_Sets[[#This Row],[Property]]," ",""),""))</f>
        <v>TotalStaffCount</v>
      </c>
      <c r="G115" s="94"/>
      <c r="H115" s="27" t="s">
        <v>64</v>
      </c>
      <c r="I115" s="27" t="s">
        <v>776</v>
      </c>
      <c r="J115" s="10"/>
      <c r="K115" s="59"/>
      <c r="L115" s="82"/>
      <c r="M115" s="82"/>
      <c r="N115" s="59"/>
      <c r="O115" s="60"/>
      <c r="P115" s="60"/>
      <c r="Q115" s="60"/>
      <c r="R115" s="59"/>
      <c r="S115" s="52"/>
      <c r="T115" s="27"/>
      <c r="U115" s="11"/>
      <c r="V115" s="27"/>
      <c r="W115" s="27"/>
      <c r="X115" s="27"/>
      <c r="Y115" s="27"/>
      <c r="Z115" s="27"/>
      <c r="AA115" s="27"/>
      <c r="AB115" s="239"/>
      <c r="AC115" s="27"/>
      <c r="AD115" s="27"/>
      <c r="AE115" s="27"/>
      <c r="AF115" s="27"/>
      <c r="AG115" s="27"/>
      <c r="AH115" s="82"/>
      <c r="AI115" s="82" t="s">
        <v>1351</v>
      </c>
      <c r="AJ115" s="82"/>
      <c r="AK115" s="82"/>
      <c r="AL115" s="26"/>
      <c r="AM11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15" s="165"/>
      <c r="AO11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5" s="27"/>
      <c r="AR115" s="52"/>
      <c r="AS115" s="27"/>
      <c r="AT115" s="27"/>
      <c r="AU115" s="27"/>
      <c r="AV115" s="27"/>
      <c r="AW115" s="27"/>
      <c r="AX115" s="27"/>
      <c r="AY11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5" s="50" t="str">
        <f>IF(OR(Table_Question_Sets[[#This Row],[Header]]="Yes",Table_Question_Sets[[#This Row],[Text]]=""),"",IF(OR(Table_Question_Sets[[#This Row],[Text]]="true",Table_Question_Sets[[#This Row],[Text]]="false",ISNUMBER(Table_Question_Sets[[#This Row],[Text]])),Table_Question_Sets[[#This Row],[Text]],""""&amp;Table_Question_Sets[[#This Row],[Text]]&amp;""""))</f>
        <v/>
      </c>
      <c r="BA115" s="50" t="str">
        <f>IF(AND(Table_Question_Sets[[#This Row],[Header]]&lt;&gt;"Yes",Table_Question_Sets[[#This Row],[Property]]&lt;&gt;"",Table_Question_Sets[[#This Row],[Summary Label]]&lt;&gt;""),""""&amp;Table_Question_Sets[[#This Row],[Key]]&amp;""": """&amp;Table_Question_Sets[[#This Row],[Summary Label]]&amp;"""","")</f>
        <v/>
      </c>
      <c r="BB115" s="50">
        <f ca="1">IF(Table_Question_Sets[[#This Row],[Header]]="Yes","",_xlfn.NUMBERVALUE(INDIRECT(SUBSTITUTE(ADDRESS(1,COLUMN(),4),"1","")&amp;ROW()-1))+IF(Table_Question_Sets[[#This Row],[Property]]&lt;&gt;"",1,0))</f>
        <v>15</v>
      </c>
      <c r="BC115" s="50">
        <f ca="1">IF(Table_Question_Sets[[#This Row],[Header]]="Yes","",_xlfn.NUMBERVALUE(INDIRECT(SUBSTITUTE(ADDRESS(1,COLUMN(),4),"1","")&amp;ROW()+1))+IF(Table_Question_Sets[[#This Row],[Property]]&lt;&gt;"",1,0))</f>
        <v>2</v>
      </c>
      <c r="BD115" s="29" t="str">
        <f t="array" aca="1" ref="BD1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"templateOptions":{"calculatedValue":"number(principals) + number(directors) + number(qualifiedProfession) + number(otherQualified) + number(otherStaff)"}</v>
      </c>
      <c r="BH11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"totalStaffCount","type": "hidden-field","className":"col-xs-12 col-md-6","templateOptions":{"calculatedValue":"number(principals) + number(directors) + number(qualifiedProfession) + number(otherQualified) + number(otherStaff)"},"validators": {"validation": Validators.compose([])},"expressionProperties": { "templateOptions.disabled": "true"}}</v>
      </c>
      <c r="BI115" s="26" t="str">
        <f ca="1" xml:space="preserve">
IF(Table_Question_Sets[[#This Row],[Row]]="Yes","]},{""className"": ""row"",""fieldGroup"": [","")&amp;
Table_Question_Sets[[#This Row],[Config Field]]</f>
        <v>{"key": "totalStaffCount","type": "hidden-field","className":"col-xs-12 col-md-6","templateOptions":{"calculatedValue":"number(principals) + number(directors) + number(qualifiedProfession) + number(otherQualified) + number(otherStaff)"},"validators": {"validation": Validators.compose([])},"expressionProperties": { "templateOptions.disabled": "true"}}</v>
      </c>
      <c r="BJ11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BK115"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5" s="137" t="str">
        <f>IF(AND(Table_Question_Sets[[#This Row],[Header]]="",Table_Question_Sets[[#This Row],[Property]]&lt;&gt;"",Table_Question_Sets[[#This Row],[Field Type]]&lt;&gt;""),
""""&amp;Table_Question_Sets[[#This Row],[Key]]&amp;"""","")</f>
        <v>"totalStaffCount"</v>
      </c>
      <c r="BM11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"totalStaffCount","staffValidation"</v>
      </c>
      <c r="BN115" s="137" t="str">
        <f>IF(AND(Table_Question_Sets[[#This Row],[Header]]&lt;&gt;"Yes",Table_Question_Sets[[#This Row],[Property]]&lt;&gt;"",Table_Question_Sets[[#This Row],[Workflow Role]]&lt;&gt;""),
""""&amp;Table_Question_Sets[[#This Row],[Workflow Role]]&amp;""":"""&amp;Table_Question_Sets[[#This Row],[Key]]&amp;"""","")</f>
        <v/>
      </c>
      <c r="BO115" s="137" t="str">
        <f>IF(AND(Table_Question_Sets[[#This Row],[Header]]&lt;&gt;"Yes",Table_Question_Sets[[#This Row],[Property]]&lt;&gt;"",Table_Question_Sets[[#This Row],[Private]]="Yes"),
""""&amp;Table_Question_Sets[[#This Row],[Key]]&amp;"""","")</f>
        <v/>
      </c>
      <c r="BP115" s="137">
        <f ca="1">IF(Table_Question_Sets[[#This Row],[Header]]="Yes","",_xlfn.NUMBERVALUE(INDIRECT(SUBSTITUTE(ADDRESS(1,COLUMN(),4),"1","")&amp;ROW()+1))+IF(OR(Table_Question_Sets[[#This Row],[Value]]&lt;&gt;"",AND(Table_Question_Sets[[#This Row],[Data Type]]="Repeating",Table_Question_Sets[[#This Row],[Calculation Repeating]]&lt;&gt;"")),1,0))</f>
        <v>0</v>
      </c>
      <c r="BQ115" s="137" t="str">
        <f ca="1" xml:space="preserve">
IF(Table_Question_Sets[[#This Row],[Data Type]]="Repeating",
OFFSET(Table_Repeating_Question_Sets[[#Headers],[Property]],MATCH(Table_Question_Sets[[#This Row],[Property]],Table_Repeating_Question_Sets[Property],0),MATCH("Calculation",Table_Repeating_Question_Sets[#Headers],0)-1,1,1),
"")</f>
        <v/>
      </c>
      <c r="BR11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5" s="137" t="str">
        <f ca="1">IF(ISNUMBER(Table_Question_Sets[[#This Row],[Config Use Row]]),INDEX(Table_Question_Sets[Config Rollup],Table_Question_Sets[[#This Row],[Config Use Row]]),"")</f>
        <v/>
      </c>
      <c r="BU115" s="137" t="str">
        <f ca="1">IF(ISNUMBER(Table_Question_Sets[[#This Row],[Config Use Row]]),INDEX(Table_Question_Sets[Config Keys Nested Rollup],Table_Question_Sets[[#This Row],[Config Use Row]]),"")</f>
        <v/>
      </c>
      <c r="BV115" s="26" t="str">
        <f ca="1">IF(ISNUMBER(Table_Question_Sets[[#This Row],[Config Use Row]]),INDEX(Table_Question_Sets[Calculation Rollup],Table_Question_Sets[[#This Row],[Config Use Row]]),"")</f>
        <v/>
      </c>
    </row>
    <row r="116" spans="2:74" s="22" customFormat="1" ht="21" customHeight="1">
      <c r="B116" s="27" t="s">
        <v>1348</v>
      </c>
      <c r="C116" s="164"/>
      <c r="D116" s="26" t="str">
        <f ca="1">IF(Table_Question_Sets[[#This Row],[Header]]="Yes","",
IF(INDIRECT(SUBSTITUTE(ADDRESS(1,COLUMN(),4),"1","")&amp;ROW()-1)="",
INDIRECT(SUBSTITUTE(ADDRESS(1,COLUMN(Table_Question_Sets[[#This Row],[Property]]),4),"1","")&amp;ROW()-1),
INDIRECT(SUBSTITUTE(ADDRESS(1,COLUMN(),4),"1","")&amp;ROW()-1)))</f>
        <v>Staff</v>
      </c>
      <c r="E11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staffValidation</v>
      </c>
      <c r="F116" s="26" t="str">
        <f>IF(Table_Question_Sets[[#This Row],[Header]]="Yes","",IF(Table_Question_Sets[[#This Row],[Property]]&lt;&gt;"",SUBSTITUTE(Table_Question_Sets[[#This Row],[Property]]," ",""),""))</f>
        <v>StaffValidation</v>
      </c>
      <c r="G116" s="94"/>
      <c r="H116" s="27" t="s">
        <v>631</v>
      </c>
      <c r="I116" s="27" t="s">
        <v>631</v>
      </c>
      <c r="J116" s="10"/>
      <c r="K116" s="59"/>
      <c r="L116" s="82"/>
      <c r="M116" s="82"/>
      <c r="N116" s="59"/>
      <c r="O116" s="60" t="s">
        <v>726</v>
      </c>
      <c r="P116" s="60"/>
      <c r="Q116" s="60"/>
      <c r="R116" s="59"/>
      <c r="S116" s="52"/>
      <c r="T116" s="27"/>
      <c r="U116" s="11"/>
      <c r="V116" s="27"/>
      <c r="W116" s="27" t="s">
        <v>1352</v>
      </c>
      <c r="X116" s="27"/>
      <c r="Y116" s="27"/>
      <c r="Z116" s="27"/>
      <c r="AA116" s="27"/>
      <c r="AB116" s="239"/>
      <c r="AC116" s="27"/>
      <c r="AD116" s="27"/>
      <c r="AE116" s="27"/>
      <c r="AF116" s="27"/>
      <c r="AG116" s="27"/>
      <c r="AH116" s="82"/>
      <c r="AI116" s="82"/>
      <c r="AJ116" s="82"/>
      <c r="AK116" s="82"/>
      <c r="AL116" s="26"/>
      <c r="AM11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16" s="165"/>
      <c r="AO11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6" s="27"/>
      <c r="AR116" s="52"/>
      <c r="AS116" s="27"/>
      <c r="AT116" s="27"/>
      <c r="AU116" s="27"/>
      <c r="AV116" s="27"/>
      <c r="AW116" s="27"/>
      <c r="AX116" s="27"/>
      <c r="AY11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6" s="50" t="str">
        <f>IF(OR(Table_Question_Sets[[#This Row],[Header]]="Yes",Table_Question_Sets[[#This Row],[Text]]=""),"",IF(OR(Table_Question_Sets[[#This Row],[Text]]="true",Table_Question_Sets[[#This Row],[Text]]="false",ISNUMBER(Table_Question_Sets[[#This Row],[Text]])),Table_Question_Sets[[#This Row],[Text]],""""&amp;Table_Question_Sets[[#This Row],[Text]]&amp;""""))</f>
        <v/>
      </c>
      <c r="BA116" s="50" t="str">
        <f>IF(AND(Table_Question_Sets[[#This Row],[Header]]&lt;&gt;"Yes",Table_Question_Sets[[#This Row],[Property]]&lt;&gt;"",Table_Question_Sets[[#This Row],[Summary Label]]&lt;&gt;""),""""&amp;Table_Question_Sets[[#This Row],[Key]]&amp;""": """&amp;Table_Question_Sets[[#This Row],[Summary Label]]&amp;"""","")</f>
        <v/>
      </c>
      <c r="BB116" s="50">
        <f ca="1">IF(Table_Question_Sets[[#This Row],[Header]]="Yes","",_xlfn.NUMBERVALUE(INDIRECT(SUBSTITUTE(ADDRESS(1,COLUMN(),4),"1","")&amp;ROW()-1))+IF(Table_Question_Sets[[#This Row],[Property]]&lt;&gt;"",1,0))</f>
        <v>16</v>
      </c>
      <c r="BC116" s="50">
        <f ca="1">IF(Table_Question_Sets[[#This Row],[Header]]="Yes","",_xlfn.NUMBERVALUE(INDIRECT(SUBSTITUTE(ADDRESS(1,COLUMN(),4),"1","")&amp;ROW()+1))+IF(Table_Question_Sets[[#This Row],[Property]]&lt;&gt;"",1,0))</f>
        <v>1</v>
      </c>
      <c r="BD116" s="29" t="str">
        <f t="array" aca="1" ref="BD1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Validators.compose([ValidationService.customExpression('totalStaffCount &gt; 0', 'Please enter a value in the staff count.')])}</v>
      </c>
      <c r="BF11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1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"staffValidation","type": "content-field","className":"col-xs-12","templateOptions":{},"validators": {"validation": Validators.compose([ValidationService.customExpression('totalStaffCount &gt; 0', 'Please enter a value in the staff count.')])}}</v>
      </c>
      <c r="BI116" s="26" t="str">
        <f ca="1" xml:space="preserve">
IF(Table_Question_Sets[[#This Row],[Row]]="Yes","]},{""className"": ""row"",""fieldGroup"": [","")&amp;
Table_Question_Sets[[#This Row],[Config Field]]</f>
        <v>{"key": "staffValidation","type": "content-field","className":"col-xs-12","templateOptions":{},"validators": {"validation": Validators.compose([ValidationService.customExpression('totalStaffCount &gt; 0', 'Please enter a value in the staff count.')])}}</v>
      </c>
      <c r="BJ116"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"staffValidation","type": "content-field","className":"col-xs-12","templateOptions":{},"validators": {"validation": Validators.compose([ValidationService.customExpression('totalStaffCount &gt; 0', 'Please enter a value in the staff count.')])}}</v>
      </c>
      <c r="BK116"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6" s="137" t="str">
        <f>IF(AND(Table_Question_Sets[[#This Row],[Header]]="",Table_Question_Sets[[#This Row],[Property]]&lt;&gt;"",Table_Question_Sets[[#This Row],[Field Type]]&lt;&gt;""),
""""&amp;Table_Question_Sets[[#This Row],[Key]]&amp;"""","")</f>
        <v>"staffValidation"</v>
      </c>
      <c r="BM11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"staffValidation"</v>
      </c>
      <c r="BN116" s="137" t="str">
        <f>IF(AND(Table_Question_Sets[[#This Row],[Header]]&lt;&gt;"Yes",Table_Question_Sets[[#This Row],[Property]]&lt;&gt;"",Table_Question_Sets[[#This Row],[Workflow Role]]&lt;&gt;""),
""""&amp;Table_Question_Sets[[#This Row],[Workflow Role]]&amp;""":"""&amp;Table_Question_Sets[[#This Row],[Key]]&amp;"""","")</f>
        <v/>
      </c>
      <c r="BO116" s="137" t="str">
        <f>IF(AND(Table_Question_Sets[[#This Row],[Header]]&lt;&gt;"Yes",Table_Question_Sets[[#This Row],[Property]]&lt;&gt;"",Table_Question_Sets[[#This Row],[Private]]="Yes"),
""""&amp;Table_Question_Sets[[#This Row],[Key]]&amp;"""","")</f>
        <v/>
      </c>
      <c r="BP116" s="137">
        <f ca="1">IF(Table_Question_Sets[[#This Row],[Header]]="Yes","",_xlfn.NUMBERVALUE(INDIRECT(SUBSTITUTE(ADDRESS(1,COLUMN(),4),"1","")&amp;ROW()+1))+IF(OR(Table_Question_Sets[[#This Row],[Value]]&lt;&gt;"",AND(Table_Question_Sets[[#This Row],[Data Type]]="Repeating",Table_Question_Sets[[#This Row],[Calculation Repeating]]&lt;&gt;"")),1,0))</f>
        <v>0</v>
      </c>
      <c r="BQ116" s="137" t="str">
        <f ca="1" xml:space="preserve">
IF(Table_Question_Sets[[#This Row],[Data Type]]="Repeating",
OFFSET(Table_Repeating_Question_Sets[[#Headers],[Property]],MATCH(Table_Question_Sets[[#This Row],[Property]],Table_Repeating_Question_Sets[Property],0),MATCH("Calculation",Table_Repeating_Question_Sets[#Headers],0)-1,1,1),
"")</f>
        <v/>
      </c>
      <c r="BR11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6" s="137" t="str">
        <f ca="1">IF(ISNUMBER(Table_Question_Sets[[#This Row],[Config Use Row]]),INDEX(Table_Question_Sets[Config Rollup],Table_Question_Sets[[#This Row],[Config Use Row]]),"")</f>
        <v/>
      </c>
      <c r="BU116" s="137" t="str">
        <f ca="1">IF(ISNUMBER(Table_Question_Sets[[#This Row],[Config Use Row]]),INDEX(Table_Question_Sets[Config Keys Nested Rollup],Table_Question_Sets[[#This Row],[Config Use Row]]),"")</f>
        <v/>
      </c>
      <c r="BV116" s="26" t="str">
        <f ca="1">IF(ISNUMBER(Table_Question_Sets[[#This Row],[Config Use Row]]),INDEX(Table_Question_Sets[Calculation Rollup],Table_Question_Sets[[#This Row],[Config Use Row]]),"")</f>
        <v/>
      </c>
    </row>
    <row r="117" spans="2:74" s="21" customFormat="1" ht="29.25" thickBot="1">
      <c r="B117" s="15" t="s">
        <v>1353</v>
      </c>
      <c r="C117" s="15" t="s">
        <v>60</v>
      </c>
      <c r="D117" s="15" t="str">
        <f ca="1">IF(Table_Question_Sets[[#This Row],[Header]]="Yes","",
IF(INDIRECT(SUBSTITUTE(ADDRESS(1,COLUMN(),4),"1","")&amp;ROW()-1)="",
INDIRECT(SUBSTITUTE(ADDRESS(1,COLUMN(Table_Question_Sets[[#This Row],[Property]]),4),"1","")&amp;ROW()-1),
INDIRECT(SUBSTITUTE(ADDRESS(1,COLUMN(),4),"1","")&amp;ROW()-1)))</f>
        <v/>
      </c>
      <c r="E117"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membership</v>
      </c>
      <c r="F117" s="15" t="str">
        <f>IF(Table_Question_Sets[[#This Row],[Header]]="Yes","",IF(Table_Question_Sets[[#This Row],[Property]]&lt;&gt;"",SUBSTITUTE(Table_Question_Sets[[#This Row],[Property]]," ",""),""))</f>
        <v/>
      </c>
      <c r="G117" s="58"/>
      <c r="H117" s="15"/>
      <c r="I117" s="15"/>
      <c r="J117" s="15"/>
      <c r="K117" s="58"/>
      <c r="L117" s="76"/>
      <c r="M117" s="76"/>
      <c r="N117" s="33"/>
      <c r="O117" s="33"/>
      <c r="P117" s="33"/>
      <c r="Q117" s="33"/>
      <c r="R117" s="33"/>
      <c r="S117" s="33"/>
      <c r="T117" s="15"/>
      <c r="U117" s="15"/>
      <c r="V117" s="15"/>
      <c r="W117" s="15"/>
      <c r="X117" s="15"/>
      <c r="Y117" s="15"/>
      <c r="Z117" s="15"/>
      <c r="AA117" s="15"/>
      <c r="AB117" s="15"/>
      <c r="AC117" s="15"/>
      <c r="AD117" s="15"/>
      <c r="AE117" s="15"/>
      <c r="AF117" s="15"/>
      <c r="AG117" s="15"/>
      <c r="AH117" s="76"/>
      <c r="AI117" s="76"/>
      <c r="AJ117" s="76"/>
      <c r="AK117" s="76"/>
      <c r="AL117" s="141"/>
      <c r="AM117"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17" s="100"/>
      <c r="AO117"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7"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7" s="15"/>
      <c r="AR117" s="33"/>
      <c r="AS117" s="15"/>
      <c r="AT117" s="15"/>
      <c r="AU117" s="15"/>
      <c r="AV117" s="15"/>
      <c r="AW117" s="15"/>
      <c r="AX117" s="15"/>
      <c r="AY11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7" s="33" t="str">
        <f>IF(OR(Table_Question_Sets[[#This Row],[Header]]="Yes",Table_Question_Sets[[#This Row],[Text]]=""),"",IF(OR(Table_Question_Sets[[#This Row],[Text]]="true",Table_Question_Sets[[#This Row],[Text]]="false",ISNUMBER(Table_Question_Sets[[#This Row],[Text]])),Table_Question_Sets[[#This Row],[Text]],""""&amp;Table_Question_Sets[[#This Row],[Text]]&amp;""""))</f>
        <v/>
      </c>
      <c r="BA117" s="33" t="str">
        <f>IF(AND(Table_Question_Sets[[#This Row],[Header]]&lt;&gt;"Yes",Table_Question_Sets[[#This Row],[Property]]&lt;&gt;"",Table_Question_Sets[[#This Row],[Summary Label]]&lt;&gt;""),""""&amp;Table_Question_Sets[[#This Row],[Key]]&amp;""": """&amp;Table_Question_Sets[[#This Row],[Summary Label]]&amp;"""","")</f>
        <v/>
      </c>
      <c r="BB117" s="33" t="str">
        <f ca="1">IF(Table_Question_Sets[[#This Row],[Header]]="Yes","",_xlfn.NUMBERVALUE(INDIRECT(SUBSTITUTE(ADDRESS(1,COLUMN(),4),"1","")&amp;ROW()-1))+IF(Table_Question_Sets[[#This Row],[Property]]&lt;&gt;"",1,0))</f>
        <v/>
      </c>
      <c r="BC117" s="33" t="str">
        <f ca="1">IF(Table_Question_Sets[[#This Row],[Header]]="Yes","",_xlfn.NUMBERVALUE(INDIRECT(SUBSTITUTE(ADDRESS(1,COLUMN(),4),"1","")&amp;ROW()+1))+IF(Table_Question_Sets[[#This Row],[Property]]&lt;&gt;"",1,0))</f>
        <v/>
      </c>
      <c r="BD117" s="33" t="str">
        <f t="array" aca="1" ref="BD1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7"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17"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7"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17"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17" s="15" t="str">
        <f xml:space="preserve">
IF(Table_Question_Sets[[#This Row],[Row]]="Yes","]},{""className"": ""row"",""fieldGroup"": [","")&amp;
Table_Question_Sets[[#This Row],[Config Field]]</f>
        <v/>
      </c>
      <c r="BJ117"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"membership":[{"className": "row","fieldGroup":[{"key": "businessAssociation","type": "buttons-field","className":"col-xs-12","templateOptions":{"options":[{"value":"Yes","key":"Yes","icon":"glyphicon glyphicon-ok md"},{"value":"No","key":"No","icon":"glyphicon glyphicon-remove md"}],"question":"Is the firm a member of any professional or business association?","content":{"heading3":"Membership"}},"validators": {"validation": Validators.compose([ValidationService.required('true', '')])}},{"key": "businessAssociationDetails","type": "input-field","className":"col-xs-12","templateOptions":{"question":"Please provide details","hideCondition":"businessAssociation != 'Yes'"},"validators": {"validation": Validators.compose([ValidationService.customExpression('businessAssociation != \'Yes\' || fieldValue != \'\'', 'You must enter a value in this field')])}},{"key": "acsisMembership","type": "buttons-field","className":"col-xs-12","templateOptions":{"options":[{"value":"Yes","key":"Yes","icon":"glyphicon glyphicon-ok md"},{"value":"No","key":"No","icon":"glyphicon glyphicon-remove md"}],"label":"ACSIS Ltd membership","question":"Is your firm a member of ACSIS Ltd?"},"validators": {"validation": Validators.compose([ValidationService.required('true', '')])}},{"key": "acsisMembershipYears","type": "input-field","className":"col-xs-6","templateOptions":{"question":"How many years has your firm been insured with ACSIS Ltd?","hideCondition":"acsisMembership != 'Yes'"},"validators": {"validation": Validators.compose([ValidationService.customExpression('acsisMembership != \'Yes\' || fieldValue != \'\'', 'You must enter a value in this field')])}},{"key": "acsisMembershipNumber","type": "input-field","className":"col-xs-6","templateOptions":{"question":"ACSIS membership number","hideCondition":"acsisMembership != 'Yes'"},"validators": {"validation": Validators.compose([ValidationService.customExpression('acsisMembership != \'Yes\' || fieldValue != \'\'', 'You must enter a value in this field')])}},{"key":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17"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7" s="15" t="str">
        <f>IF(AND(Table_Question_Sets[[#This Row],[Header]]="",Table_Question_Sets[[#This Row],[Property]]&lt;&gt;"",Table_Question_Sets[[#This Row],[Field Type]]&lt;&gt;""),
""""&amp;Table_Question_Sets[[#This Row],[Key]]&amp;"""","")</f>
        <v/>
      </c>
      <c r="BM117"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"membership":["businessAssociation","businessAssociationDetails","acsisMembership","acsisMembershipYears","acsisMembershipNumber","disciplinaryAction","disciplinaryActionDetails","accreditationNSW","accreditationDetails","jointVentures","jointVenturesDetails"],</v>
      </c>
      <c r="BN117" s="15" t="str">
        <f>IF(AND(Table_Question_Sets[[#This Row],[Header]]&lt;&gt;"Yes",Table_Question_Sets[[#This Row],[Property]]&lt;&gt;"",Table_Question_Sets[[#This Row],[Workflow Role]]&lt;&gt;""),
""""&amp;Table_Question_Sets[[#This Row],[Workflow Role]]&amp;""":"""&amp;Table_Question_Sets[[#This Row],[Key]]&amp;"""","")</f>
        <v/>
      </c>
      <c r="BO117" s="15" t="str">
        <f>IF(AND(Table_Question_Sets[[#This Row],[Header]]&lt;&gt;"Yes",Table_Question_Sets[[#This Row],[Property]]&lt;&gt;"",Table_Question_Sets[[#This Row],[Private]]="Yes"),
""""&amp;Table_Question_Sets[[#This Row],[Key]]&amp;"""","")</f>
        <v/>
      </c>
      <c r="BP117" s="15" t="str">
        <f ca="1">IF(Table_Question_Sets[[#This Row],[Header]]="Yes","",_xlfn.NUMBERVALUE(INDIRECT(SUBSTITUTE(ADDRESS(1,COLUMN(),4),"1","")&amp;ROW()+1))+IF(OR(Table_Question_Sets[[#This Row],[Value]]&lt;&gt;"",AND(Table_Question_Sets[[#This Row],[Data Type]]="Repeating",Table_Question_Sets[[#This Row],[Calculation Repeating]]&lt;&gt;"")),1,0))</f>
        <v/>
      </c>
      <c r="BQ117" s="15" t="str">
        <f ca="1" xml:space="preserve">
IF(Table_Question_Sets[[#This Row],[Data Type]]="Repeating",
OFFSET(Table_Repeating_Question_Sets[[#Headers],[Property]],MATCH(Table_Question_Sets[[#This Row],[Property]],Table_Repeating_Question_Sets[Property],0),MATCH("Calculation",Table_Repeating_Question_Sets[#Headers],0)-1,1,1),
"")</f>
        <v/>
      </c>
      <c r="BR117"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7"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"membership":{},</v>
      </c>
      <c r="BT117" s="15" t="str">
        <f ca="1">IF(ISNUMBER(Table_Question_Sets[[#This Row],[Config Use Row]]),INDEX(Table_Question_Sets[Config Rollup],Table_Question_Sets[[#This Row],[Config Use Row]]),"")</f>
        <v/>
      </c>
      <c r="BU117" s="15" t="str">
        <f ca="1">IF(ISNUMBER(Table_Question_Sets[[#This Row],[Config Use Row]]),INDEX(Table_Question_Sets[Config Keys Nested Rollup],Table_Question_Sets[[#This Row],[Config Use Row]]),"")</f>
        <v/>
      </c>
      <c r="BV117" s="15" t="str">
        <f ca="1">IF(ISNUMBER(Table_Question_Sets[[#This Row],[Config Use Row]]),INDEX(Table_Question_Sets[Calculation Rollup],Table_Question_Sets[[#This Row],[Config Use Row]]),"")</f>
        <v/>
      </c>
    </row>
    <row r="118" spans="2:74" s="22" customFormat="1" ht="21" hidden="1" customHeight="1">
      <c r="B118" s="27"/>
      <c r="C118" s="164"/>
      <c r="D118" s="26" t="str">
        <f ca="1">IF(Table_Question_Sets[[#This Row],[Header]]="Yes","",
IF(INDIRECT(SUBSTITUTE(ADDRESS(1,COLUMN(),4),"1","")&amp;ROW()-1)="",
INDIRECT(SUBSTITUTE(ADDRESS(1,COLUMN(Table_Question_Sets[[#This Row],[Property]]),4),"1","")&amp;ROW()-1),
INDIRECT(SUBSTITUTE(ADDRESS(1,COLUMN(),4),"1","")&amp;ROW()-1)))</f>
        <v>Membership</v>
      </c>
      <c r="E11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18" s="26" t="str">
        <f>IF(Table_Question_Sets[[#This Row],[Header]]="Yes","",IF(Table_Question_Sets[[#This Row],[Property]]&lt;&gt;"",SUBSTITUTE(Table_Question_Sets[[#This Row],[Property]]," ",""),""))</f>
        <v/>
      </c>
      <c r="G118" s="94"/>
      <c r="H118" s="27"/>
      <c r="I118" s="27"/>
      <c r="J118" s="10"/>
      <c r="K118" s="59"/>
      <c r="L118" s="82"/>
      <c r="M118" s="82"/>
      <c r="N118" s="59"/>
      <c r="O118" s="60"/>
      <c r="P118" s="60"/>
      <c r="Q118" s="60"/>
      <c r="R118" s="59"/>
      <c r="S118" s="52"/>
      <c r="T118" s="27"/>
      <c r="U118" s="11"/>
      <c r="V118" s="27"/>
      <c r="W118" s="27"/>
      <c r="X118" s="27"/>
      <c r="Y118" s="27"/>
      <c r="Z118" s="27"/>
      <c r="AA118" s="27"/>
      <c r="AB118" s="239"/>
      <c r="AC118" s="27"/>
      <c r="AD118" s="27"/>
      <c r="AE118" s="27"/>
      <c r="AF118" s="27"/>
      <c r="AG118" s="27"/>
      <c r="AH118" s="82"/>
      <c r="AI118" s="82"/>
      <c r="AJ118" s="82"/>
      <c r="AK118" s="82"/>
      <c r="AL118" s="26"/>
      <c r="AM11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18" s="165"/>
      <c r="AO11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8" s="27"/>
      <c r="AR118" s="52"/>
      <c r="AS118" s="27"/>
      <c r="AT118" s="27"/>
      <c r="AU118" s="27"/>
      <c r="AV118" s="27"/>
      <c r="AW118" s="27"/>
      <c r="AX118" s="27"/>
      <c r="AY11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8" s="50" t="str">
        <f>IF(OR(Table_Question_Sets[[#This Row],[Header]]="Yes",Table_Question_Sets[[#This Row],[Text]]=""),"",IF(OR(Table_Question_Sets[[#This Row],[Text]]="true",Table_Question_Sets[[#This Row],[Text]]="false",ISNUMBER(Table_Question_Sets[[#This Row],[Text]])),Table_Question_Sets[[#This Row],[Text]],""""&amp;Table_Question_Sets[[#This Row],[Text]]&amp;""""))</f>
        <v/>
      </c>
      <c r="BA118" s="50" t="str">
        <f>IF(AND(Table_Question_Sets[[#This Row],[Header]]&lt;&gt;"Yes",Table_Question_Sets[[#This Row],[Property]]&lt;&gt;"",Table_Question_Sets[[#This Row],[Summary Label]]&lt;&gt;""),""""&amp;Table_Question_Sets[[#This Row],[Key]]&amp;""": """&amp;Table_Question_Sets[[#This Row],[Summary Label]]&amp;"""","")</f>
        <v/>
      </c>
      <c r="BB118" s="50">
        <f ca="1">IF(Table_Question_Sets[[#This Row],[Header]]="Yes","",_xlfn.NUMBERVALUE(INDIRECT(SUBSTITUTE(ADDRESS(1,COLUMN(),4),"1","")&amp;ROW()-1))+IF(Table_Question_Sets[[#This Row],[Property]]&lt;&gt;"",1,0))</f>
        <v>0</v>
      </c>
      <c r="BC118" s="50">
        <f ca="1">IF(Table_Question_Sets[[#This Row],[Header]]="Yes","",_xlfn.NUMBERVALUE(INDIRECT(SUBSTITUTE(ADDRESS(1,COLUMN(),4),"1","")&amp;ROW()+1))+IF(Table_Question_Sets[[#This Row],[Property]]&lt;&gt;"",1,0))</f>
        <v>11</v>
      </c>
      <c r="BD118" s="29" t="str">
        <f t="array" aca="1" ref="BD1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1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8"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18"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18" s="26" t="str">
        <f xml:space="preserve">
IF(Table_Question_Sets[[#This Row],[Row]]="Yes","]},{""className"": ""row"",""fieldGroup"": [","")&amp;
Table_Question_Sets[[#This Row],[Config Field]]</f>
        <v/>
      </c>
      <c r="BJ118"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"businessAssociation","type": "buttons-field","className":"col-xs-12","templateOptions":{"options":[{"value":"Yes","key":"Yes","icon":"glyphicon glyphicon-ok md"},{"value":"No","key":"No","icon":"glyphicon glyphicon-remove md"}],"question":"Is the firm a member of any professional or business association?","content":{"heading3":"Membership"}},"validators": {"validation": Validators.compose([ValidationService.required('true', '')])}},{"key": "businessAssociationDetails","type": "input-field","className":"col-xs-12","templateOptions":{"question":"Please provide details","hideCondition":"businessAssociation != 'Yes'"},"validators": {"validation": Validators.compose([ValidationService.customExpression('businessAssociation != \'Yes\' || fieldValue != \'\'', 'You must enter a value in this field')])}},{"key": "acsisMembership","type": "buttons-field","className":"col-xs-12","templateOptions":{"options":[{"value":"Yes","key":"Yes","icon":"glyphicon glyphicon-ok md"},{"value":"No","key":"No","icon":"glyphicon glyphicon-remove md"}],"label":"ACSIS Ltd membership","question":"Is your firm a member of ACSIS Ltd?"},"validators": {"validation": Validators.compose([ValidationService.required('true', '')])}},{"key": "acsisMembershipYears","type": "input-field","className":"col-xs-6","templateOptions":{"question":"How many years has your firm been insured with ACSIS Ltd?","hideCondition":"acsisMembership != 'Yes'"},"validators": {"validation": Validators.compose([ValidationService.customExpression('acsisMembership != \'Yes\' || fieldValue != \'\'', 'You must enter a value in this field')])}},{"key": "acsisMembershipNumber","type": "input-field","className":"col-xs-6","templateOptions":{"question":"ACSIS membership number","hideCondition":"acsisMembership != 'Yes'"},"validators": {"validation": Validators.compose([ValidationService.customExpression('acsisMembership != \'Yes\' || fieldValue != \'\'', 'You must enter a value in this field')])}},{"key":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18"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8" s="137" t="str">
        <f>IF(AND(Table_Question_Sets[[#This Row],[Header]]="",Table_Question_Sets[[#This Row],[Property]]&lt;&gt;"",Table_Question_Sets[[#This Row],[Field Type]]&lt;&gt;""),
""""&amp;Table_Question_Sets[[#This Row],[Key]]&amp;"""","")</f>
        <v/>
      </c>
      <c r="BM11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"businessAssociation","businessAssociationDetails","acsisMembership","acsisMembershipYears","acsisMembershipNumber","disciplinaryAction","disciplinaryActionDetails","accreditationNSW","accreditationDetails","jointVentures","jointVenturesDetails"</v>
      </c>
      <c r="BN118" s="137" t="str">
        <f>IF(AND(Table_Question_Sets[[#This Row],[Header]]&lt;&gt;"Yes",Table_Question_Sets[[#This Row],[Property]]&lt;&gt;"",Table_Question_Sets[[#This Row],[Workflow Role]]&lt;&gt;""),
""""&amp;Table_Question_Sets[[#This Row],[Workflow Role]]&amp;""":"""&amp;Table_Question_Sets[[#This Row],[Key]]&amp;"""","")</f>
        <v/>
      </c>
      <c r="BO118" s="137" t="str">
        <f>IF(AND(Table_Question_Sets[[#This Row],[Header]]&lt;&gt;"Yes",Table_Question_Sets[[#This Row],[Property]]&lt;&gt;"",Table_Question_Sets[[#This Row],[Private]]="Yes"),
""""&amp;Table_Question_Sets[[#This Row],[Key]]&amp;"""","")</f>
        <v/>
      </c>
      <c r="BP118" s="137">
        <f ca="1">IF(Table_Question_Sets[[#This Row],[Header]]="Yes","",_xlfn.NUMBERVALUE(INDIRECT(SUBSTITUTE(ADDRESS(1,COLUMN(),4),"1","")&amp;ROW()+1))+IF(OR(Table_Question_Sets[[#This Row],[Value]]&lt;&gt;"",AND(Table_Question_Sets[[#This Row],[Data Type]]="Repeating",Table_Question_Sets[[#This Row],[Calculation Repeating]]&lt;&gt;"")),1,0))</f>
        <v>0</v>
      </c>
      <c r="BQ118" s="137" t="str">
        <f ca="1" xml:space="preserve">
IF(Table_Question_Sets[[#This Row],[Data Type]]="Repeating",
OFFSET(Table_Repeating_Question_Sets[[#Headers],[Property]],MATCH(Table_Question_Sets[[#This Row],[Property]],Table_Repeating_Question_Sets[Property],0),MATCH("Calculation",Table_Repeating_Question_Sets[#Headers],0)-1,1,1),
"")</f>
        <v/>
      </c>
      <c r="BR11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8" s="137" t="str">
        <f ca="1">IF(ISNUMBER(Table_Question_Sets[[#This Row],[Config Use Row]]),INDEX(Table_Question_Sets[Config Rollup],Table_Question_Sets[[#This Row],[Config Use Row]]),"")</f>
        <v/>
      </c>
      <c r="BU118" s="137" t="str">
        <f ca="1">IF(ISNUMBER(Table_Question_Sets[[#This Row],[Config Use Row]]),INDEX(Table_Question_Sets[Config Keys Nested Rollup],Table_Question_Sets[[#This Row],[Config Use Row]]),"")</f>
        <v/>
      </c>
      <c r="BV118" s="26" t="str">
        <f ca="1">IF(ISNUMBER(Table_Question_Sets[[#This Row],[Config Use Row]]),INDEX(Table_Question_Sets[Calculation Rollup],Table_Question_Sets[[#This Row],[Config Use Row]]),"")</f>
        <v/>
      </c>
    </row>
    <row r="119" spans="2:74" s="22" customFormat="1" ht="21" customHeight="1">
      <c r="B119" s="27" t="s">
        <v>1354</v>
      </c>
      <c r="C119" s="164"/>
      <c r="D119" s="26" t="str">
        <f ca="1">IF(Table_Question_Sets[[#This Row],[Header]]="Yes","",
IF(INDIRECT(SUBSTITUTE(ADDRESS(1,COLUMN(),4),"1","")&amp;ROW()-1)="",
INDIRECT(SUBSTITUTE(ADDRESS(1,COLUMN(Table_Question_Sets[[#This Row],[Property]]),4),"1","")&amp;ROW()-1),
INDIRECT(SUBSTITUTE(ADDRESS(1,COLUMN(),4),"1","")&amp;ROW()-1)))</f>
        <v>Membership</v>
      </c>
      <c r="E11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businessAssociation</v>
      </c>
      <c r="F119" s="26" t="str">
        <f>IF(Table_Question_Sets[[#This Row],[Header]]="Yes","",IF(Table_Question_Sets[[#This Row],[Property]]&lt;&gt;"",SUBSTITUTE(Table_Question_Sets[[#This Row],[Property]]," ",""),""))</f>
        <v>BusinessAssociation</v>
      </c>
      <c r="G119" s="94"/>
      <c r="H119" s="27" t="s">
        <v>37</v>
      </c>
      <c r="I119" s="27" t="s">
        <v>61</v>
      </c>
      <c r="J119" s="10" t="s">
        <v>67</v>
      </c>
      <c r="K119" s="59" t="s">
        <v>60</v>
      </c>
      <c r="L119" s="82"/>
      <c r="M119" s="82"/>
      <c r="N119" s="59"/>
      <c r="O119" s="60" t="s">
        <v>726</v>
      </c>
      <c r="P119" s="60"/>
      <c r="Q119" s="60"/>
      <c r="R119" s="59"/>
      <c r="S119" s="52"/>
      <c r="T119" s="27"/>
      <c r="U119" s="11" t="s">
        <v>1365</v>
      </c>
      <c r="V119" s="27"/>
      <c r="W119" s="27"/>
      <c r="X119" s="27"/>
      <c r="Y119" s="27" t="s">
        <v>1353</v>
      </c>
      <c r="Z119" s="27"/>
      <c r="AA119" s="27"/>
      <c r="AB119" s="239"/>
      <c r="AC119" s="27"/>
      <c r="AD119" s="27"/>
      <c r="AE119" s="27"/>
      <c r="AF119" s="27"/>
      <c r="AG119" s="27"/>
      <c r="AH119" s="82"/>
      <c r="AI119" s="82"/>
      <c r="AJ119" s="82"/>
      <c r="AK119" s="82"/>
      <c r="AL119" s="26"/>
      <c r="AM11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19" s="165"/>
      <c r="AO11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9" s="27"/>
      <c r="AR119" s="52"/>
      <c r="AS119" s="27"/>
      <c r="AT119" s="27"/>
      <c r="AU119" s="27"/>
      <c r="AV119" s="27"/>
      <c r="AW119" s="27"/>
      <c r="AX119" s="27"/>
      <c r="AY11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9" s="50" t="str">
        <f>IF(OR(Table_Question_Sets[[#This Row],[Header]]="Yes",Table_Question_Sets[[#This Row],[Text]]=""),"",IF(OR(Table_Question_Sets[[#This Row],[Text]]="true",Table_Question_Sets[[#This Row],[Text]]="false",ISNUMBER(Table_Question_Sets[[#This Row],[Text]])),Table_Question_Sets[[#This Row],[Text]],""""&amp;Table_Question_Sets[[#This Row],[Text]]&amp;""""))</f>
        <v/>
      </c>
      <c r="BA119" s="50" t="str">
        <f>IF(AND(Table_Question_Sets[[#This Row],[Header]]&lt;&gt;"Yes",Table_Question_Sets[[#This Row],[Property]]&lt;&gt;"",Table_Question_Sets[[#This Row],[Summary Label]]&lt;&gt;""),""""&amp;Table_Question_Sets[[#This Row],[Key]]&amp;""": """&amp;Table_Question_Sets[[#This Row],[Summary Label]]&amp;"""","")</f>
        <v/>
      </c>
      <c r="BB119" s="50">
        <f ca="1">IF(Table_Question_Sets[[#This Row],[Header]]="Yes","",_xlfn.NUMBERVALUE(INDIRECT(SUBSTITUTE(ADDRESS(1,COLUMN(),4),"1","")&amp;ROW()-1))+IF(Table_Question_Sets[[#This Row],[Property]]&lt;&gt;"",1,0))</f>
        <v>1</v>
      </c>
      <c r="BC119" s="50">
        <f ca="1">IF(Table_Question_Sets[[#This Row],[Header]]="Yes","",_xlfn.NUMBERVALUE(INDIRECT(SUBSTITUTE(ADDRESS(1,COLUMN(),4),"1","")&amp;ROW()+1))+IF(Table_Question_Sets[[#This Row],[Property]]&lt;&gt;"",1,0))</f>
        <v>11</v>
      </c>
      <c r="BD119" s="29" t="str">
        <f t="array" aca="1" ref="BD1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1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1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md"}],"question":"Is the firm a member of any professional or business association?","content":{"heading3":"Membership"}}</v>
      </c>
      <c r="BH11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"businessAssociation","type": "buttons-field","className":"col-xs-12","templateOptions":{"options":[{"value":"Yes","key":"Yes","icon":"glyphicon glyphicon-ok md"},{"value":"No","key":"No","icon":"glyphicon glyphicon-remove md"}],"question":"Is the firm a member of any professional or business association?","content":{"heading3":"Membership"}},"validators": {"validation": Validators.compose([ValidationService.required('true', '')])}}</v>
      </c>
      <c r="BI119" s="26" t="str">
        <f ca="1" xml:space="preserve">
IF(Table_Question_Sets[[#This Row],[Row]]="Yes","]},{""className"": ""row"",""fieldGroup"": [","")&amp;
Table_Question_Sets[[#This Row],[Config Field]]</f>
        <v>{"key": "businessAssociation","type": "buttons-field","className":"col-xs-12","templateOptions":{"options":[{"value":"Yes","key":"Yes","icon":"glyphicon glyphicon-ok md"},{"value":"No","key":"No","icon":"glyphicon glyphicon-remove md"}],"question":"Is the firm a member of any professional or business association?","content":{"heading3":"Membership"}},"validators": {"validation": Validators.compose([ValidationService.required('true', '')])}}</v>
      </c>
      <c r="BJ119"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"businessAssociation","type": "buttons-field","className":"col-xs-12","templateOptions":{"options":[{"value":"Yes","key":"Yes","icon":"glyphicon glyphicon-ok md"},{"value":"No","key":"No","icon":"glyphicon glyphicon-remove md"}],"question":"Is the firm a member of any professional or business association?","content":{"heading3":"Membership"}},"validators": {"validation": Validators.compose([ValidationService.required('true', '')])}},{"key": "businessAssociationDetails","type": "input-field","className":"col-xs-12","templateOptions":{"question":"Please provide details","hideCondition":"businessAssociation != 'Yes'"},"validators": {"validation": Validators.compose([ValidationService.customExpression('businessAssociation != \'Yes\' || fieldValue != \'\'', 'You must enter a value in this field')])}},{"key": "acsisMembership","type": "buttons-field","className":"col-xs-12","templateOptions":{"options":[{"value":"Yes","key":"Yes","icon":"glyphicon glyphicon-ok md"},{"value":"No","key":"No","icon":"glyphicon glyphicon-remove md"}],"label":"ACSIS Ltd membership","question":"Is your firm a member of ACSIS Ltd?"},"validators": {"validation": Validators.compose([ValidationService.required('true', '')])}},{"key": "acsisMembershipYears","type": "input-field","className":"col-xs-6","templateOptions":{"question":"How many years has your firm been insured with ACSIS Ltd?","hideCondition":"acsisMembership != 'Yes'"},"validators": {"validation": Validators.compose([ValidationService.customExpression('acsisMembership != \'Yes\' || fieldValue != \'\'', 'You must enter a value in this field')])}},{"key": "acsisMembershipNumber","type": "input-field","className":"col-xs-6","templateOptions":{"question":"ACSIS membership number","hideCondition":"acsisMembership != 'Yes'"},"validators": {"validation": Validators.compose([ValidationService.customExpression('acsisMembership != \'Yes\' || fieldValue != \'\'', 'You must enter a value in this field')])}},{"key":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19"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9" s="137" t="str">
        <f>IF(AND(Table_Question_Sets[[#This Row],[Header]]="",Table_Question_Sets[[#This Row],[Property]]&lt;&gt;"",Table_Question_Sets[[#This Row],[Field Type]]&lt;&gt;""),
""""&amp;Table_Question_Sets[[#This Row],[Key]]&amp;"""","")</f>
        <v>"businessAssociation"</v>
      </c>
      <c r="BM11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"businessAssociation","businessAssociationDetails","acsisMembership","acsisMembershipYears","acsisMembershipNumber","disciplinaryAction","disciplinaryActionDetails","accreditationNSW","accreditationDetails","jointVentures","jointVenturesDetails"</v>
      </c>
      <c r="BN119" s="137" t="str">
        <f>IF(AND(Table_Question_Sets[[#This Row],[Header]]&lt;&gt;"Yes",Table_Question_Sets[[#This Row],[Property]]&lt;&gt;"",Table_Question_Sets[[#This Row],[Workflow Role]]&lt;&gt;""),
""""&amp;Table_Question_Sets[[#This Row],[Workflow Role]]&amp;""":"""&amp;Table_Question_Sets[[#This Row],[Key]]&amp;"""","")</f>
        <v/>
      </c>
      <c r="BO119" s="137" t="str">
        <f>IF(AND(Table_Question_Sets[[#This Row],[Header]]&lt;&gt;"Yes",Table_Question_Sets[[#This Row],[Property]]&lt;&gt;"",Table_Question_Sets[[#This Row],[Private]]="Yes"),
""""&amp;Table_Question_Sets[[#This Row],[Key]]&amp;"""","")</f>
        <v/>
      </c>
      <c r="BP119" s="137">
        <f ca="1">IF(Table_Question_Sets[[#This Row],[Header]]="Yes","",_xlfn.NUMBERVALUE(INDIRECT(SUBSTITUTE(ADDRESS(1,COLUMN(),4),"1","")&amp;ROW()+1))+IF(OR(Table_Question_Sets[[#This Row],[Value]]&lt;&gt;"",AND(Table_Question_Sets[[#This Row],[Data Type]]="Repeating",Table_Question_Sets[[#This Row],[Calculation Repeating]]&lt;&gt;"")),1,0))</f>
        <v>0</v>
      </c>
      <c r="BQ119" s="137" t="str">
        <f ca="1" xml:space="preserve">
IF(Table_Question_Sets[[#This Row],[Data Type]]="Repeating",
OFFSET(Table_Repeating_Question_Sets[[#Headers],[Property]],MATCH(Table_Question_Sets[[#This Row],[Property]],Table_Repeating_Question_Sets[Property],0),MATCH("Calculation",Table_Repeating_Question_Sets[#Headers],0)-1,1,1),
"")</f>
        <v/>
      </c>
      <c r="BR11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9" s="137" t="str">
        <f ca="1">IF(ISNUMBER(Table_Question_Sets[[#This Row],[Config Use Row]]),INDEX(Table_Question_Sets[Config Rollup],Table_Question_Sets[[#This Row],[Config Use Row]]),"")</f>
        <v/>
      </c>
      <c r="BU119" s="137" t="str">
        <f ca="1">IF(ISNUMBER(Table_Question_Sets[[#This Row],[Config Use Row]]),INDEX(Table_Question_Sets[Config Keys Nested Rollup],Table_Question_Sets[[#This Row],[Config Use Row]]),"")</f>
        <v/>
      </c>
      <c r="BV119" s="26" t="str">
        <f ca="1">IF(ISNUMBER(Table_Question_Sets[[#This Row],[Config Use Row]]),INDEX(Table_Question_Sets[Calculation Rollup],Table_Question_Sets[[#This Row],[Config Use Row]]),"")</f>
        <v/>
      </c>
    </row>
    <row r="120" spans="2:74" s="22" customFormat="1" ht="21" customHeight="1">
      <c r="B120" s="27" t="s">
        <v>1355</v>
      </c>
      <c r="C120" s="164"/>
      <c r="D120" s="26" t="str">
        <f ca="1">IF(Table_Question_Sets[[#This Row],[Header]]="Yes","",
IF(INDIRECT(SUBSTITUTE(ADDRESS(1,COLUMN(),4),"1","")&amp;ROW()-1)="",
INDIRECT(SUBSTITUTE(ADDRESS(1,COLUMN(Table_Question_Sets[[#This Row],[Property]]),4),"1","")&amp;ROW()-1),
INDIRECT(SUBSTITUTE(ADDRESS(1,COLUMN(),4),"1","")&amp;ROW()-1)))</f>
        <v>Membership</v>
      </c>
      <c r="E12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businessAssociationDetails</v>
      </c>
      <c r="F120" s="26" t="str">
        <f>IF(Table_Question_Sets[[#This Row],[Header]]="Yes","",IF(Table_Question_Sets[[#This Row],[Property]]&lt;&gt;"",SUBSTITUTE(Table_Question_Sets[[#This Row],[Property]]," ",""),""))</f>
        <v>BusinessAssociationDetails</v>
      </c>
      <c r="G120" s="94"/>
      <c r="H120" s="27" t="s">
        <v>37</v>
      </c>
      <c r="I120" s="27" t="s">
        <v>37</v>
      </c>
      <c r="J120" s="10"/>
      <c r="K120" s="59"/>
      <c r="L120" s="82"/>
      <c r="M120" s="82"/>
      <c r="N120" s="59"/>
      <c r="O120" s="60" t="s">
        <v>726</v>
      </c>
      <c r="P120" s="60"/>
      <c r="Q120" s="60"/>
      <c r="R120" s="59"/>
      <c r="S120" s="52"/>
      <c r="T120" s="27"/>
      <c r="U120" s="11" t="s">
        <v>1366</v>
      </c>
      <c r="V120" s="27" t="s">
        <v>1378</v>
      </c>
      <c r="W120" s="27" t="s">
        <v>1383</v>
      </c>
      <c r="X120" s="27"/>
      <c r="Y120" s="27"/>
      <c r="Z120" s="27"/>
      <c r="AA120" s="27"/>
      <c r="AB120" s="239"/>
      <c r="AC120" s="27"/>
      <c r="AD120" s="27"/>
      <c r="AE120" s="27"/>
      <c r="AF120" s="27"/>
      <c r="AG120" s="27"/>
      <c r="AH120" s="82"/>
      <c r="AI120" s="82"/>
      <c r="AJ120" s="82"/>
      <c r="AK120" s="82"/>
      <c r="AL120" s="26"/>
      <c r="AM120"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20" s="165"/>
      <c r="AO12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0" s="27"/>
      <c r="AR120" s="52"/>
      <c r="AS120" s="27"/>
      <c r="AT120" s="27"/>
      <c r="AU120" s="27"/>
      <c r="AV120" s="27"/>
      <c r="AW120" s="27"/>
      <c r="AX120" s="27"/>
      <c r="AY12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0" s="50" t="str">
        <f>IF(OR(Table_Question_Sets[[#This Row],[Header]]="Yes",Table_Question_Sets[[#This Row],[Text]]=""),"",IF(OR(Table_Question_Sets[[#This Row],[Text]]="true",Table_Question_Sets[[#This Row],[Text]]="false",ISNUMBER(Table_Question_Sets[[#This Row],[Text]])),Table_Question_Sets[[#This Row],[Text]],""""&amp;Table_Question_Sets[[#This Row],[Text]]&amp;""""))</f>
        <v/>
      </c>
      <c r="BA120" s="50" t="str">
        <f>IF(AND(Table_Question_Sets[[#This Row],[Header]]&lt;&gt;"Yes",Table_Question_Sets[[#This Row],[Property]]&lt;&gt;"",Table_Question_Sets[[#This Row],[Summary Label]]&lt;&gt;""),""""&amp;Table_Question_Sets[[#This Row],[Key]]&amp;""": """&amp;Table_Question_Sets[[#This Row],[Summary Label]]&amp;"""","")</f>
        <v/>
      </c>
      <c r="BB120" s="50">
        <f ca="1">IF(Table_Question_Sets[[#This Row],[Header]]="Yes","",_xlfn.NUMBERVALUE(INDIRECT(SUBSTITUTE(ADDRESS(1,COLUMN(),4),"1","")&amp;ROW()-1))+IF(Table_Question_Sets[[#This Row],[Property]]&lt;&gt;"",1,0))</f>
        <v>2</v>
      </c>
      <c r="BC120" s="50">
        <f ca="1">IF(Table_Question_Sets[[#This Row],[Header]]="Yes","",_xlfn.NUMBERVALUE(INDIRECT(SUBSTITUTE(ADDRESS(1,COLUMN(),4),"1","")&amp;ROW()+1))+IF(Table_Question_Sets[[#This Row],[Property]]&lt;&gt;"",1,0))</f>
        <v>10</v>
      </c>
      <c r="BD120" s="29" t="str">
        <f t="array" aca="1" ref="BD1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Validators.compose([ValidationService.customExpression('businessAssociation != \'Yes\' || fieldValue != \'\'', 'You must enter a value in this field')])}</v>
      </c>
      <c r="BF12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"templateOptions":{"question":"Please provide details","hideCondition":"businessAssociation != 'Yes'"}</v>
      </c>
      <c r="BH12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"businessAssociationDetails","type": "input-field","className":"col-xs-12","templateOptions":{"question":"Please provide details","hideCondition":"businessAssociation != 'Yes'"},"validators": {"validation": Validators.compose([ValidationService.customExpression('businessAssociation != \'Yes\' || fieldValue != \'\'', 'You must enter a value in this field')])}}</v>
      </c>
      <c r="BI120" s="26" t="str">
        <f ca="1" xml:space="preserve">
IF(Table_Question_Sets[[#This Row],[Row]]="Yes","]},{""className"": ""row"",""fieldGroup"": [","")&amp;
Table_Question_Sets[[#This Row],[Config Field]]</f>
        <v>{"key": "businessAssociationDetails","type": "input-field","className":"col-xs-12","templateOptions":{"question":"Please provide details","hideCondition":"businessAssociation != 'Yes'"},"validators": {"validation": Validators.compose([ValidationService.customExpression('businessAssociation != \'Yes\' || fieldValue != \'\'', 'You must enter a value in this field')])}}</v>
      </c>
      <c r="BJ120"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"businessAssociationDetails","type": "input-field","className":"col-xs-12","templateOptions":{"question":"Please provide details","hideCondition":"businessAssociation != 'Yes'"},"validators": {"validation": Validators.compose([ValidationService.customExpression('businessAssociation != \'Yes\' || fieldValue != \'\'', 'You must enter a value in this field')])}},{"key": "acsisMembership","type": "buttons-field","className":"col-xs-12","templateOptions":{"options":[{"value":"Yes","key":"Yes","icon":"glyphicon glyphicon-ok md"},{"value":"No","key":"No","icon":"glyphicon glyphicon-remove md"}],"label":"ACSIS Ltd membership","question":"Is your firm a member of ACSIS Ltd?"},"validators": {"validation": Validators.compose([ValidationService.required('true', '')])}},{"key": "acsisMembershipYears","type": "input-field","className":"col-xs-6","templateOptions":{"question":"How many years has your firm been insured with ACSIS Ltd?","hideCondition":"acsisMembership != 'Yes'"},"validators": {"validation": Validators.compose([ValidationService.customExpression('acsisMembership != \'Yes\' || fieldValue != \'\'', 'You must enter a value in this field')])}},{"key": "acsisMembershipNumber","type": "input-field","className":"col-xs-6","templateOptions":{"question":"ACSIS membership number","hideCondition":"acsisMembership != 'Yes'"},"validators": {"validation": Validators.compose([ValidationService.customExpression('acsisMembership != \'Yes\' || fieldValue != \'\'', 'You must enter a value in this field')])}},{"key":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20"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0" s="137" t="str">
        <f>IF(AND(Table_Question_Sets[[#This Row],[Header]]="",Table_Question_Sets[[#This Row],[Property]]&lt;&gt;"",Table_Question_Sets[[#This Row],[Field Type]]&lt;&gt;""),
""""&amp;Table_Question_Sets[[#This Row],[Key]]&amp;"""","")</f>
        <v>"businessAssociationDetails"</v>
      </c>
      <c r="BM12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"businessAssociationDetails","acsisMembership","acsisMembershipYears","acsisMembershipNumber","disciplinaryAction","disciplinaryActionDetails","accreditationNSW","accreditationDetails","jointVentures","jointVenturesDetails"</v>
      </c>
      <c r="BN120" s="137" t="str">
        <f>IF(AND(Table_Question_Sets[[#This Row],[Header]]&lt;&gt;"Yes",Table_Question_Sets[[#This Row],[Property]]&lt;&gt;"",Table_Question_Sets[[#This Row],[Workflow Role]]&lt;&gt;""),
""""&amp;Table_Question_Sets[[#This Row],[Workflow Role]]&amp;""":"""&amp;Table_Question_Sets[[#This Row],[Key]]&amp;"""","")</f>
        <v/>
      </c>
      <c r="BO120" s="137" t="str">
        <f>IF(AND(Table_Question_Sets[[#This Row],[Header]]&lt;&gt;"Yes",Table_Question_Sets[[#This Row],[Property]]&lt;&gt;"",Table_Question_Sets[[#This Row],[Private]]="Yes"),
""""&amp;Table_Question_Sets[[#This Row],[Key]]&amp;"""","")</f>
        <v/>
      </c>
      <c r="BP120" s="137">
        <f ca="1">IF(Table_Question_Sets[[#This Row],[Header]]="Yes","",_xlfn.NUMBERVALUE(INDIRECT(SUBSTITUTE(ADDRESS(1,COLUMN(),4),"1","")&amp;ROW()+1))+IF(OR(Table_Question_Sets[[#This Row],[Value]]&lt;&gt;"",AND(Table_Question_Sets[[#This Row],[Data Type]]="Repeating",Table_Question_Sets[[#This Row],[Calculation Repeating]]&lt;&gt;"")),1,0))</f>
        <v>0</v>
      </c>
      <c r="BQ120" s="137" t="str">
        <f ca="1" xml:space="preserve">
IF(Table_Question_Sets[[#This Row],[Data Type]]="Repeating",
OFFSET(Table_Repeating_Question_Sets[[#Headers],[Property]],MATCH(Table_Question_Sets[[#This Row],[Property]],Table_Repeating_Question_Sets[Property],0),MATCH("Calculation",Table_Repeating_Question_Sets[#Headers],0)-1,1,1),
"")</f>
        <v/>
      </c>
      <c r="BR12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0" s="137" t="str">
        <f ca="1">IF(ISNUMBER(Table_Question_Sets[[#This Row],[Config Use Row]]),INDEX(Table_Question_Sets[Config Rollup],Table_Question_Sets[[#This Row],[Config Use Row]]),"")</f>
        <v/>
      </c>
      <c r="BU120" s="137" t="str">
        <f ca="1">IF(ISNUMBER(Table_Question_Sets[[#This Row],[Config Use Row]]),INDEX(Table_Question_Sets[Config Keys Nested Rollup],Table_Question_Sets[[#This Row],[Config Use Row]]),"")</f>
        <v/>
      </c>
      <c r="BV120" s="26" t="str">
        <f ca="1">IF(ISNUMBER(Table_Question_Sets[[#This Row],[Config Use Row]]),INDEX(Table_Question_Sets[Calculation Rollup],Table_Question_Sets[[#This Row],[Config Use Row]]),"")</f>
        <v/>
      </c>
    </row>
    <row r="121" spans="2:74" s="22" customFormat="1" ht="21" customHeight="1">
      <c r="B121" s="27" t="s">
        <v>1356</v>
      </c>
      <c r="C121" s="164"/>
      <c r="D121" s="26" t="str">
        <f ca="1">IF(Table_Question_Sets[[#This Row],[Header]]="Yes","",
IF(INDIRECT(SUBSTITUTE(ADDRESS(1,COLUMN(),4),"1","")&amp;ROW()-1)="",
INDIRECT(SUBSTITUTE(ADDRESS(1,COLUMN(Table_Question_Sets[[#This Row],[Property]]),4),"1","")&amp;ROW()-1),
INDIRECT(SUBSTITUTE(ADDRESS(1,COLUMN(),4),"1","")&amp;ROW()-1)))</f>
        <v>Membership</v>
      </c>
      <c r="E12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acsisMembership</v>
      </c>
      <c r="F121" s="26" t="str">
        <f>IF(Table_Question_Sets[[#This Row],[Header]]="Yes","",IF(Table_Question_Sets[[#This Row],[Property]]&lt;&gt;"",SUBSTITUTE(Table_Question_Sets[[#This Row],[Property]]," ",""),""))</f>
        <v>AcsisMembership</v>
      </c>
      <c r="G121" s="94"/>
      <c r="H121" s="27" t="s">
        <v>37</v>
      </c>
      <c r="I121" s="27" t="s">
        <v>61</v>
      </c>
      <c r="J121" s="10" t="s">
        <v>67</v>
      </c>
      <c r="K121" s="59" t="s">
        <v>60</v>
      </c>
      <c r="L121" s="82"/>
      <c r="M121" s="82"/>
      <c r="N121" s="59"/>
      <c r="O121" s="60" t="s">
        <v>726</v>
      </c>
      <c r="P121" s="60"/>
      <c r="Q121" s="60"/>
      <c r="R121" s="59"/>
      <c r="S121" s="52"/>
      <c r="T121" s="27" t="s">
        <v>1367</v>
      </c>
      <c r="U121" s="11" t="s">
        <v>1368</v>
      </c>
      <c r="V121" s="27"/>
      <c r="W121" s="27"/>
      <c r="X121" s="27"/>
      <c r="Y121" s="27"/>
      <c r="Z121" s="27"/>
      <c r="AA121" s="27"/>
      <c r="AB121" s="239"/>
      <c r="AC121" s="27"/>
      <c r="AD121" s="27"/>
      <c r="AE121" s="27"/>
      <c r="AF121" s="27"/>
      <c r="AG121" s="27"/>
      <c r="AH121" s="82"/>
      <c r="AI121" s="82"/>
      <c r="AJ121" s="82"/>
      <c r="AK121" s="82"/>
      <c r="AL121" s="26"/>
      <c r="AM12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21" s="165"/>
      <c r="AO12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1" s="27"/>
      <c r="AR121" s="52"/>
      <c r="AS121" s="27"/>
      <c r="AT121" s="27"/>
      <c r="AU121" s="27"/>
      <c r="AV121" s="27"/>
      <c r="AW121" s="27"/>
      <c r="AX121" s="27"/>
      <c r="AY12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1" s="50" t="str">
        <f>IF(OR(Table_Question_Sets[[#This Row],[Header]]="Yes",Table_Question_Sets[[#This Row],[Text]]=""),"",IF(OR(Table_Question_Sets[[#This Row],[Text]]="true",Table_Question_Sets[[#This Row],[Text]]="false",ISNUMBER(Table_Question_Sets[[#This Row],[Text]])),Table_Question_Sets[[#This Row],[Text]],""""&amp;Table_Question_Sets[[#This Row],[Text]]&amp;""""))</f>
        <v/>
      </c>
      <c r="BA121" s="50" t="str">
        <f>IF(AND(Table_Question_Sets[[#This Row],[Header]]&lt;&gt;"Yes",Table_Question_Sets[[#This Row],[Property]]&lt;&gt;"",Table_Question_Sets[[#This Row],[Summary Label]]&lt;&gt;""),""""&amp;Table_Question_Sets[[#This Row],[Key]]&amp;""": """&amp;Table_Question_Sets[[#This Row],[Summary Label]]&amp;"""","")</f>
        <v/>
      </c>
      <c r="BB121" s="50">
        <f ca="1">IF(Table_Question_Sets[[#This Row],[Header]]="Yes","",_xlfn.NUMBERVALUE(INDIRECT(SUBSTITUTE(ADDRESS(1,COLUMN(),4),"1","")&amp;ROW()-1))+IF(Table_Question_Sets[[#This Row],[Property]]&lt;&gt;"",1,0))</f>
        <v>3</v>
      </c>
      <c r="BC121" s="50">
        <f ca="1">IF(Table_Question_Sets[[#This Row],[Header]]="Yes","",_xlfn.NUMBERVALUE(INDIRECT(SUBSTITUTE(ADDRESS(1,COLUMN(),4),"1","")&amp;ROW()+1))+IF(Table_Question_Sets[[#This Row],[Property]]&lt;&gt;"",1,0))</f>
        <v>9</v>
      </c>
      <c r="BD121" s="29" t="str">
        <f t="array" aca="1" ref="BD1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2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2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md"}],"label":"ACSIS Ltd membership","question":"Is your firm a member of ACSIS Ltd?"}</v>
      </c>
      <c r="BH12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"acsisMembership","type": "buttons-field","className":"col-xs-12","templateOptions":{"options":[{"value":"Yes","key":"Yes","icon":"glyphicon glyphicon-ok md"},{"value":"No","key":"No","icon":"glyphicon glyphicon-remove md"}],"label":"ACSIS Ltd membership","question":"Is your firm a member of ACSIS Ltd?"},"validators": {"validation": Validators.compose([ValidationService.required('true', '')])}}</v>
      </c>
      <c r="BI121" s="26" t="str">
        <f ca="1" xml:space="preserve">
IF(Table_Question_Sets[[#This Row],[Row]]="Yes","]},{""className"": ""row"",""fieldGroup"": [","")&amp;
Table_Question_Sets[[#This Row],[Config Field]]</f>
        <v>{"key": "acsisMembership","type": "buttons-field","className":"col-xs-12","templateOptions":{"options":[{"value":"Yes","key":"Yes","icon":"glyphicon glyphicon-ok md"},{"value":"No","key":"No","icon":"glyphicon glyphicon-remove md"}],"label":"ACSIS Ltd membership","question":"Is your firm a member of ACSIS Ltd?"},"validators": {"validation": Validators.compose([ValidationService.required('true', '')])}}</v>
      </c>
      <c r="BJ12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"acsisMembership","type": "buttons-field","className":"col-xs-12","templateOptions":{"options":[{"value":"Yes","key":"Yes","icon":"glyphicon glyphicon-ok md"},{"value":"No","key":"No","icon":"glyphicon glyphicon-remove md"}],"label":"ACSIS Ltd membership","question":"Is your firm a member of ACSIS Ltd?"},"validators": {"validation": Validators.compose([ValidationService.required('true', '')])}},{"key": "acsisMembershipYears","type": "input-field","className":"col-xs-6","templateOptions":{"question":"How many years has your firm been insured with ACSIS Ltd?","hideCondition":"acsisMembership != 'Yes'"},"validators": {"validation": Validators.compose([ValidationService.customExpression('acsisMembership != \'Yes\' || fieldValue != \'\'', 'You must enter a value in this field')])}},{"key": "acsisMembershipNumber","type": "input-field","className":"col-xs-6","templateOptions":{"question":"ACSIS membership number","hideCondition":"acsisMembership != 'Yes'"},"validators": {"validation": Validators.compose([ValidationService.customExpression('acsisMembership != \'Yes\' || fieldValue != \'\'', 'You must enter a value in this field')])}},{"key":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2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1" s="137" t="str">
        <f>IF(AND(Table_Question_Sets[[#This Row],[Header]]="",Table_Question_Sets[[#This Row],[Property]]&lt;&gt;"",Table_Question_Sets[[#This Row],[Field Type]]&lt;&gt;""),
""""&amp;Table_Question_Sets[[#This Row],[Key]]&amp;"""","")</f>
        <v>"acsisMembership"</v>
      </c>
      <c r="BM12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"acsisMembership","acsisMembershipYears","acsisMembershipNumber","disciplinaryAction","disciplinaryActionDetails","accreditationNSW","accreditationDetails","jointVentures","jointVenturesDetails"</v>
      </c>
      <c r="BN121" s="137" t="str">
        <f>IF(AND(Table_Question_Sets[[#This Row],[Header]]&lt;&gt;"Yes",Table_Question_Sets[[#This Row],[Property]]&lt;&gt;"",Table_Question_Sets[[#This Row],[Workflow Role]]&lt;&gt;""),
""""&amp;Table_Question_Sets[[#This Row],[Workflow Role]]&amp;""":"""&amp;Table_Question_Sets[[#This Row],[Key]]&amp;"""","")</f>
        <v/>
      </c>
      <c r="BO121" s="137" t="str">
        <f>IF(AND(Table_Question_Sets[[#This Row],[Header]]&lt;&gt;"Yes",Table_Question_Sets[[#This Row],[Property]]&lt;&gt;"",Table_Question_Sets[[#This Row],[Private]]="Yes"),
""""&amp;Table_Question_Sets[[#This Row],[Key]]&amp;"""","")</f>
        <v/>
      </c>
      <c r="BP121" s="137">
        <f ca="1">IF(Table_Question_Sets[[#This Row],[Header]]="Yes","",_xlfn.NUMBERVALUE(INDIRECT(SUBSTITUTE(ADDRESS(1,COLUMN(),4),"1","")&amp;ROW()+1))+IF(OR(Table_Question_Sets[[#This Row],[Value]]&lt;&gt;"",AND(Table_Question_Sets[[#This Row],[Data Type]]="Repeating",Table_Question_Sets[[#This Row],[Calculation Repeating]]&lt;&gt;"")),1,0))</f>
        <v>0</v>
      </c>
      <c r="BQ121" s="137" t="str">
        <f ca="1" xml:space="preserve">
IF(Table_Question_Sets[[#This Row],[Data Type]]="Repeating",
OFFSET(Table_Repeating_Question_Sets[[#Headers],[Property]],MATCH(Table_Question_Sets[[#This Row],[Property]],Table_Repeating_Question_Sets[Property],0),MATCH("Calculation",Table_Repeating_Question_Sets[#Headers],0)-1,1,1),
"")</f>
        <v/>
      </c>
      <c r="BR12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1" s="137" t="str">
        <f ca="1">IF(ISNUMBER(Table_Question_Sets[[#This Row],[Config Use Row]]),INDEX(Table_Question_Sets[Config Rollup],Table_Question_Sets[[#This Row],[Config Use Row]]),"")</f>
        <v/>
      </c>
      <c r="BU121" s="137" t="str">
        <f ca="1">IF(ISNUMBER(Table_Question_Sets[[#This Row],[Config Use Row]]),INDEX(Table_Question_Sets[Config Keys Nested Rollup],Table_Question_Sets[[#This Row],[Config Use Row]]),"")</f>
        <v/>
      </c>
      <c r="BV121" s="26" t="str">
        <f ca="1">IF(ISNUMBER(Table_Question_Sets[[#This Row],[Config Use Row]]),INDEX(Table_Question_Sets[Calculation Rollup],Table_Question_Sets[[#This Row],[Config Use Row]]),"")</f>
        <v/>
      </c>
    </row>
    <row r="122" spans="2:74" s="22" customFormat="1" ht="21" customHeight="1">
      <c r="B122" s="27" t="s">
        <v>1357</v>
      </c>
      <c r="C122" s="164"/>
      <c r="D122" s="26" t="str">
        <f ca="1">IF(Table_Question_Sets[[#This Row],[Header]]="Yes","",
IF(INDIRECT(SUBSTITUTE(ADDRESS(1,COLUMN(),4),"1","")&amp;ROW()-1)="",
INDIRECT(SUBSTITUTE(ADDRESS(1,COLUMN(Table_Question_Sets[[#This Row],[Property]]),4),"1","")&amp;ROW()-1),
INDIRECT(SUBSTITUTE(ADDRESS(1,COLUMN(),4),"1","")&amp;ROW()-1)))</f>
        <v>Membership</v>
      </c>
      <c r="E12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acsisMembershipYears</v>
      </c>
      <c r="F122" s="26" t="str">
        <f>IF(Table_Question_Sets[[#This Row],[Header]]="Yes","",IF(Table_Question_Sets[[#This Row],[Property]]&lt;&gt;"",SUBSTITUTE(Table_Question_Sets[[#This Row],[Property]]," ",""),""))</f>
        <v>AcsisMembershipYears</v>
      </c>
      <c r="G122" s="94"/>
      <c r="H122" s="27" t="s">
        <v>37</v>
      </c>
      <c r="I122" s="27" t="s">
        <v>37</v>
      </c>
      <c r="J122" s="10"/>
      <c r="K122" s="59"/>
      <c r="L122" s="82"/>
      <c r="M122" s="82"/>
      <c r="N122" s="59"/>
      <c r="O122" s="60" t="s">
        <v>738</v>
      </c>
      <c r="P122" s="60"/>
      <c r="Q122" s="60"/>
      <c r="R122" s="59"/>
      <c r="S122" s="52"/>
      <c r="T122" s="27"/>
      <c r="U122" s="11" t="s">
        <v>1369</v>
      </c>
      <c r="V122" s="27" t="s">
        <v>1379</v>
      </c>
      <c r="W122" s="27" t="s">
        <v>1384</v>
      </c>
      <c r="X122" s="27"/>
      <c r="Y122" s="27"/>
      <c r="Z122" s="27"/>
      <c r="AA122" s="27"/>
      <c r="AB122" s="239"/>
      <c r="AC122" s="27"/>
      <c r="AD122" s="27"/>
      <c r="AE122" s="27"/>
      <c r="AF122" s="27"/>
      <c r="AG122" s="27"/>
      <c r="AH122" s="82"/>
      <c r="AI122" s="82"/>
      <c r="AJ122" s="82"/>
      <c r="AK122" s="82"/>
      <c r="AL122" s="26"/>
      <c r="AM12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22" s="165"/>
      <c r="AO12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2" s="27"/>
      <c r="AR122" s="52"/>
      <c r="AS122" s="27"/>
      <c r="AT122" s="27"/>
      <c r="AU122" s="27"/>
      <c r="AV122" s="27"/>
      <c r="AW122" s="27"/>
      <c r="AX122" s="27"/>
      <c r="AY12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2" s="50" t="str">
        <f>IF(OR(Table_Question_Sets[[#This Row],[Header]]="Yes",Table_Question_Sets[[#This Row],[Text]]=""),"",IF(OR(Table_Question_Sets[[#This Row],[Text]]="true",Table_Question_Sets[[#This Row],[Text]]="false",ISNUMBER(Table_Question_Sets[[#This Row],[Text]])),Table_Question_Sets[[#This Row],[Text]],""""&amp;Table_Question_Sets[[#This Row],[Text]]&amp;""""))</f>
        <v/>
      </c>
      <c r="BA122" s="50" t="str">
        <f>IF(AND(Table_Question_Sets[[#This Row],[Header]]&lt;&gt;"Yes",Table_Question_Sets[[#This Row],[Property]]&lt;&gt;"",Table_Question_Sets[[#This Row],[Summary Label]]&lt;&gt;""),""""&amp;Table_Question_Sets[[#This Row],[Key]]&amp;""": """&amp;Table_Question_Sets[[#This Row],[Summary Label]]&amp;"""","")</f>
        <v/>
      </c>
      <c r="BB122" s="50">
        <f ca="1">IF(Table_Question_Sets[[#This Row],[Header]]="Yes","",_xlfn.NUMBERVALUE(INDIRECT(SUBSTITUTE(ADDRESS(1,COLUMN(),4),"1","")&amp;ROW()-1))+IF(Table_Question_Sets[[#This Row],[Property]]&lt;&gt;"",1,0))</f>
        <v>4</v>
      </c>
      <c r="BC122" s="50">
        <f ca="1">IF(Table_Question_Sets[[#This Row],[Header]]="Yes","",_xlfn.NUMBERVALUE(INDIRECT(SUBSTITUTE(ADDRESS(1,COLUMN(),4),"1","")&amp;ROW()+1))+IF(Table_Question_Sets[[#This Row],[Property]]&lt;&gt;"",1,0))</f>
        <v>8</v>
      </c>
      <c r="BD122" s="29" t="str">
        <f t="array" aca="1" ref="BD1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Validators.compose([ValidationService.customExpression('acsisMembership != \'Yes\' || fieldValue != \'\'', 'You must enter a value in this field')])}</v>
      </c>
      <c r="BF12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"templateOptions":{"question":"How many years has your firm been insured with ACSIS Ltd?","hideCondition":"acsisMembership != 'Yes'"}</v>
      </c>
      <c r="BH12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"acsisMembershipYears","type": "input-field","className":"col-xs-6","templateOptions":{"question":"How many years has your firm been insured with ACSIS Ltd?","hideCondition":"acsisMembership != 'Yes'"},"validators": {"validation": Validators.compose([ValidationService.customExpression('acsisMembership != \'Yes\' || fieldValue != \'\'', 'You must enter a value in this field')])}}</v>
      </c>
      <c r="BI122" s="26" t="str">
        <f ca="1" xml:space="preserve">
IF(Table_Question_Sets[[#This Row],[Row]]="Yes","]},{""className"": ""row"",""fieldGroup"": [","")&amp;
Table_Question_Sets[[#This Row],[Config Field]]</f>
        <v>{"key": "acsisMembershipYears","type": "input-field","className":"col-xs-6","templateOptions":{"question":"How many years has your firm been insured with ACSIS Ltd?","hideCondition":"acsisMembership != 'Yes'"},"validators": {"validation": Validators.compose([ValidationService.customExpression('acsisMembership != \'Yes\' || fieldValue != \'\'', 'You must enter a value in this field')])}}</v>
      </c>
      <c r="BJ12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"acsisMembershipYears","type": "input-field","className":"col-xs-6","templateOptions":{"question":"How many years has your firm been insured with ACSIS Ltd?","hideCondition":"acsisMembership != 'Yes'"},"validators": {"validation": Validators.compose([ValidationService.customExpression('acsisMembership != \'Yes\' || fieldValue != \'\'', 'You must enter a value in this field')])}},{"key": "acsisMembershipNumber","type": "input-field","className":"col-xs-6","templateOptions":{"question":"ACSIS membership number","hideCondition":"acsisMembership != 'Yes'"},"validators": {"validation": Validators.compose([ValidationService.customExpression('acsisMembership != \'Yes\' || fieldValue != \'\'', 'You must enter a value in this field')])}},{"key":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2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2" s="137" t="str">
        <f>IF(AND(Table_Question_Sets[[#This Row],[Header]]="",Table_Question_Sets[[#This Row],[Property]]&lt;&gt;"",Table_Question_Sets[[#This Row],[Field Type]]&lt;&gt;""),
""""&amp;Table_Question_Sets[[#This Row],[Key]]&amp;"""","")</f>
        <v>"acsisMembershipYears"</v>
      </c>
      <c r="BM12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"acsisMembershipYears","acsisMembershipNumber","disciplinaryAction","disciplinaryActionDetails","accreditationNSW","accreditationDetails","jointVentures","jointVenturesDetails"</v>
      </c>
      <c r="BN122" s="137" t="str">
        <f>IF(AND(Table_Question_Sets[[#This Row],[Header]]&lt;&gt;"Yes",Table_Question_Sets[[#This Row],[Property]]&lt;&gt;"",Table_Question_Sets[[#This Row],[Workflow Role]]&lt;&gt;""),
""""&amp;Table_Question_Sets[[#This Row],[Workflow Role]]&amp;""":"""&amp;Table_Question_Sets[[#This Row],[Key]]&amp;"""","")</f>
        <v/>
      </c>
      <c r="BO122" s="137" t="str">
        <f>IF(AND(Table_Question_Sets[[#This Row],[Header]]&lt;&gt;"Yes",Table_Question_Sets[[#This Row],[Property]]&lt;&gt;"",Table_Question_Sets[[#This Row],[Private]]="Yes"),
""""&amp;Table_Question_Sets[[#This Row],[Key]]&amp;"""","")</f>
        <v/>
      </c>
      <c r="BP122" s="137">
        <f ca="1">IF(Table_Question_Sets[[#This Row],[Header]]="Yes","",_xlfn.NUMBERVALUE(INDIRECT(SUBSTITUTE(ADDRESS(1,COLUMN(),4),"1","")&amp;ROW()+1))+IF(OR(Table_Question_Sets[[#This Row],[Value]]&lt;&gt;"",AND(Table_Question_Sets[[#This Row],[Data Type]]="Repeating",Table_Question_Sets[[#This Row],[Calculation Repeating]]&lt;&gt;"")),1,0))</f>
        <v>0</v>
      </c>
      <c r="BQ122" s="137" t="str">
        <f ca="1" xml:space="preserve">
IF(Table_Question_Sets[[#This Row],[Data Type]]="Repeating",
OFFSET(Table_Repeating_Question_Sets[[#Headers],[Property]],MATCH(Table_Question_Sets[[#This Row],[Property]],Table_Repeating_Question_Sets[Property],0),MATCH("Calculation",Table_Repeating_Question_Sets[#Headers],0)-1,1,1),
"")</f>
        <v/>
      </c>
      <c r="BR12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2" s="137" t="str">
        <f ca="1">IF(ISNUMBER(Table_Question_Sets[[#This Row],[Config Use Row]]),INDEX(Table_Question_Sets[Config Rollup],Table_Question_Sets[[#This Row],[Config Use Row]]),"")</f>
        <v/>
      </c>
      <c r="BU122" s="137" t="str">
        <f ca="1">IF(ISNUMBER(Table_Question_Sets[[#This Row],[Config Use Row]]),INDEX(Table_Question_Sets[Config Keys Nested Rollup],Table_Question_Sets[[#This Row],[Config Use Row]]),"")</f>
        <v/>
      </c>
      <c r="BV122" s="26" t="str">
        <f ca="1">IF(ISNUMBER(Table_Question_Sets[[#This Row],[Config Use Row]]),INDEX(Table_Question_Sets[Calculation Rollup],Table_Question_Sets[[#This Row],[Config Use Row]]),"")</f>
        <v/>
      </c>
    </row>
    <row r="123" spans="2:74" s="22" customFormat="1" ht="21" customHeight="1">
      <c r="B123" s="27" t="s">
        <v>1358</v>
      </c>
      <c r="C123" s="164"/>
      <c r="D123" s="26" t="str">
        <f ca="1">IF(Table_Question_Sets[[#This Row],[Header]]="Yes","",
IF(INDIRECT(SUBSTITUTE(ADDRESS(1,COLUMN(),4),"1","")&amp;ROW()-1)="",
INDIRECT(SUBSTITUTE(ADDRESS(1,COLUMN(Table_Question_Sets[[#This Row],[Property]]),4),"1","")&amp;ROW()-1),
INDIRECT(SUBSTITUTE(ADDRESS(1,COLUMN(),4),"1","")&amp;ROW()-1)))</f>
        <v>Membership</v>
      </c>
      <c r="E12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acsisMembershipNumber</v>
      </c>
      <c r="F123" s="26" t="str">
        <f>IF(Table_Question_Sets[[#This Row],[Header]]="Yes","",IF(Table_Question_Sets[[#This Row],[Property]]&lt;&gt;"",SUBSTITUTE(Table_Question_Sets[[#This Row],[Property]]," ",""),""))</f>
        <v>AcsisMembershipNumber</v>
      </c>
      <c r="G123" s="94"/>
      <c r="H123" s="27" t="s">
        <v>37</v>
      </c>
      <c r="I123" s="27" t="s">
        <v>37</v>
      </c>
      <c r="J123" s="10"/>
      <c r="K123" s="59"/>
      <c r="L123" s="82"/>
      <c r="M123" s="82"/>
      <c r="N123" s="59"/>
      <c r="O123" s="60" t="s">
        <v>738</v>
      </c>
      <c r="P123" s="60"/>
      <c r="Q123" s="60"/>
      <c r="R123" s="59"/>
      <c r="S123" s="52"/>
      <c r="T123" s="27"/>
      <c r="U123" s="11" t="s">
        <v>1370</v>
      </c>
      <c r="V123" s="27" t="s">
        <v>1379</v>
      </c>
      <c r="W123" s="27" t="s">
        <v>1384</v>
      </c>
      <c r="X123" s="27"/>
      <c r="Y123" s="27"/>
      <c r="Z123" s="27"/>
      <c r="AA123" s="27"/>
      <c r="AB123" s="239"/>
      <c r="AC123" s="27"/>
      <c r="AD123" s="27"/>
      <c r="AE123" s="27"/>
      <c r="AF123" s="27"/>
      <c r="AG123" s="27"/>
      <c r="AH123" s="82"/>
      <c r="AI123" s="82"/>
      <c r="AJ123" s="82"/>
      <c r="AK123" s="82"/>
      <c r="AL123" s="26"/>
      <c r="AM12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23" s="165"/>
      <c r="AO12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3" s="27"/>
      <c r="AR123" s="52"/>
      <c r="AS123" s="27"/>
      <c r="AT123" s="27"/>
      <c r="AU123" s="27"/>
      <c r="AV123" s="27"/>
      <c r="AW123" s="27"/>
      <c r="AX123" s="27"/>
      <c r="AY12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3" s="50" t="str">
        <f>IF(OR(Table_Question_Sets[[#This Row],[Header]]="Yes",Table_Question_Sets[[#This Row],[Text]]=""),"",IF(OR(Table_Question_Sets[[#This Row],[Text]]="true",Table_Question_Sets[[#This Row],[Text]]="false",ISNUMBER(Table_Question_Sets[[#This Row],[Text]])),Table_Question_Sets[[#This Row],[Text]],""""&amp;Table_Question_Sets[[#This Row],[Text]]&amp;""""))</f>
        <v/>
      </c>
      <c r="BA123" s="50" t="str">
        <f>IF(AND(Table_Question_Sets[[#This Row],[Header]]&lt;&gt;"Yes",Table_Question_Sets[[#This Row],[Property]]&lt;&gt;"",Table_Question_Sets[[#This Row],[Summary Label]]&lt;&gt;""),""""&amp;Table_Question_Sets[[#This Row],[Key]]&amp;""": """&amp;Table_Question_Sets[[#This Row],[Summary Label]]&amp;"""","")</f>
        <v/>
      </c>
      <c r="BB123" s="50">
        <f ca="1">IF(Table_Question_Sets[[#This Row],[Header]]="Yes","",_xlfn.NUMBERVALUE(INDIRECT(SUBSTITUTE(ADDRESS(1,COLUMN(),4),"1","")&amp;ROW()-1))+IF(Table_Question_Sets[[#This Row],[Property]]&lt;&gt;"",1,0))</f>
        <v>5</v>
      </c>
      <c r="BC123" s="50">
        <f ca="1">IF(Table_Question_Sets[[#This Row],[Header]]="Yes","",_xlfn.NUMBERVALUE(INDIRECT(SUBSTITUTE(ADDRESS(1,COLUMN(),4),"1","")&amp;ROW()+1))+IF(Table_Question_Sets[[#This Row],[Property]]&lt;&gt;"",1,0))</f>
        <v>7</v>
      </c>
      <c r="BD123" s="29" t="str">
        <f t="array" aca="1" ref="BD1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Validators.compose([ValidationService.customExpression('acsisMembership != \'Yes\' || fieldValue != \'\'', 'You must enter a value in this field')])}</v>
      </c>
      <c r="BF12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"templateOptions":{"question":"ACSIS membership number","hideCondition":"acsisMembership != 'Yes'"}</v>
      </c>
      <c r="BH12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"acsisMembershipNumber","type": "input-field","className":"col-xs-6","templateOptions":{"question":"ACSIS membership number","hideCondition":"acsisMembership != 'Yes'"},"validators": {"validation": Validators.compose([ValidationService.customExpression('acsisMembership != \'Yes\' || fieldValue != \'\'', 'You must enter a value in this field')])}}</v>
      </c>
      <c r="BI123" s="26" t="str">
        <f ca="1" xml:space="preserve">
IF(Table_Question_Sets[[#This Row],[Row]]="Yes","]},{""className"": ""row"",""fieldGroup"": [","")&amp;
Table_Question_Sets[[#This Row],[Config Field]]</f>
        <v>{"key": "acsisMembershipNumber","type": "input-field","className":"col-xs-6","templateOptions":{"question":"ACSIS membership number","hideCondition":"acsisMembership != 'Yes'"},"validators": {"validation": Validators.compose([ValidationService.customExpression('acsisMembership != \'Yes\' || fieldValue != \'\'', 'You must enter a value in this field')])}}</v>
      </c>
      <c r="BJ12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"acsisMembershipNumber","type": "input-field","className":"col-xs-6","templateOptions":{"question":"ACSIS membership number","hideCondition":"acsisMembership != 'Yes'"},"validators": {"validation": Validators.compose([ValidationService.customExpression('acsisMembership != \'Yes\' || fieldValue != \'\'', 'You must enter a value in this field')])}},{"key":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2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3" s="137" t="str">
        <f>IF(AND(Table_Question_Sets[[#This Row],[Header]]="",Table_Question_Sets[[#This Row],[Property]]&lt;&gt;"",Table_Question_Sets[[#This Row],[Field Type]]&lt;&gt;""),
""""&amp;Table_Question_Sets[[#This Row],[Key]]&amp;"""","")</f>
        <v>"acsisMembershipNumber"</v>
      </c>
      <c r="BM12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"acsisMembershipNumber","disciplinaryAction","disciplinaryActionDetails","accreditationNSW","accreditationDetails","jointVentures","jointVenturesDetails"</v>
      </c>
      <c r="BN123" s="137" t="str">
        <f>IF(AND(Table_Question_Sets[[#This Row],[Header]]&lt;&gt;"Yes",Table_Question_Sets[[#This Row],[Property]]&lt;&gt;"",Table_Question_Sets[[#This Row],[Workflow Role]]&lt;&gt;""),
""""&amp;Table_Question_Sets[[#This Row],[Workflow Role]]&amp;""":"""&amp;Table_Question_Sets[[#This Row],[Key]]&amp;"""","")</f>
        <v/>
      </c>
      <c r="BO123" s="137" t="str">
        <f>IF(AND(Table_Question_Sets[[#This Row],[Header]]&lt;&gt;"Yes",Table_Question_Sets[[#This Row],[Property]]&lt;&gt;"",Table_Question_Sets[[#This Row],[Private]]="Yes"),
""""&amp;Table_Question_Sets[[#This Row],[Key]]&amp;"""","")</f>
        <v/>
      </c>
      <c r="BP123" s="137">
        <f ca="1">IF(Table_Question_Sets[[#This Row],[Header]]="Yes","",_xlfn.NUMBERVALUE(INDIRECT(SUBSTITUTE(ADDRESS(1,COLUMN(),4),"1","")&amp;ROW()+1))+IF(OR(Table_Question_Sets[[#This Row],[Value]]&lt;&gt;"",AND(Table_Question_Sets[[#This Row],[Data Type]]="Repeating",Table_Question_Sets[[#This Row],[Calculation Repeating]]&lt;&gt;"")),1,0))</f>
        <v>0</v>
      </c>
      <c r="BQ123" s="137" t="str">
        <f ca="1" xml:space="preserve">
IF(Table_Question_Sets[[#This Row],[Data Type]]="Repeating",
OFFSET(Table_Repeating_Question_Sets[[#Headers],[Property]],MATCH(Table_Question_Sets[[#This Row],[Property]],Table_Repeating_Question_Sets[Property],0),MATCH("Calculation",Table_Repeating_Question_Sets[#Headers],0)-1,1,1),
"")</f>
        <v/>
      </c>
      <c r="BR12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3" s="137" t="str">
        <f ca="1">IF(ISNUMBER(Table_Question_Sets[[#This Row],[Config Use Row]]),INDEX(Table_Question_Sets[Config Rollup],Table_Question_Sets[[#This Row],[Config Use Row]]),"")</f>
        <v/>
      </c>
      <c r="BU123" s="137" t="str">
        <f ca="1">IF(ISNUMBER(Table_Question_Sets[[#This Row],[Config Use Row]]),INDEX(Table_Question_Sets[Config Keys Nested Rollup],Table_Question_Sets[[#This Row],[Config Use Row]]),"")</f>
        <v/>
      </c>
      <c r="BV123" s="26" t="str">
        <f ca="1">IF(ISNUMBER(Table_Question_Sets[[#This Row],[Config Use Row]]),INDEX(Table_Question_Sets[Calculation Rollup],Table_Question_Sets[[#This Row],[Config Use Row]]),"")</f>
        <v/>
      </c>
    </row>
    <row r="124" spans="2:74" s="22" customFormat="1" ht="21" customHeight="1">
      <c r="B124" s="27" t="s">
        <v>1359</v>
      </c>
      <c r="C124" s="164"/>
      <c r="D124" s="26" t="str">
        <f ca="1">IF(Table_Question_Sets[[#This Row],[Header]]="Yes","",
IF(INDIRECT(SUBSTITUTE(ADDRESS(1,COLUMN(),4),"1","")&amp;ROW()-1)="",
INDIRECT(SUBSTITUTE(ADDRESS(1,COLUMN(Table_Question_Sets[[#This Row],[Property]]),4),"1","")&amp;ROW()-1),
INDIRECT(SUBSTITUTE(ADDRESS(1,COLUMN(),4),"1","")&amp;ROW()-1)))</f>
        <v>Membership</v>
      </c>
      <c r="E12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disciplinaryAction</v>
      </c>
      <c r="F124" s="26" t="str">
        <f>IF(Table_Question_Sets[[#This Row],[Header]]="Yes","",IF(Table_Question_Sets[[#This Row],[Property]]&lt;&gt;"",SUBSTITUTE(Table_Question_Sets[[#This Row],[Property]]," ",""),""))</f>
        <v>DisciplinaryAction</v>
      </c>
      <c r="G124" s="94"/>
      <c r="H124" s="27" t="s">
        <v>37</v>
      </c>
      <c r="I124" s="27" t="s">
        <v>61</v>
      </c>
      <c r="J124" s="10" t="s">
        <v>67</v>
      </c>
      <c r="K124" s="59" t="s">
        <v>60</v>
      </c>
      <c r="L124" s="82"/>
      <c r="M124" s="82"/>
      <c r="N124" s="59"/>
      <c r="O124" s="60" t="s">
        <v>726</v>
      </c>
      <c r="P124" s="60"/>
      <c r="Q124" s="60"/>
      <c r="R124" s="59"/>
      <c r="S124" s="52"/>
      <c r="T124" s="27" t="s">
        <v>1371</v>
      </c>
      <c r="U124" s="11" t="s">
        <v>1372</v>
      </c>
      <c r="V124" s="27"/>
      <c r="W124" s="27"/>
      <c r="X124" s="27"/>
      <c r="Y124" s="27"/>
      <c r="Z124" s="27"/>
      <c r="AA124" s="27"/>
      <c r="AB124" s="239"/>
      <c r="AC124" s="27"/>
      <c r="AD124" s="27"/>
      <c r="AE124" s="27"/>
      <c r="AF124" s="27"/>
      <c r="AG124" s="27"/>
      <c r="AH124" s="82"/>
      <c r="AI124" s="82"/>
      <c r="AJ124" s="82"/>
      <c r="AK124" s="82"/>
      <c r="AL124" s="26"/>
      <c r="AM12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24" s="165"/>
      <c r="AO12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4" s="27"/>
      <c r="AR124" s="52"/>
      <c r="AS124" s="27"/>
      <c r="AT124" s="27"/>
      <c r="AU124" s="27"/>
      <c r="AV124" s="27"/>
      <c r="AW124" s="27"/>
      <c r="AX124" s="27"/>
      <c r="AY12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4" s="50" t="str">
        <f>IF(OR(Table_Question_Sets[[#This Row],[Header]]="Yes",Table_Question_Sets[[#This Row],[Text]]=""),"",IF(OR(Table_Question_Sets[[#This Row],[Text]]="true",Table_Question_Sets[[#This Row],[Text]]="false",ISNUMBER(Table_Question_Sets[[#This Row],[Text]])),Table_Question_Sets[[#This Row],[Text]],""""&amp;Table_Question_Sets[[#This Row],[Text]]&amp;""""))</f>
        <v/>
      </c>
      <c r="BA124" s="50" t="str">
        <f>IF(AND(Table_Question_Sets[[#This Row],[Header]]&lt;&gt;"Yes",Table_Question_Sets[[#This Row],[Property]]&lt;&gt;"",Table_Question_Sets[[#This Row],[Summary Label]]&lt;&gt;""),""""&amp;Table_Question_Sets[[#This Row],[Key]]&amp;""": """&amp;Table_Question_Sets[[#This Row],[Summary Label]]&amp;"""","")</f>
        <v/>
      </c>
      <c r="BB124" s="50">
        <f ca="1">IF(Table_Question_Sets[[#This Row],[Header]]="Yes","",_xlfn.NUMBERVALUE(INDIRECT(SUBSTITUTE(ADDRESS(1,COLUMN(),4),"1","")&amp;ROW()-1))+IF(Table_Question_Sets[[#This Row],[Property]]&lt;&gt;"",1,0))</f>
        <v>6</v>
      </c>
      <c r="BC124" s="50">
        <f ca="1">IF(Table_Question_Sets[[#This Row],[Header]]="Yes","",_xlfn.NUMBERVALUE(INDIRECT(SUBSTITUTE(ADDRESS(1,COLUMN(),4),"1","")&amp;ROW()+1))+IF(Table_Question_Sets[[#This Row],[Property]]&lt;&gt;"",1,0))</f>
        <v>6</v>
      </c>
      <c r="BD124" s="29" t="str">
        <f t="array" aca="1" ref="BD1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2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2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md"}],"label":"Disciplinary action","question":"Is the firm or any principal currently subject to any form of disciplinary hearing?"}</v>
      </c>
      <c r="BH12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v>
      </c>
      <c r="BI124" s="26" t="str">
        <f ca="1" xml:space="preserve">
IF(Table_Question_Sets[[#This Row],[Row]]="Yes","]},{""className"": ""row"",""fieldGroup"": [","")&amp;
Table_Question_Sets[[#This Row],[Config Field]]</f>
        <v>{"key":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v>
      </c>
      <c r="BJ12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2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4" s="137" t="str">
        <f>IF(AND(Table_Question_Sets[[#This Row],[Header]]="",Table_Question_Sets[[#This Row],[Property]]&lt;&gt;"",Table_Question_Sets[[#This Row],[Field Type]]&lt;&gt;""),
""""&amp;Table_Question_Sets[[#This Row],[Key]]&amp;"""","")</f>
        <v>"disciplinaryAction"</v>
      </c>
      <c r="BM12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"disciplinaryAction","disciplinaryActionDetails","accreditationNSW","accreditationDetails","jointVentures","jointVenturesDetails"</v>
      </c>
      <c r="BN124" s="137" t="str">
        <f>IF(AND(Table_Question_Sets[[#This Row],[Header]]&lt;&gt;"Yes",Table_Question_Sets[[#This Row],[Property]]&lt;&gt;"",Table_Question_Sets[[#This Row],[Workflow Role]]&lt;&gt;""),
""""&amp;Table_Question_Sets[[#This Row],[Workflow Role]]&amp;""":"""&amp;Table_Question_Sets[[#This Row],[Key]]&amp;"""","")</f>
        <v/>
      </c>
      <c r="BO124" s="137" t="str">
        <f>IF(AND(Table_Question_Sets[[#This Row],[Header]]&lt;&gt;"Yes",Table_Question_Sets[[#This Row],[Property]]&lt;&gt;"",Table_Question_Sets[[#This Row],[Private]]="Yes"),
""""&amp;Table_Question_Sets[[#This Row],[Key]]&amp;"""","")</f>
        <v/>
      </c>
      <c r="BP124" s="137">
        <f ca="1">IF(Table_Question_Sets[[#This Row],[Header]]="Yes","",_xlfn.NUMBERVALUE(INDIRECT(SUBSTITUTE(ADDRESS(1,COLUMN(),4),"1","")&amp;ROW()+1))+IF(OR(Table_Question_Sets[[#This Row],[Value]]&lt;&gt;"",AND(Table_Question_Sets[[#This Row],[Data Type]]="Repeating",Table_Question_Sets[[#This Row],[Calculation Repeating]]&lt;&gt;"")),1,0))</f>
        <v>0</v>
      </c>
      <c r="BQ124" s="137" t="str">
        <f ca="1" xml:space="preserve">
IF(Table_Question_Sets[[#This Row],[Data Type]]="Repeating",
OFFSET(Table_Repeating_Question_Sets[[#Headers],[Property]],MATCH(Table_Question_Sets[[#This Row],[Property]],Table_Repeating_Question_Sets[Property],0),MATCH("Calculation",Table_Repeating_Question_Sets[#Headers],0)-1,1,1),
"")</f>
        <v/>
      </c>
      <c r="BR12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4" s="137" t="str">
        <f ca="1">IF(ISNUMBER(Table_Question_Sets[[#This Row],[Config Use Row]]),INDEX(Table_Question_Sets[Config Rollup],Table_Question_Sets[[#This Row],[Config Use Row]]),"")</f>
        <v/>
      </c>
      <c r="BU124" s="137" t="str">
        <f ca="1">IF(ISNUMBER(Table_Question_Sets[[#This Row],[Config Use Row]]),INDEX(Table_Question_Sets[Config Keys Nested Rollup],Table_Question_Sets[[#This Row],[Config Use Row]]),"")</f>
        <v/>
      </c>
      <c r="BV124" s="26" t="str">
        <f ca="1">IF(ISNUMBER(Table_Question_Sets[[#This Row],[Config Use Row]]),INDEX(Table_Question_Sets[Calculation Rollup],Table_Question_Sets[[#This Row],[Config Use Row]]),"")</f>
        <v/>
      </c>
    </row>
    <row r="125" spans="2:74" s="22" customFormat="1" ht="21" customHeight="1">
      <c r="B125" s="27" t="s">
        <v>1360</v>
      </c>
      <c r="C125" s="164"/>
      <c r="D125" s="26" t="str">
        <f ca="1">IF(Table_Question_Sets[[#This Row],[Header]]="Yes","",
IF(INDIRECT(SUBSTITUTE(ADDRESS(1,COLUMN(),4),"1","")&amp;ROW()-1)="",
INDIRECT(SUBSTITUTE(ADDRESS(1,COLUMN(Table_Question_Sets[[#This Row],[Property]]),4),"1","")&amp;ROW()-1),
INDIRECT(SUBSTITUTE(ADDRESS(1,COLUMN(),4),"1","")&amp;ROW()-1)))</f>
        <v>Membership</v>
      </c>
      <c r="E12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disciplinaryActionDetails</v>
      </c>
      <c r="F125" s="26" t="str">
        <f>IF(Table_Question_Sets[[#This Row],[Header]]="Yes","",IF(Table_Question_Sets[[#This Row],[Property]]&lt;&gt;"",SUBSTITUTE(Table_Question_Sets[[#This Row],[Property]]," ",""),""))</f>
        <v>DisciplinaryActionDetails</v>
      </c>
      <c r="G125" s="94"/>
      <c r="H125" s="27" t="s">
        <v>37</v>
      </c>
      <c r="I125" s="27" t="s">
        <v>37</v>
      </c>
      <c r="J125" s="10"/>
      <c r="K125" s="59"/>
      <c r="L125" s="82"/>
      <c r="M125" s="82"/>
      <c r="N125" s="59"/>
      <c r="O125" s="60" t="s">
        <v>726</v>
      </c>
      <c r="P125" s="60"/>
      <c r="Q125" s="60"/>
      <c r="R125" s="59"/>
      <c r="S125" s="52"/>
      <c r="T125" s="27"/>
      <c r="U125" s="11" t="s">
        <v>1366</v>
      </c>
      <c r="V125" s="27" t="s">
        <v>1380</v>
      </c>
      <c r="W125" s="27" t="s">
        <v>1385</v>
      </c>
      <c r="X125" s="27"/>
      <c r="Y125" s="27"/>
      <c r="Z125" s="27"/>
      <c r="AA125" s="27"/>
      <c r="AB125" s="239"/>
      <c r="AC125" s="27"/>
      <c r="AD125" s="27"/>
      <c r="AE125" s="27"/>
      <c r="AF125" s="27"/>
      <c r="AG125" s="27"/>
      <c r="AH125" s="82"/>
      <c r="AI125" s="82"/>
      <c r="AJ125" s="82"/>
      <c r="AK125" s="82"/>
      <c r="AL125" s="26"/>
      <c r="AM12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25" s="165"/>
      <c r="AO12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5" s="27"/>
      <c r="AR125" s="52"/>
      <c r="AS125" s="27"/>
      <c r="AT125" s="27"/>
      <c r="AU125" s="27"/>
      <c r="AV125" s="27"/>
      <c r="AW125" s="27"/>
      <c r="AX125" s="27"/>
      <c r="AY12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5" s="50" t="str">
        <f>IF(OR(Table_Question_Sets[[#This Row],[Header]]="Yes",Table_Question_Sets[[#This Row],[Text]]=""),"",IF(OR(Table_Question_Sets[[#This Row],[Text]]="true",Table_Question_Sets[[#This Row],[Text]]="false",ISNUMBER(Table_Question_Sets[[#This Row],[Text]])),Table_Question_Sets[[#This Row],[Text]],""""&amp;Table_Question_Sets[[#This Row],[Text]]&amp;""""))</f>
        <v/>
      </c>
      <c r="BA125" s="50" t="str">
        <f>IF(AND(Table_Question_Sets[[#This Row],[Header]]&lt;&gt;"Yes",Table_Question_Sets[[#This Row],[Property]]&lt;&gt;"",Table_Question_Sets[[#This Row],[Summary Label]]&lt;&gt;""),""""&amp;Table_Question_Sets[[#This Row],[Key]]&amp;""": """&amp;Table_Question_Sets[[#This Row],[Summary Label]]&amp;"""","")</f>
        <v/>
      </c>
      <c r="BB125" s="50">
        <f ca="1">IF(Table_Question_Sets[[#This Row],[Header]]="Yes","",_xlfn.NUMBERVALUE(INDIRECT(SUBSTITUTE(ADDRESS(1,COLUMN(),4),"1","")&amp;ROW()-1))+IF(Table_Question_Sets[[#This Row],[Property]]&lt;&gt;"",1,0))</f>
        <v>7</v>
      </c>
      <c r="BC125" s="50">
        <f ca="1">IF(Table_Question_Sets[[#This Row],[Header]]="Yes","",_xlfn.NUMBERVALUE(INDIRECT(SUBSTITUTE(ADDRESS(1,COLUMN(),4),"1","")&amp;ROW()+1))+IF(Table_Question_Sets[[#This Row],[Property]]&lt;&gt;"",1,0))</f>
        <v>5</v>
      </c>
      <c r="BD125" s="29" t="str">
        <f t="array" aca="1" ref="BD1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Validators.compose([ValidationService.customExpression('disciplinaryAction != \'Yes\' || fieldValue != \'\'', 'You must enter a value in this field')])}</v>
      </c>
      <c r="BF12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"templateOptions":{"question":"Please provide details","hideCondition":"disciplinaryAction != 'Yes'"}</v>
      </c>
      <c r="BH12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v>
      </c>
      <c r="BI125" s="26" t="str">
        <f ca="1" xml:space="preserve">
IF(Table_Question_Sets[[#This Row],[Row]]="Yes","]},{""className"": ""row"",""fieldGroup"": [","")&amp;
Table_Question_Sets[[#This Row],[Config Field]]</f>
        <v>{"key":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v>
      </c>
      <c r="BJ12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25"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5" s="137" t="str">
        <f>IF(AND(Table_Question_Sets[[#This Row],[Header]]="",Table_Question_Sets[[#This Row],[Property]]&lt;&gt;"",Table_Question_Sets[[#This Row],[Field Type]]&lt;&gt;""),
""""&amp;Table_Question_Sets[[#This Row],[Key]]&amp;"""","")</f>
        <v>"disciplinaryActionDetails"</v>
      </c>
      <c r="BM12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"disciplinaryActionDetails","accreditationNSW","accreditationDetails","jointVentures","jointVenturesDetails"</v>
      </c>
      <c r="BN125" s="137" t="str">
        <f>IF(AND(Table_Question_Sets[[#This Row],[Header]]&lt;&gt;"Yes",Table_Question_Sets[[#This Row],[Property]]&lt;&gt;"",Table_Question_Sets[[#This Row],[Workflow Role]]&lt;&gt;""),
""""&amp;Table_Question_Sets[[#This Row],[Workflow Role]]&amp;""":"""&amp;Table_Question_Sets[[#This Row],[Key]]&amp;"""","")</f>
        <v/>
      </c>
      <c r="BO125" s="137" t="str">
        <f>IF(AND(Table_Question_Sets[[#This Row],[Header]]&lt;&gt;"Yes",Table_Question_Sets[[#This Row],[Property]]&lt;&gt;"",Table_Question_Sets[[#This Row],[Private]]="Yes"),
""""&amp;Table_Question_Sets[[#This Row],[Key]]&amp;"""","")</f>
        <v/>
      </c>
      <c r="BP125" s="137">
        <f ca="1">IF(Table_Question_Sets[[#This Row],[Header]]="Yes","",_xlfn.NUMBERVALUE(INDIRECT(SUBSTITUTE(ADDRESS(1,COLUMN(),4),"1","")&amp;ROW()+1))+IF(OR(Table_Question_Sets[[#This Row],[Value]]&lt;&gt;"",AND(Table_Question_Sets[[#This Row],[Data Type]]="Repeating",Table_Question_Sets[[#This Row],[Calculation Repeating]]&lt;&gt;"")),1,0))</f>
        <v>0</v>
      </c>
      <c r="BQ125" s="137" t="str">
        <f ca="1" xml:space="preserve">
IF(Table_Question_Sets[[#This Row],[Data Type]]="Repeating",
OFFSET(Table_Repeating_Question_Sets[[#Headers],[Property]],MATCH(Table_Question_Sets[[#This Row],[Property]],Table_Repeating_Question_Sets[Property],0),MATCH("Calculation",Table_Repeating_Question_Sets[#Headers],0)-1,1,1),
"")</f>
        <v/>
      </c>
      <c r="BR12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5" s="137" t="str">
        <f ca="1">IF(ISNUMBER(Table_Question_Sets[[#This Row],[Config Use Row]]),INDEX(Table_Question_Sets[Config Rollup],Table_Question_Sets[[#This Row],[Config Use Row]]),"")</f>
        <v/>
      </c>
      <c r="BU125" s="137" t="str">
        <f ca="1">IF(ISNUMBER(Table_Question_Sets[[#This Row],[Config Use Row]]),INDEX(Table_Question_Sets[Config Keys Nested Rollup],Table_Question_Sets[[#This Row],[Config Use Row]]),"")</f>
        <v/>
      </c>
      <c r="BV125" s="26" t="str">
        <f ca="1">IF(ISNUMBER(Table_Question_Sets[[#This Row],[Config Use Row]]),INDEX(Table_Question_Sets[Calculation Rollup],Table_Question_Sets[[#This Row],[Config Use Row]]),"")</f>
        <v/>
      </c>
    </row>
    <row r="126" spans="2:74" s="22" customFormat="1" ht="21" customHeight="1">
      <c r="B126" s="27" t="s">
        <v>1361</v>
      </c>
      <c r="C126" s="164"/>
      <c r="D126" s="26" t="str">
        <f ca="1">IF(Table_Question_Sets[[#This Row],[Header]]="Yes","",
IF(INDIRECT(SUBSTITUTE(ADDRESS(1,COLUMN(),4),"1","")&amp;ROW()-1)="",
INDIRECT(SUBSTITUTE(ADDRESS(1,COLUMN(Table_Question_Sets[[#This Row],[Property]]),4),"1","")&amp;ROW()-1),
INDIRECT(SUBSTITUTE(ADDRESS(1,COLUMN(),4),"1","")&amp;ROW()-1)))</f>
        <v>Membership</v>
      </c>
      <c r="E12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accreditationNSW</v>
      </c>
      <c r="F126" s="26" t="str">
        <f>IF(Table_Question_Sets[[#This Row],[Header]]="Yes","",IF(Table_Question_Sets[[#This Row],[Property]]&lt;&gt;"",SUBSTITUTE(Table_Question_Sets[[#This Row],[Property]]," ",""),""))</f>
        <v>AccreditationNSW</v>
      </c>
      <c r="G126" s="94"/>
      <c r="H126" s="27" t="s">
        <v>37</v>
      </c>
      <c r="I126" s="27" t="s">
        <v>61</v>
      </c>
      <c r="J126" s="10" t="s">
        <v>67</v>
      </c>
      <c r="K126" s="59"/>
      <c r="L126" s="82"/>
      <c r="M126" s="82"/>
      <c r="N126" s="59"/>
      <c r="O126" s="60" t="s">
        <v>726</v>
      </c>
      <c r="P126" s="60"/>
      <c r="Q126" s="60"/>
      <c r="R126" s="59"/>
      <c r="S126" s="52"/>
      <c r="T126" s="27" t="s">
        <v>1373</v>
      </c>
      <c r="U126" s="11" t="s">
        <v>1374</v>
      </c>
      <c r="V126" s="27" t="s">
        <v>1700</v>
      </c>
      <c r="W126" s="27" t="s">
        <v>1386</v>
      </c>
      <c r="X126" s="27"/>
      <c r="Y126" s="27"/>
      <c r="Z126" s="27"/>
      <c r="AA126" s="27"/>
      <c r="AB126" s="239"/>
      <c r="AC126" s="27"/>
      <c r="AD126" s="27"/>
      <c r="AE126" s="27"/>
      <c r="AF126" s="27"/>
      <c r="AG126" s="27"/>
      <c r="AH126" s="82"/>
      <c r="AI126" s="82"/>
      <c r="AJ126" s="82"/>
      <c r="AK126" s="82"/>
      <c r="AL126" s="26"/>
      <c r="AM12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26" s="165"/>
      <c r="AO12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6" s="27"/>
      <c r="AR126" s="52"/>
      <c r="AS126" s="27"/>
      <c r="AT126" s="27"/>
      <c r="AU126" s="27"/>
      <c r="AV126" s="27"/>
      <c r="AW126" s="27"/>
      <c r="AX126" s="27"/>
      <c r="AY12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6" s="50" t="str">
        <f>IF(OR(Table_Question_Sets[[#This Row],[Header]]="Yes",Table_Question_Sets[[#This Row],[Text]]=""),"",IF(OR(Table_Question_Sets[[#This Row],[Text]]="true",Table_Question_Sets[[#This Row],[Text]]="false",ISNUMBER(Table_Question_Sets[[#This Row],[Text]])),Table_Question_Sets[[#This Row],[Text]],""""&amp;Table_Question_Sets[[#This Row],[Text]]&amp;""""))</f>
        <v/>
      </c>
      <c r="BA126" s="50" t="str">
        <f>IF(AND(Table_Question_Sets[[#This Row],[Header]]&lt;&gt;"Yes",Table_Question_Sets[[#This Row],[Property]]&lt;&gt;"",Table_Question_Sets[[#This Row],[Summary Label]]&lt;&gt;""),""""&amp;Table_Question_Sets[[#This Row],[Key]]&amp;""": """&amp;Table_Question_Sets[[#This Row],[Summary Label]]&amp;"""","")</f>
        <v/>
      </c>
      <c r="BB126" s="50">
        <f ca="1">IF(Table_Question_Sets[[#This Row],[Header]]="Yes","",_xlfn.NUMBERVALUE(INDIRECT(SUBSTITUTE(ADDRESS(1,COLUMN(),4),"1","")&amp;ROW()-1))+IF(Table_Question_Sets[[#This Row],[Property]]&lt;&gt;"",1,0))</f>
        <v>8</v>
      </c>
      <c r="BC126" s="50">
        <f ca="1">IF(Table_Question_Sets[[#This Row],[Header]]="Yes","",_xlfn.NUMBERVALUE(INDIRECT(SUBSTITUTE(ADDRESS(1,COLUMN(),4),"1","")&amp;ROW()+1))+IF(Table_Question_Sets[[#This Row],[Property]]&lt;&gt;"",1,0))</f>
        <v>4</v>
      </c>
      <c r="BD126" s="29" t="str">
        <f t="array" aca="1" ref="BD1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2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Validators.compose([ValidationService.customExpression('number(stateNSW) == 0 || fieldValue != \'\'', 'You must enter a value in this field')])}</v>
      </c>
      <c r="BF12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
      </c>
      <c r="BH12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v>
      </c>
      <c r="BI126" s="26" t="str">
        <f ca="1" xml:space="preserve">
IF(Table_Question_Sets[[#This Row],[Row]]="Yes","]},{""className"": ""row"",""fieldGroup"": [","")&amp;
Table_Question_Sets[[#This Row],[Config Field]]</f>
        <v>{"key":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v>
      </c>
      <c r="BJ126"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26"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6" s="137" t="str">
        <f>IF(AND(Table_Question_Sets[[#This Row],[Header]]="",Table_Question_Sets[[#This Row],[Property]]&lt;&gt;"",Table_Question_Sets[[#This Row],[Field Type]]&lt;&gt;""),
""""&amp;Table_Question_Sets[[#This Row],[Key]]&amp;"""","")</f>
        <v>"accreditationNSW"</v>
      </c>
      <c r="BM12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"accreditationNSW","accreditationDetails","jointVentures","jointVenturesDetails"</v>
      </c>
      <c r="BN126" s="137" t="str">
        <f>IF(AND(Table_Question_Sets[[#This Row],[Header]]&lt;&gt;"Yes",Table_Question_Sets[[#This Row],[Property]]&lt;&gt;"",Table_Question_Sets[[#This Row],[Workflow Role]]&lt;&gt;""),
""""&amp;Table_Question_Sets[[#This Row],[Workflow Role]]&amp;""":"""&amp;Table_Question_Sets[[#This Row],[Key]]&amp;"""","")</f>
        <v/>
      </c>
      <c r="BO126" s="137" t="str">
        <f>IF(AND(Table_Question_Sets[[#This Row],[Header]]&lt;&gt;"Yes",Table_Question_Sets[[#This Row],[Property]]&lt;&gt;"",Table_Question_Sets[[#This Row],[Private]]="Yes"),
""""&amp;Table_Question_Sets[[#This Row],[Key]]&amp;"""","")</f>
        <v/>
      </c>
      <c r="BP126" s="137">
        <f ca="1">IF(Table_Question_Sets[[#This Row],[Header]]="Yes","",_xlfn.NUMBERVALUE(INDIRECT(SUBSTITUTE(ADDRESS(1,COLUMN(),4),"1","")&amp;ROW()+1))+IF(OR(Table_Question_Sets[[#This Row],[Value]]&lt;&gt;"",AND(Table_Question_Sets[[#This Row],[Data Type]]="Repeating",Table_Question_Sets[[#This Row],[Calculation Repeating]]&lt;&gt;"")),1,0))</f>
        <v>0</v>
      </c>
      <c r="BQ126" s="137" t="str">
        <f ca="1" xml:space="preserve">
IF(Table_Question_Sets[[#This Row],[Data Type]]="Repeating",
OFFSET(Table_Repeating_Question_Sets[[#Headers],[Property]],MATCH(Table_Question_Sets[[#This Row],[Property]],Table_Repeating_Question_Sets[Property],0),MATCH("Calculation",Table_Repeating_Question_Sets[#Headers],0)-1,1,1),
"")</f>
        <v/>
      </c>
      <c r="BR12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6" s="137" t="str">
        <f ca="1">IF(ISNUMBER(Table_Question_Sets[[#This Row],[Config Use Row]]),INDEX(Table_Question_Sets[Config Rollup],Table_Question_Sets[[#This Row],[Config Use Row]]),"")</f>
        <v/>
      </c>
      <c r="BU126" s="137" t="str">
        <f ca="1">IF(ISNUMBER(Table_Question_Sets[[#This Row],[Config Use Row]]),INDEX(Table_Question_Sets[Config Keys Nested Rollup],Table_Question_Sets[[#This Row],[Config Use Row]]),"")</f>
        <v/>
      </c>
      <c r="BV126" s="26" t="str">
        <f ca="1">IF(ISNUMBER(Table_Question_Sets[[#This Row],[Config Use Row]]),INDEX(Table_Question_Sets[Calculation Rollup],Table_Question_Sets[[#This Row],[Config Use Row]]),"")</f>
        <v/>
      </c>
    </row>
    <row r="127" spans="2:74" s="22" customFormat="1" ht="21" customHeight="1">
      <c r="B127" s="27" t="s">
        <v>1362</v>
      </c>
      <c r="C127" s="164"/>
      <c r="D127" s="26" t="str">
        <f ca="1">IF(Table_Question_Sets[[#This Row],[Header]]="Yes","",
IF(INDIRECT(SUBSTITUTE(ADDRESS(1,COLUMN(),4),"1","")&amp;ROW()-1)="",
INDIRECT(SUBSTITUTE(ADDRESS(1,COLUMN(Table_Question_Sets[[#This Row],[Property]]),4),"1","")&amp;ROW()-1),
INDIRECT(SUBSTITUTE(ADDRESS(1,COLUMN(),4),"1","")&amp;ROW()-1)))</f>
        <v>Membership</v>
      </c>
      <c r="E12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accreditationDetails</v>
      </c>
      <c r="F127" s="26" t="str">
        <f>IF(Table_Question_Sets[[#This Row],[Header]]="Yes","",IF(Table_Question_Sets[[#This Row],[Property]]&lt;&gt;"",SUBSTITUTE(Table_Question_Sets[[#This Row],[Property]]," ",""),""))</f>
        <v>AccreditationDetails</v>
      </c>
      <c r="G127" s="94"/>
      <c r="H127" s="27" t="s">
        <v>37</v>
      </c>
      <c r="I127" s="27" t="s">
        <v>37</v>
      </c>
      <c r="J127" s="10"/>
      <c r="K127" s="59"/>
      <c r="L127" s="82"/>
      <c r="M127" s="82"/>
      <c r="N127" s="59"/>
      <c r="O127" s="60" t="s">
        <v>726</v>
      </c>
      <c r="P127" s="60"/>
      <c r="Q127" s="60"/>
      <c r="R127" s="59"/>
      <c r="S127" s="52"/>
      <c r="T127" s="27"/>
      <c r="U127" s="11" t="s">
        <v>1375</v>
      </c>
      <c r="V127" s="27" t="s">
        <v>1381</v>
      </c>
      <c r="W127" s="27" t="s">
        <v>1387</v>
      </c>
      <c r="X127" s="27"/>
      <c r="Y127" s="27"/>
      <c r="Z127" s="27"/>
      <c r="AA127" s="27"/>
      <c r="AB127" s="239"/>
      <c r="AC127" s="27"/>
      <c r="AD127" s="27"/>
      <c r="AE127" s="27"/>
      <c r="AF127" s="27"/>
      <c r="AG127" s="27"/>
      <c r="AH127" s="82"/>
      <c r="AI127" s="82"/>
      <c r="AJ127" s="82"/>
      <c r="AK127" s="82"/>
      <c r="AL127" s="26"/>
      <c r="AM12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27" s="165"/>
      <c r="AO12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7" s="27"/>
      <c r="AR127" s="52"/>
      <c r="AS127" s="27"/>
      <c r="AT127" s="27"/>
      <c r="AU127" s="27"/>
      <c r="AV127" s="27"/>
      <c r="AW127" s="27"/>
      <c r="AX127" s="27"/>
      <c r="AY12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7" s="50" t="str">
        <f>IF(OR(Table_Question_Sets[[#This Row],[Header]]="Yes",Table_Question_Sets[[#This Row],[Text]]=""),"",IF(OR(Table_Question_Sets[[#This Row],[Text]]="true",Table_Question_Sets[[#This Row],[Text]]="false",ISNUMBER(Table_Question_Sets[[#This Row],[Text]])),Table_Question_Sets[[#This Row],[Text]],""""&amp;Table_Question_Sets[[#This Row],[Text]]&amp;""""))</f>
        <v/>
      </c>
      <c r="BA127" s="50" t="str">
        <f>IF(AND(Table_Question_Sets[[#This Row],[Header]]&lt;&gt;"Yes",Table_Question_Sets[[#This Row],[Property]]&lt;&gt;"",Table_Question_Sets[[#This Row],[Summary Label]]&lt;&gt;""),""""&amp;Table_Question_Sets[[#This Row],[Key]]&amp;""": """&amp;Table_Question_Sets[[#This Row],[Summary Label]]&amp;"""","")</f>
        <v/>
      </c>
      <c r="BB127" s="50">
        <f ca="1">IF(Table_Question_Sets[[#This Row],[Header]]="Yes","",_xlfn.NUMBERVALUE(INDIRECT(SUBSTITUTE(ADDRESS(1,COLUMN(),4),"1","")&amp;ROW()-1))+IF(Table_Question_Sets[[#This Row],[Property]]&lt;&gt;"",1,0))</f>
        <v>9</v>
      </c>
      <c r="BC127" s="50">
        <f ca="1">IF(Table_Question_Sets[[#This Row],[Header]]="Yes","",_xlfn.NUMBERVALUE(INDIRECT(SUBSTITUTE(ADDRESS(1,COLUMN(),4),"1","")&amp;ROW()+1))+IF(Table_Question_Sets[[#This Row],[Property]]&lt;&gt;"",1,0))</f>
        <v>3</v>
      </c>
      <c r="BD127" s="29" t="str">
        <f t="array" aca="1" ref="BD1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Validators.compose([ValidationService.customExpression('accreditationNSW != \'Yes\' || fieldValue != \'\'', 'You must enter a value in this field')])}</v>
      </c>
      <c r="BF12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"templateOptions":{"question":"Accreditation Number","hideCondition":"accreditationNSW != 'Yes'"}</v>
      </c>
      <c r="BH12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"accreditationDetails","type": "input-field","className":"col-xs-12","templateOptions":{"question":"Accreditation Number","hideCondition":"accreditationNSW != 'Yes'"},"validators": {"validation": Validators.compose([ValidationService.customExpression('accreditationNSW != \'Yes\' || fieldValue != \'\'', 'You must enter a value in this field')])}}</v>
      </c>
      <c r="BI127" s="26" t="str">
        <f ca="1" xml:space="preserve">
IF(Table_Question_Sets[[#This Row],[Row]]="Yes","]},{""className"": ""row"",""fieldGroup"": [","")&amp;
Table_Question_Sets[[#This Row],[Config Field]]</f>
        <v>{"key": "accreditationDetails","type": "input-field","className":"col-xs-12","templateOptions":{"question":"Accreditation Number","hideCondition":"accreditationNSW != 'Yes'"},"validators": {"validation": Validators.compose([ValidationService.customExpression('accreditationNSW != \'Yes\' || fieldValue != \'\'', 'You must enter a value in this field')])}}</v>
      </c>
      <c r="BJ127"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27"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7" s="137" t="str">
        <f>IF(AND(Table_Question_Sets[[#This Row],[Header]]="",Table_Question_Sets[[#This Row],[Property]]&lt;&gt;"",Table_Question_Sets[[#This Row],[Field Type]]&lt;&gt;""),
""""&amp;Table_Question_Sets[[#This Row],[Key]]&amp;"""","")</f>
        <v>"accreditationDetails"</v>
      </c>
      <c r="BM12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"accreditationDetails","jointVentures","jointVenturesDetails"</v>
      </c>
      <c r="BN127" s="137" t="str">
        <f>IF(AND(Table_Question_Sets[[#This Row],[Header]]&lt;&gt;"Yes",Table_Question_Sets[[#This Row],[Property]]&lt;&gt;"",Table_Question_Sets[[#This Row],[Workflow Role]]&lt;&gt;""),
""""&amp;Table_Question_Sets[[#This Row],[Workflow Role]]&amp;""":"""&amp;Table_Question_Sets[[#This Row],[Key]]&amp;"""","")</f>
        <v/>
      </c>
      <c r="BO127" s="137" t="str">
        <f>IF(AND(Table_Question_Sets[[#This Row],[Header]]&lt;&gt;"Yes",Table_Question_Sets[[#This Row],[Property]]&lt;&gt;"",Table_Question_Sets[[#This Row],[Private]]="Yes"),
""""&amp;Table_Question_Sets[[#This Row],[Key]]&amp;"""","")</f>
        <v/>
      </c>
      <c r="BP127" s="137">
        <f ca="1">IF(Table_Question_Sets[[#This Row],[Header]]="Yes","",_xlfn.NUMBERVALUE(INDIRECT(SUBSTITUTE(ADDRESS(1,COLUMN(),4),"1","")&amp;ROW()+1))+IF(OR(Table_Question_Sets[[#This Row],[Value]]&lt;&gt;"",AND(Table_Question_Sets[[#This Row],[Data Type]]="Repeating",Table_Question_Sets[[#This Row],[Calculation Repeating]]&lt;&gt;"")),1,0))</f>
        <v>0</v>
      </c>
      <c r="BQ127" s="137" t="str">
        <f ca="1" xml:space="preserve">
IF(Table_Question_Sets[[#This Row],[Data Type]]="Repeating",
OFFSET(Table_Repeating_Question_Sets[[#Headers],[Property]],MATCH(Table_Question_Sets[[#This Row],[Property]],Table_Repeating_Question_Sets[Property],0),MATCH("Calculation",Table_Repeating_Question_Sets[#Headers],0)-1,1,1),
"")</f>
        <v/>
      </c>
      <c r="BR12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7" s="137" t="str">
        <f ca="1">IF(ISNUMBER(Table_Question_Sets[[#This Row],[Config Use Row]]),INDEX(Table_Question_Sets[Config Rollup],Table_Question_Sets[[#This Row],[Config Use Row]]),"")</f>
        <v/>
      </c>
      <c r="BU127" s="137" t="str">
        <f ca="1">IF(ISNUMBER(Table_Question_Sets[[#This Row],[Config Use Row]]),INDEX(Table_Question_Sets[Config Keys Nested Rollup],Table_Question_Sets[[#This Row],[Config Use Row]]),"")</f>
        <v/>
      </c>
      <c r="BV127" s="26" t="str">
        <f ca="1">IF(ISNUMBER(Table_Question_Sets[[#This Row],[Config Use Row]]),INDEX(Table_Question_Sets[Calculation Rollup],Table_Question_Sets[[#This Row],[Config Use Row]]),"")</f>
        <v/>
      </c>
    </row>
    <row r="128" spans="2:74" s="22" customFormat="1" ht="21" customHeight="1">
      <c r="B128" s="27" t="s">
        <v>1363</v>
      </c>
      <c r="C128" s="164"/>
      <c r="D128" s="26" t="str">
        <f ca="1">IF(Table_Question_Sets[[#This Row],[Header]]="Yes","",
IF(INDIRECT(SUBSTITUTE(ADDRESS(1,COLUMN(),4),"1","")&amp;ROW()-1)="",
INDIRECT(SUBSTITUTE(ADDRESS(1,COLUMN(Table_Question_Sets[[#This Row],[Property]]),4),"1","")&amp;ROW()-1),
INDIRECT(SUBSTITUTE(ADDRESS(1,COLUMN(),4),"1","")&amp;ROW()-1)))</f>
        <v>Membership</v>
      </c>
      <c r="E12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jointVentures</v>
      </c>
      <c r="F128" s="26" t="str">
        <f>IF(Table_Question_Sets[[#This Row],[Header]]="Yes","",IF(Table_Question_Sets[[#This Row],[Property]]&lt;&gt;"",SUBSTITUTE(Table_Question_Sets[[#This Row],[Property]]," ",""),""))</f>
        <v>JointVentures</v>
      </c>
      <c r="G128" s="94"/>
      <c r="H128" s="27" t="s">
        <v>37</v>
      </c>
      <c r="I128" s="27" t="s">
        <v>61</v>
      </c>
      <c r="J128" s="10" t="s">
        <v>67</v>
      </c>
      <c r="K128" s="59" t="s">
        <v>60</v>
      </c>
      <c r="L128" s="82"/>
      <c r="M128" s="82"/>
      <c r="N128" s="59"/>
      <c r="O128" s="60" t="s">
        <v>726</v>
      </c>
      <c r="P128" s="60"/>
      <c r="Q128" s="60"/>
      <c r="R128" s="59"/>
      <c r="S128" s="52"/>
      <c r="T128" s="27" t="s">
        <v>1376</v>
      </c>
      <c r="U128" s="11" t="s">
        <v>1377</v>
      </c>
      <c r="V128" s="27"/>
      <c r="W128" s="27"/>
      <c r="X128" s="27"/>
      <c r="Y128" s="27"/>
      <c r="Z128" s="27"/>
      <c r="AA128" s="27"/>
      <c r="AB128" s="239"/>
      <c r="AC128" s="27"/>
      <c r="AD128" s="27"/>
      <c r="AE128" s="27"/>
      <c r="AF128" s="27"/>
      <c r="AG128" s="27"/>
      <c r="AH128" s="82"/>
      <c r="AI128" s="82"/>
      <c r="AJ128" s="82"/>
      <c r="AK128" s="82"/>
      <c r="AL128" s="26"/>
      <c r="AM12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28" s="165"/>
      <c r="AO12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8" s="27"/>
      <c r="AR128" s="52"/>
      <c r="AS128" s="27"/>
      <c r="AT128" s="27"/>
      <c r="AU128" s="27"/>
      <c r="AV128" s="27"/>
      <c r="AW128" s="27"/>
      <c r="AX128" s="27"/>
      <c r="AY12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8" s="50" t="str">
        <f>IF(OR(Table_Question_Sets[[#This Row],[Header]]="Yes",Table_Question_Sets[[#This Row],[Text]]=""),"",IF(OR(Table_Question_Sets[[#This Row],[Text]]="true",Table_Question_Sets[[#This Row],[Text]]="false",ISNUMBER(Table_Question_Sets[[#This Row],[Text]])),Table_Question_Sets[[#This Row],[Text]],""""&amp;Table_Question_Sets[[#This Row],[Text]]&amp;""""))</f>
        <v/>
      </c>
      <c r="BA128" s="50" t="str">
        <f>IF(AND(Table_Question_Sets[[#This Row],[Header]]&lt;&gt;"Yes",Table_Question_Sets[[#This Row],[Property]]&lt;&gt;"",Table_Question_Sets[[#This Row],[Summary Label]]&lt;&gt;""),""""&amp;Table_Question_Sets[[#This Row],[Key]]&amp;""": """&amp;Table_Question_Sets[[#This Row],[Summary Label]]&amp;"""","")</f>
        <v/>
      </c>
      <c r="BB128" s="50">
        <f ca="1">IF(Table_Question_Sets[[#This Row],[Header]]="Yes","",_xlfn.NUMBERVALUE(INDIRECT(SUBSTITUTE(ADDRESS(1,COLUMN(),4),"1","")&amp;ROW()-1))+IF(Table_Question_Sets[[#This Row],[Property]]&lt;&gt;"",1,0))</f>
        <v>10</v>
      </c>
      <c r="BC128" s="50">
        <f ca="1">IF(Table_Question_Sets[[#This Row],[Header]]="Yes","",_xlfn.NUMBERVALUE(INDIRECT(SUBSTITUTE(ADDRESS(1,COLUMN(),4),"1","")&amp;ROW()+1))+IF(Table_Question_Sets[[#This Row],[Property]]&lt;&gt;"",1,0))</f>
        <v>2</v>
      </c>
      <c r="BD128" s="29" t="str">
        <f t="array" aca="1" ref="BD1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2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2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md"}],"label":"Joint ventures","question":"Is your firm or practice involved in a consortium or joint venture?"}</v>
      </c>
      <c r="BH12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v>
      </c>
      <c r="BI128" s="26" t="str">
        <f ca="1" xml:space="preserve">
IF(Table_Question_Sets[[#This Row],[Row]]="Yes","]},{""className"": ""row"",""fieldGroup"": [","")&amp;
Table_Question_Sets[[#This Row],[Config Field]]</f>
        <v>{"key":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v>
      </c>
      <c r="BJ128"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28"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8" s="137" t="str">
        <f>IF(AND(Table_Question_Sets[[#This Row],[Header]]="",Table_Question_Sets[[#This Row],[Property]]&lt;&gt;"",Table_Question_Sets[[#This Row],[Field Type]]&lt;&gt;""),
""""&amp;Table_Question_Sets[[#This Row],[Key]]&amp;"""","")</f>
        <v>"jointVentures"</v>
      </c>
      <c r="BM12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"jointVentures","jointVenturesDetails"</v>
      </c>
      <c r="BN128" s="137" t="str">
        <f>IF(AND(Table_Question_Sets[[#This Row],[Header]]&lt;&gt;"Yes",Table_Question_Sets[[#This Row],[Property]]&lt;&gt;"",Table_Question_Sets[[#This Row],[Workflow Role]]&lt;&gt;""),
""""&amp;Table_Question_Sets[[#This Row],[Workflow Role]]&amp;""":"""&amp;Table_Question_Sets[[#This Row],[Key]]&amp;"""","")</f>
        <v/>
      </c>
      <c r="BO128" s="137" t="str">
        <f>IF(AND(Table_Question_Sets[[#This Row],[Header]]&lt;&gt;"Yes",Table_Question_Sets[[#This Row],[Property]]&lt;&gt;"",Table_Question_Sets[[#This Row],[Private]]="Yes"),
""""&amp;Table_Question_Sets[[#This Row],[Key]]&amp;"""","")</f>
        <v/>
      </c>
      <c r="BP128" s="137">
        <f ca="1">IF(Table_Question_Sets[[#This Row],[Header]]="Yes","",_xlfn.NUMBERVALUE(INDIRECT(SUBSTITUTE(ADDRESS(1,COLUMN(),4),"1","")&amp;ROW()+1))+IF(OR(Table_Question_Sets[[#This Row],[Value]]&lt;&gt;"",AND(Table_Question_Sets[[#This Row],[Data Type]]="Repeating",Table_Question_Sets[[#This Row],[Calculation Repeating]]&lt;&gt;"")),1,0))</f>
        <v>0</v>
      </c>
      <c r="BQ128" s="137" t="str">
        <f ca="1" xml:space="preserve">
IF(Table_Question_Sets[[#This Row],[Data Type]]="Repeating",
OFFSET(Table_Repeating_Question_Sets[[#Headers],[Property]],MATCH(Table_Question_Sets[[#This Row],[Property]],Table_Repeating_Question_Sets[Property],0),MATCH("Calculation",Table_Repeating_Question_Sets[#Headers],0)-1,1,1),
"")</f>
        <v/>
      </c>
      <c r="BR12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8" s="137" t="str">
        <f ca="1">IF(ISNUMBER(Table_Question_Sets[[#This Row],[Config Use Row]]),INDEX(Table_Question_Sets[Config Rollup],Table_Question_Sets[[#This Row],[Config Use Row]]),"")</f>
        <v/>
      </c>
      <c r="BU128" s="137" t="str">
        <f ca="1">IF(ISNUMBER(Table_Question_Sets[[#This Row],[Config Use Row]]),INDEX(Table_Question_Sets[Config Keys Nested Rollup],Table_Question_Sets[[#This Row],[Config Use Row]]),"")</f>
        <v/>
      </c>
      <c r="BV128" s="26" t="str">
        <f ca="1">IF(ISNUMBER(Table_Question_Sets[[#This Row],[Config Use Row]]),INDEX(Table_Question_Sets[Calculation Rollup],Table_Question_Sets[[#This Row],[Config Use Row]]),"")</f>
        <v/>
      </c>
    </row>
    <row r="129" spans="2:74" s="22" customFormat="1" ht="21" customHeight="1">
      <c r="B129" s="27" t="s">
        <v>1364</v>
      </c>
      <c r="C129" s="164"/>
      <c r="D129" s="26" t="str">
        <f ca="1">IF(Table_Question_Sets[[#This Row],[Header]]="Yes","",
IF(INDIRECT(SUBSTITUTE(ADDRESS(1,COLUMN(),4),"1","")&amp;ROW()-1)="",
INDIRECT(SUBSTITUTE(ADDRESS(1,COLUMN(Table_Question_Sets[[#This Row],[Property]]),4),"1","")&amp;ROW()-1),
INDIRECT(SUBSTITUTE(ADDRESS(1,COLUMN(),4),"1","")&amp;ROW()-1)))</f>
        <v>Membership</v>
      </c>
      <c r="E12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jointVenturesDetails</v>
      </c>
      <c r="F129" s="26" t="str">
        <f>IF(Table_Question_Sets[[#This Row],[Header]]="Yes","",IF(Table_Question_Sets[[#This Row],[Property]]&lt;&gt;"",SUBSTITUTE(Table_Question_Sets[[#This Row],[Property]]," ",""),""))</f>
        <v>JointVenturesDetails</v>
      </c>
      <c r="G129" s="94"/>
      <c r="H129" s="27" t="s">
        <v>37</v>
      </c>
      <c r="I129" s="27" t="s">
        <v>37</v>
      </c>
      <c r="J129" s="10"/>
      <c r="K129" s="59"/>
      <c r="L129" s="82"/>
      <c r="M129" s="82"/>
      <c r="N129" s="59"/>
      <c r="O129" s="60" t="s">
        <v>726</v>
      </c>
      <c r="P129" s="60"/>
      <c r="Q129" s="60"/>
      <c r="R129" s="59"/>
      <c r="S129" s="52"/>
      <c r="T129" s="27"/>
      <c r="U129" s="11" t="s">
        <v>1366</v>
      </c>
      <c r="V129" s="27" t="s">
        <v>1382</v>
      </c>
      <c r="W129" s="27" t="s">
        <v>1388</v>
      </c>
      <c r="X129" s="27"/>
      <c r="Y129" s="27"/>
      <c r="Z129" s="27"/>
      <c r="AA129" s="27"/>
      <c r="AB129" s="239"/>
      <c r="AC129" s="27"/>
      <c r="AD129" s="27"/>
      <c r="AE129" s="27"/>
      <c r="AF129" s="27"/>
      <c r="AG129" s="27"/>
      <c r="AH129" s="82"/>
      <c r="AI129" s="82"/>
      <c r="AJ129" s="82"/>
      <c r="AK129" s="82"/>
      <c r="AL129" s="26"/>
      <c r="AM12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29" s="165"/>
      <c r="AO12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9" s="27"/>
      <c r="AR129" s="52"/>
      <c r="AS129" s="27"/>
      <c r="AT129" s="27"/>
      <c r="AU129" s="27"/>
      <c r="AV129" s="27"/>
      <c r="AW129" s="27"/>
      <c r="AX129" s="27"/>
      <c r="AY12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9" s="50" t="str">
        <f>IF(OR(Table_Question_Sets[[#This Row],[Header]]="Yes",Table_Question_Sets[[#This Row],[Text]]=""),"",IF(OR(Table_Question_Sets[[#This Row],[Text]]="true",Table_Question_Sets[[#This Row],[Text]]="false",ISNUMBER(Table_Question_Sets[[#This Row],[Text]])),Table_Question_Sets[[#This Row],[Text]],""""&amp;Table_Question_Sets[[#This Row],[Text]]&amp;""""))</f>
        <v/>
      </c>
      <c r="BA129" s="50" t="str">
        <f>IF(AND(Table_Question_Sets[[#This Row],[Header]]&lt;&gt;"Yes",Table_Question_Sets[[#This Row],[Property]]&lt;&gt;"",Table_Question_Sets[[#This Row],[Summary Label]]&lt;&gt;""),""""&amp;Table_Question_Sets[[#This Row],[Key]]&amp;""": """&amp;Table_Question_Sets[[#This Row],[Summary Label]]&amp;"""","")</f>
        <v/>
      </c>
      <c r="BB129" s="50">
        <f ca="1">IF(Table_Question_Sets[[#This Row],[Header]]="Yes","",_xlfn.NUMBERVALUE(INDIRECT(SUBSTITUTE(ADDRESS(1,COLUMN(),4),"1","")&amp;ROW()-1))+IF(Table_Question_Sets[[#This Row],[Property]]&lt;&gt;"",1,0))</f>
        <v>11</v>
      </c>
      <c r="BC129" s="50">
        <f ca="1">IF(Table_Question_Sets[[#This Row],[Header]]="Yes","",_xlfn.NUMBERVALUE(INDIRECT(SUBSTITUTE(ADDRESS(1,COLUMN(),4),"1","")&amp;ROW()+1))+IF(Table_Question_Sets[[#This Row],[Property]]&lt;&gt;"",1,0))</f>
        <v>1</v>
      </c>
      <c r="BD129" s="29" t="str">
        <f t="array" aca="1" ref="BD1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Validators.compose([ValidationService.customExpression('jointVentures != \'Yes\' || fieldValue != \'\'', 'You must enter a value in this field')])}</v>
      </c>
      <c r="BF12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"templateOptions":{"question":"Please provide details","hideCondition":"jointVentures != 'Yes'"}</v>
      </c>
      <c r="BH12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I129" s="26" t="str">
        <f ca="1" xml:space="preserve">
IF(Table_Question_Sets[[#This Row],[Row]]="Yes","]},{""className"": ""row"",""fieldGroup"": [","")&amp;
Table_Question_Sets[[#This Row],[Config Field]]</f>
        <v>{"key":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J129"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"jointVenturesDetails","type": "input-field","className":"col-xs-12","templateOptions":{"question":"Please provide details","hideCondition":"jointVentures != 'Yes'"},"validators": {"validation": Validators.compose([ValidationService.customExpression('jointVentures != \'Yes\' || fieldValue != \'\'', 'You must enter a value in this field')])}}</v>
      </c>
      <c r="BK129"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9" s="137" t="str">
        <f>IF(AND(Table_Question_Sets[[#This Row],[Header]]="",Table_Question_Sets[[#This Row],[Property]]&lt;&gt;"",Table_Question_Sets[[#This Row],[Field Type]]&lt;&gt;""),
""""&amp;Table_Question_Sets[[#This Row],[Key]]&amp;"""","")</f>
        <v>"jointVenturesDetails"</v>
      </c>
      <c r="BM12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"jointVenturesDetails"</v>
      </c>
      <c r="BN129" s="137" t="str">
        <f>IF(AND(Table_Question_Sets[[#This Row],[Header]]&lt;&gt;"Yes",Table_Question_Sets[[#This Row],[Property]]&lt;&gt;"",Table_Question_Sets[[#This Row],[Workflow Role]]&lt;&gt;""),
""""&amp;Table_Question_Sets[[#This Row],[Workflow Role]]&amp;""":"""&amp;Table_Question_Sets[[#This Row],[Key]]&amp;"""","")</f>
        <v/>
      </c>
      <c r="BO129" s="137" t="str">
        <f>IF(AND(Table_Question_Sets[[#This Row],[Header]]&lt;&gt;"Yes",Table_Question_Sets[[#This Row],[Property]]&lt;&gt;"",Table_Question_Sets[[#This Row],[Private]]="Yes"),
""""&amp;Table_Question_Sets[[#This Row],[Key]]&amp;"""","")</f>
        <v/>
      </c>
      <c r="BP129" s="137">
        <f ca="1">IF(Table_Question_Sets[[#This Row],[Header]]="Yes","",_xlfn.NUMBERVALUE(INDIRECT(SUBSTITUTE(ADDRESS(1,COLUMN(),4),"1","")&amp;ROW()+1))+IF(OR(Table_Question_Sets[[#This Row],[Value]]&lt;&gt;"",AND(Table_Question_Sets[[#This Row],[Data Type]]="Repeating",Table_Question_Sets[[#This Row],[Calculation Repeating]]&lt;&gt;"")),1,0))</f>
        <v>0</v>
      </c>
      <c r="BQ129" s="137" t="str">
        <f ca="1" xml:space="preserve">
IF(Table_Question_Sets[[#This Row],[Data Type]]="Repeating",
OFFSET(Table_Repeating_Question_Sets[[#Headers],[Property]],MATCH(Table_Question_Sets[[#This Row],[Property]],Table_Repeating_Question_Sets[Property],0),MATCH("Calculation",Table_Repeating_Question_Sets[#Headers],0)-1,1,1),
"")</f>
        <v/>
      </c>
      <c r="BR12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9" s="137" t="str">
        <f ca="1">IF(ISNUMBER(Table_Question_Sets[[#This Row],[Config Use Row]]),INDEX(Table_Question_Sets[Config Rollup],Table_Question_Sets[[#This Row],[Config Use Row]]),"")</f>
        <v/>
      </c>
      <c r="BU129" s="137" t="str">
        <f ca="1">IF(ISNUMBER(Table_Question_Sets[[#This Row],[Config Use Row]]),INDEX(Table_Question_Sets[Config Keys Nested Rollup],Table_Question_Sets[[#This Row],[Config Use Row]]),"")</f>
        <v/>
      </c>
      <c r="BV129" s="26" t="str">
        <f ca="1">IF(ISNUMBER(Table_Question_Sets[[#This Row],[Config Use Row]]),INDEX(Table_Question_Sets[Calculation Rollup],Table_Question_Sets[[#This Row],[Config Use Row]]),"")</f>
        <v/>
      </c>
    </row>
    <row r="130" spans="2:74" s="21" customFormat="1" ht="29.25" thickBot="1">
      <c r="B130" s="15" t="s">
        <v>1389</v>
      </c>
      <c r="C130" s="15" t="s">
        <v>60</v>
      </c>
      <c r="D130" s="15" t="str">
        <f ca="1">IF(Table_Question_Sets[[#This Row],[Header]]="Yes","",
IF(INDIRECT(SUBSTITUTE(ADDRESS(1,COLUMN(),4),"1","")&amp;ROW()-1)="",
INDIRECT(SUBSTITUTE(ADDRESS(1,COLUMN(Table_Question_Sets[[#This Row],[Property]]),4),"1","")&amp;ROW()-1),
INDIRECT(SUBSTITUTE(ADDRESS(1,COLUMN(),4),"1","")&amp;ROW()-1)))</f>
        <v/>
      </c>
      <c r="E130"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grossFees</v>
      </c>
      <c r="F130" s="15" t="str">
        <f>IF(Table_Question_Sets[[#This Row],[Header]]="Yes","",IF(Table_Question_Sets[[#This Row],[Property]]&lt;&gt;"",SUBSTITUTE(Table_Question_Sets[[#This Row],[Property]]," ",""),""))</f>
        <v/>
      </c>
      <c r="G130" s="58"/>
      <c r="H130" s="15"/>
      <c r="I130" s="15"/>
      <c r="J130" s="15"/>
      <c r="K130" s="58"/>
      <c r="L130" s="76"/>
      <c r="M130" s="76"/>
      <c r="N130" s="33"/>
      <c r="O130" s="33"/>
      <c r="P130" s="33"/>
      <c r="Q130" s="33"/>
      <c r="R130" s="33"/>
      <c r="S130" s="33"/>
      <c r="T130" s="15"/>
      <c r="U130" s="15"/>
      <c r="V130" s="15"/>
      <c r="W130" s="15"/>
      <c r="X130" s="15"/>
      <c r="Y130" s="15"/>
      <c r="Z130" s="15"/>
      <c r="AA130" s="15"/>
      <c r="AB130" s="15"/>
      <c r="AC130" s="15"/>
      <c r="AD130" s="15"/>
      <c r="AE130" s="15"/>
      <c r="AF130" s="15"/>
      <c r="AG130" s="15"/>
      <c r="AH130" s="76"/>
      <c r="AI130" s="76"/>
      <c r="AJ130" s="76"/>
      <c r="AK130" s="76"/>
      <c r="AL130" s="141"/>
      <c r="AM130"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30" s="100"/>
      <c r="AO130"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0"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0" s="15"/>
      <c r="AR130" s="33"/>
      <c r="AS130" s="15"/>
      <c r="AT130" s="15"/>
      <c r="AU130" s="15"/>
      <c r="AV130" s="15"/>
      <c r="AW130" s="15"/>
      <c r="AX130" s="15"/>
      <c r="AY13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0" s="33" t="str">
        <f>IF(OR(Table_Question_Sets[[#This Row],[Header]]="Yes",Table_Question_Sets[[#This Row],[Text]]=""),"",IF(OR(Table_Question_Sets[[#This Row],[Text]]="true",Table_Question_Sets[[#This Row],[Text]]="false",ISNUMBER(Table_Question_Sets[[#This Row],[Text]])),Table_Question_Sets[[#This Row],[Text]],""""&amp;Table_Question_Sets[[#This Row],[Text]]&amp;""""))</f>
        <v/>
      </c>
      <c r="BA130" s="33" t="str">
        <f>IF(AND(Table_Question_Sets[[#This Row],[Header]]&lt;&gt;"Yes",Table_Question_Sets[[#This Row],[Property]]&lt;&gt;"",Table_Question_Sets[[#This Row],[Summary Label]]&lt;&gt;""),""""&amp;Table_Question_Sets[[#This Row],[Key]]&amp;""": """&amp;Table_Question_Sets[[#This Row],[Summary Label]]&amp;"""","")</f>
        <v/>
      </c>
      <c r="BB130" s="33" t="str">
        <f ca="1">IF(Table_Question_Sets[[#This Row],[Header]]="Yes","",_xlfn.NUMBERVALUE(INDIRECT(SUBSTITUTE(ADDRESS(1,COLUMN(),4),"1","")&amp;ROW()-1))+IF(Table_Question_Sets[[#This Row],[Property]]&lt;&gt;"",1,0))</f>
        <v/>
      </c>
      <c r="BC130" s="33" t="str">
        <f ca="1">IF(Table_Question_Sets[[#This Row],[Header]]="Yes","",_xlfn.NUMBERVALUE(INDIRECT(SUBSTITUTE(ADDRESS(1,COLUMN(),4),"1","")&amp;ROW()+1))+IF(Table_Question_Sets[[#This Row],[Property]]&lt;&gt;"",1,0))</f>
        <v/>
      </c>
      <c r="BD130" s="33" t="str">
        <f t="array" aca="1" ref="BD1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0"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0"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0"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0"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0" s="15" t="str">
        <f xml:space="preserve">
IF(Table_Question_Sets[[#This Row],[Row]]="Yes","]},{""className"": ""row"",""fieldGroup"": [","")&amp;
Table_Question_Sets[[#This Row],[Config Field]]</f>
        <v/>
      </c>
      <c r="BJ130"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"grossFees":[{"className": "row","fieldGroup":[{"key": "grossFeesHeader","type": "content-field","className":"col-xs-12","templateOptions":{"question":"If the applicant is a new business please provide an estimation of fees for the next 12 months","content":{"heading3":"Details of Gross Annual Fees"}},"validators": {"validation": Validators.compose([])}},]},{"className": "row","fieldGroup": [{"key": "grossFeesActivityHeader","type": "content-field","className":"col-xs-5 col-md-3","templateOptions":{"label":"Activity type"},"validators": {"validation": Validators.compose([])}},{"key": "grossFeesFinancialHeader","type": "content-field","className":"col-xs-5 col-md-3","templateOptions":{"label":"Fees last financial year"},"validators": {"validation": Validators.compose([])}},]},{"className": "row","fieldGroup": [{"key": "labelSurveyingFees","type": "content-field","className":"col-xs-5 col-md-3","templateOptions":{"question":"Surveying Activities"},"validators": {"validation": Validators.compose([])}},{"key": "surveyingFees","type": "input-field","className":"col-xs-5 col-md-3","templateOptions":{"assumedValue":"0","formatTextInput":"currency","addonLeft":{"class":"fa fa-usd"}},"validators": {"validation": Validators.compose([])}},]},{"className": "row","fieldGroup": [{"key": "labelMultiDisciplinaryFees","type": "content-field","className":"col-xs-5 col-md-3","templateOptions":{"question":"Multi-Disciplinary"},"validators": {"validation": Validators.compose([])}},{"key": "multiDisciplinaryFees","type": "input-field","className":"col-xs-5 col-md-3","templateOptions":{"assumedValue":"0","formatTextInput":"currency","addonLeft":{"class":"fa fa-usd"}},"validators": {"validation": Validators.compose([])}},]},{"className":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30"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0" s="15" t="str">
        <f>IF(AND(Table_Question_Sets[[#This Row],[Header]]="",Table_Question_Sets[[#This Row],[Property]]&lt;&gt;"",Table_Question_Sets[[#This Row],[Field Type]]&lt;&gt;""),
""""&amp;Table_Question_Sets[[#This Row],[Key]]&amp;"""","")</f>
        <v/>
      </c>
      <c r="BM130"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"grossFees":["grossFeesHeader","grossFeesActivityHeader","grossFeesFinancialHeader","labelSurveyingFees","surveyingFees","labelMultiDisciplinaryFees","multiDisciplinaryFees","labelOverseasFees","overseasFees","engineeringFeesDetail","overseasFeesDetails"],</v>
      </c>
      <c r="BN130" s="15" t="str">
        <f>IF(AND(Table_Question_Sets[[#This Row],[Header]]&lt;&gt;"Yes",Table_Question_Sets[[#This Row],[Property]]&lt;&gt;"",Table_Question_Sets[[#This Row],[Workflow Role]]&lt;&gt;""),
""""&amp;Table_Question_Sets[[#This Row],[Workflow Role]]&amp;""":"""&amp;Table_Question_Sets[[#This Row],[Key]]&amp;"""","")</f>
        <v/>
      </c>
      <c r="BO130" s="15" t="str">
        <f>IF(AND(Table_Question_Sets[[#This Row],[Header]]&lt;&gt;"Yes",Table_Question_Sets[[#This Row],[Property]]&lt;&gt;"",Table_Question_Sets[[#This Row],[Private]]="Yes"),
""""&amp;Table_Question_Sets[[#This Row],[Key]]&amp;"""","")</f>
        <v/>
      </c>
      <c r="BP130" s="15" t="str">
        <f ca="1">IF(Table_Question_Sets[[#This Row],[Header]]="Yes","",_xlfn.NUMBERVALUE(INDIRECT(SUBSTITUTE(ADDRESS(1,COLUMN(),4),"1","")&amp;ROW()+1))+IF(OR(Table_Question_Sets[[#This Row],[Value]]&lt;&gt;"",AND(Table_Question_Sets[[#This Row],[Data Type]]="Repeating",Table_Question_Sets[[#This Row],[Calculation Repeating]]&lt;&gt;"")),1,0))</f>
        <v/>
      </c>
      <c r="BQ130" s="15" t="str">
        <f ca="1" xml:space="preserve">
IF(Table_Question_Sets[[#This Row],[Data Type]]="Repeating",
OFFSET(Table_Repeating_Question_Sets[[#Headers],[Property]],MATCH(Table_Question_Sets[[#This Row],[Property]],Table_Repeating_Question_Sets[Property],0),MATCH("Calculation",Table_Repeating_Question_Sets[#Headers],0)-1,1,1),
"")</f>
        <v/>
      </c>
      <c r="BR130"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0"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"grossFees":{"surveyingFees": "$0.00","multiDisciplinaryFees": "$0.00","overseasFees": "$0.00"},</v>
      </c>
      <c r="BT130" s="15" t="str">
        <f ca="1">IF(ISNUMBER(Table_Question_Sets[[#This Row],[Config Use Row]]),INDEX(Table_Question_Sets[Config Rollup],Table_Question_Sets[[#This Row],[Config Use Row]]),"")</f>
        <v/>
      </c>
      <c r="BU130" s="15" t="str">
        <f ca="1">IF(ISNUMBER(Table_Question_Sets[[#This Row],[Config Use Row]]),INDEX(Table_Question_Sets[Config Keys Nested Rollup],Table_Question_Sets[[#This Row],[Config Use Row]]),"")</f>
        <v/>
      </c>
      <c r="BV130" s="15" t="str">
        <f ca="1">IF(ISNUMBER(Table_Question_Sets[[#This Row],[Config Use Row]]),INDEX(Table_Question_Sets[Calculation Rollup],Table_Question_Sets[[#This Row],[Config Use Row]]),"")</f>
        <v/>
      </c>
    </row>
    <row r="131" spans="2:74" s="22" customFormat="1" ht="21" hidden="1" customHeight="1">
      <c r="B131" s="27"/>
      <c r="C131" s="164"/>
      <c r="D131" s="26" t="str">
        <f ca="1">IF(Table_Question_Sets[[#This Row],[Header]]="Yes","",
IF(INDIRECT(SUBSTITUTE(ADDRESS(1,COLUMN(),4),"1","")&amp;ROW()-1)="",
INDIRECT(SUBSTITUTE(ADDRESS(1,COLUMN(Table_Question_Sets[[#This Row],[Property]]),4),"1","")&amp;ROW()-1),
INDIRECT(SUBSTITUTE(ADDRESS(1,COLUMN(),4),"1","")&amp;ROW()-1)))</f>
        <v>Gross Fees</v>
      </c>
      <c r="E13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31" s="26" t="str">
        <f>IF(Table_Question_Sets[[#This Row],[Header]]="Yes","",IF(Table_Question_Sets[[#This Row],[Property]]&lt;&gt;"",SUBSTITUTE(Table_Question_Sets[[#This Row],[Property]]," ",""),""))</f>
        <v/>
      </c>
      <c r="G131" s="94"/>
      <c r="H131" s="27"/>
      <c r="I131" s="27"/>
      <c r="J131" s="10"/>
      <c r="K131" s="59"/>
      <c r="L131" s="82"/>
      <c r="M131" s="82"/>
      <c r="N131" s="59"/>
      <c r="O131" s="60"/>
      <c r="P131" s="60"/>
      <c r="Q131" s="60"/>
      <c r="R131" s="59"/>
      <c r="S131" s="52"/>
      <c r="T131" s="27"/>
      <c r="U131" s="11"/>
      <c r="V131" s="27"/>
      <c r="W131" s="27"/>
      <c r="X131" s="27"/>
      <c r="Y131" s="27"/>
      <c r="Z131" s="27"/>
      <c r="AA131" s="27"/>
      <c r="AB131" s="239"/>
      <c r="AC131" s="27"/>
      <c r="AD131" s="27"/>
      <c r="AE131" s="27"/>
      <c r="AF131" s="27"/>
      <c r="AG131" s="27"/>
      <c r="AH131" s="82"/>
      <c r="AI131" s="82"/>
      <c r="AJ131" s="82"/>
      <c r="AK131" s="82"/>
      <c r="AL131" s="26"/>
      <c r="AM13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31" s="165"/>
      <c r="AO13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1" s="27"/>
      <c r="AR131" s="52"/>
      <c r="AS131" s="27"/>
      <c r="AT131" s="27"/>
      <c r="AU131" s="27"/>
      <c r="AV131" s="27"/>
      <c r="AW131" s="27"/>
      <c r="AX131" s="27"/>
      <c r="AY13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1" s="50" t="str">
        <f>IF(OR(Table_Question_Sets[[#This Row],[Header]]="Yes",Table_Question_Sets[[#This Row],[Text]]=""),"",IF(OR(Table_Question_Sets[[#This Row],[Text]]="true",Table_Question_Sets[[#This Row],[Text]]="false",ISNUMBER(Table_Question_Sets[[#This Row],[Text]])),Table_Question_Sets[[#This Row],[Text]],""""&amp;Table_Question_Sets[[#This Row],[Text]]&amp;""""))</f>
        <v/>
      </c>
      <c r="BA131" s="50" t="str">
        <f>IF(AND(Table_Question_Sets[[#This Row],[Header]]&lt;&gt;"Yes",Table_Question_Sets[[#This Row],[Property]]&lt;&gt;"",Table_Question_Sets[[#This Row],[Summary Label]]&lt;&gt;""),""""&amp;Table_Question_Sets[[#This Row],[Key]]&amp;""": """&amp;Table_Question_Sets[[#This Row],[Summary Label]]&amp;"""","")</f>
        <v/>
      </c>
      <c r="BB131" s="50">
        <f ca="1">IF(Table_Question_Sets[[#This Row],[Header]]="Yes","",_xlfn.NUMBERVALUE(INDIRECT(SUBSTITUTE(ADDRESS(1,COLUMN(),4),"1","")&amp;ROW()-1))+IF(Table_Question_Sets[[#This Row],[Property]]&lt;&gt;"",1,0))</f>
        <v>0</v>
      </c>
      <c r="BC131" s="50">
        <f ca="1">IF(Table_Question_Sets[[#This Row],[Header]]="Yes","",_xlfn.NUMBERVALUE(INDIRECT(SUBSTITUTE(ADDRESS(1,COLUMN(),4),"1","")&amp;ROW()+1))+IF(Table_Question_Sets[[#This Row],[Property]]&lt;&gt;"",1,0))</f>
        <v>11</v>
      </c>
      <c r="BD131" s="29" t="str">
        <f t="array" aca="1" ref="BD1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1"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1"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1" s="26" t="str">
        <f xml:space="preserve">
IF(Table_Question_Sets[[#This Row],[Row]]="Yes","]},{""className"": ""row"",""fieldGroup"": [","")&amp;
Table_Question_Sets[[#This Row],[Config Field]]</f>
        <v/>
      </c>
      <c r="BJ13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"grossFeesHeader","type": "content-field","className":"col-xs-12","templateOptions":{"question":"If the applicant is a new business please provide an estimation of fees for the next 12 months","content":{"heading3":"Details of Gross Annual Fees"}},"validators": {"validation": Validators.compose([])}},]},{"className": "row","fieldGroup": [{"key": "grossFeesActivityHeader","type": "content-field","className":"col-xs-5 col-md-3","templateOptions":{"label":"Activity type"},"validators": {"validation": Validators.compose([])}},{"key": "grossFeesFinancialHeader","type": "content-field","className":"col-xs-5 col-md-3","templateOptions":{"label":"Fees last financial year"},"validators": {"validation": Validators.compose([])}},]},{"className": "row","fieldGroup": [{"key": "labelSurveyingFees","type": "content-field","className":"col-xs-5 col-md-3","templateOptions":{"question":"Surveying Activities"},"validators": {"validation": Validators.compose([])}},{"key": "surveyingFees","type": "input-field","className":"col-xs-5 col-md-3","templateOptions":{"assumedValue":"0","formatTextInput":"currency","addonLeft":{"class":"fa fa-usd"}},"validators": {"validation": Validators.compose([])}},]},{"className": "row","fieldGroup": [{"key": "labelMultiDisciplinaryFees","type": "content-field","className":"col-xs-5 col-md-3","templateOptions":{"question":"Multi-Disciplinary"},"validators": {"validation": Validators.compose([])}},{"key": "multiDisciplinaryFees","type": "input-field","className":"col-xs-5 col-md-3","templateOptions":{"assumedValue":"0","formatTextInput":"currency","addonLeft":{"class":"fa fa-usd"}},"validators": {"validation": Validators.compose([])}},]},{"className":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3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1" s="137" t="str">
        <f>IF(AND(Table_Question_Sets[[#This Row],[Header]]="",Table_Question_Sets[[#This Row],[Property]]&lt;&gt;"",Table_Question_Sets[[#This Row],[Field Type]]&lt;&gt;""),
""""&amp;Table_Question_Sets[[#This Row],[Key]]&amp;"""","")</f>
        <v/>
      </c>
      <c r="BM13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"grossFeesHeader","grossFeesActivityHeader","grossFeesFinancialHeader","labelSurveyingFees","surveyingFees","labelMultiDisciplinaryFees","multiDisciplinaryFees","labelOverseasFees","overseasFees","engineeringFeesDetail","overseasFeesDetails"</v>
      </c>
      <c r="BN131" s="137" t="str">
        <f>IF(AND(Table_Question_Sets[[#This Row],[Header]]&lt;&gt;"Yes",Table_Question_Sets[[#This Row],[Property]]&lt;&gt;"",Table_Question_Sets[[#This Row],[Workflow Role]]&lt;&gt;""),
""""&amp;Table_Question_Sets[[#This Row],[Workflow Role]]&amp;""":"""&amp;Table_Question_Sets[[#This Row],[Key]]&amp;"""","")</f>
        <v/>
      </c>
      <c r="BO131" s="137" t="str">
        <f>IF(AND(Table_Question_Sets[[#This Row],[Header]]&lt;&gt;"Yes",Table_Question_Sets[[#This Row],[Property]]&lt;&gt;"",Table_Question_Sets[[#This Row],[Private]]="Yes"),
""""&amp;Table_Question_Sets[[#This Row],[Key]]&amp;"""","")</f>
        <v/>
      </c>
      <c r="BP131" s="137">
        <f ca="1">IF(Table_Question_Sets[[#This Row],[Header]]="Yes","",_xlfn.NUMBERVALUE(INDIRECT(SUBSTITUTE(ADDRESS(1,COLUMN(),4),"1","")&amp;ROW()+1))+IF(OR(Table_Question_Sets[[#This Row],[Value]]&lt;&gt;"",AND(Table_Question_Sets[[#This Row],[Data Type]]="Repeating",Table_Question_Sets[[#This Row],[Calculation Repeating]]&lt;&gt;"")),1,0))</f>
        <v>0</v>
      </c>
      <c r="BQ131" s="137" t="str">
        <f ca="1" xml:space="preserve">
IF(Table_Question_Sets[[#This Row],[Data Type]]="Repeating",
OFFSET(Table_Repeating_Question_Sets[[#Headers],[Property]],MATCH(Table_Question_Sets[[#This Row],[Property]],Table_Repeating_Question_Sets[Property],0),MATCH("Calculation",Table_Repeating_Question_Sets[#Headers],0)-1,1,1),
"")</f>
        <v/>
      </c>
      <c r="BR13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"surveyingFees": "$0.00","multiDisciplinaryFees": "$0.00","overseasFees": "$0.00"</v>
      </c>
      <c r="BT131" s="137" t="str">
        <f ca="1">IF(ISNUMBER(Table_Question_Sets[[#This Row],[Config Use Row]]),INDEX(Table_Question_Sets[Config Rollup],Table_Question_Sets[[#This Row],[Config Use Row]]),"")</f>
        <v/>
      </c>
      <c r="BU131" s="137" t="str">
        <f ca="1">IF(ISNUMBER(Table_Question_Sets[[#This Row],[Config Use Row]]),INDEX(Table_Question_Sets[Config Keys Nested Rollup],Table_Question_Sets[[#This Row],[Config Use Row]]),"")</f>
        <v/>
      </c>
      <c r="BV131" s="26" t="str">
        <f ca="1">IF(ISNUMBER(Table_Question_Sets[[#This Row],[Config Use Row]]),INDEX(Table_Question_Sets[Calculation Rollup],Table_Question_Sets[[#This Row],[Config Use Row]]),"")</f>
        <v/>
      </c>
    </row>
    <row r="132" spans="2:74" s="22" customFormat="1" ht="21" customHeight="1">
      <c r="B132" s="27" t="s">
        <v>1390</v>
      </c>
      <c r="C132" s="164"/>
      <c r="D132" s="26" t="str">
        <f ca="1">IF(Table_Question_Sets[[#This Row],[Header]]="Yes","",
IF(INDIRECT(SUBSTITUTE(ADDRESS(1,COLUMN(),4),"1","")&amp;ROW()-1)="",
INDIRECT(SUBSTITUTE(ADDRESS(1,COLUMN(Table_Question_Sets[[#This Row],[Property]]),4),"1","")&amp;ROW()-1),
INDIRECT(SUBSTITUTE(ADDRESS(1,COLUMN(),4),"1","")&amp;ROW()-1)))</f>
        <v>Gross Fees</v>
      </c>
      <c r="E13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grossFeesHeader</v>
      </c>
      <c r="F132" s="26" t="str">
        <f>IF(Table_Question_Sets[[#This Row],[Header]]="Yes","",IF(Table_Question_Sets[[#This Row],[Property]]&lt;&gt;"",SUBSTITUTE(Table_Question_Sets[[#This Row],[Property]]," ",""),""))</f>
        <v>GrossFeesHeader</v>
      </c>
      <c r="G132" s="94"/>
      <c r="H132" s="27" t="s">
        <v>631</v>
      </c>
      <c r="I132" s="27" t="s">
        <v>631</v>
      </c>
      <c r="J132" s="10"/>
      <c r="K132" s="59"/>
      <c r="L132" s="82"/>
      <c r="M132" s="82"/>
      <c r="N132" s="59"/>
      <c r="O132" s="60" t="s">
        <v>726</v>
      </c>
      <c r="P132" s="60"/>
      <c r="Q132" s="60"/>
      <c r="R132" s="59"/>
      <c r="S132" s="52"/>
      <c r="T132" s="27"/>
      <c r="U132" s="11" t="s">
        <v>1699</v>
      </c>
      <c r="V132" s="27"/>
      <c r="W132" s="27"/>
      <c r="X132" s="27"/>
      <c r="Y132" s="27" t="s">
        <v>1408</v>
      </c>
      <c r="Z132" s="27"/>
      <c r="AA132" s="27"/>
      <c r="AB132" s="239"/>
      <c r="AC132" s="27"/>
      <c r="AD132" s="27"/>
      <c r="AE132" s="27"/>
      <c r="AF132" s="27"/>
      <c r="AG132" s="27"/>
      <c r="AH132" s="82"/>
      <c r="AI132" s="82"/>
      <c r="AJ132" s="82"/>
      <c r="AK132" s="82"/>
      <c r="AL132" s="26"/>
      <c r="AM13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32" s="165"/>
      <c r="AO13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2" s="27"/>
      <c r="AR132" s="52"/>
      <c r="AS132" s="27"/>
      <c r="AT132" s="27"/>
      <c r="AU132" s="27"/>
      <c r="AV132" s="27"/>
      <c r="AW132" s="27"/>
      <c r="AX132" s="27"/>
      <c r="AY13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2" s="50" t="str">
        <f>IF(OR(Table_Question_Sets[[#This Row],[Header]]="Yes",Table_Question_Sets[[#This Row],[Text]]=""),"",IF(OR(Table_Question_Sets[[#This Row],[Text]]="true",Table_Question_Sets[[#This Row],[Text]]="false",ISNUMBER(Table_Question_Sets[[#This Row],[Text]])),Table_Question_Sets[[#This Row],[Text]],""""&amp;Table_Question_Sets[[#This Row],[Text]]&amp;""""))</f>
        <v/>
      </c>
      <c r="BA132" s="50" t="str">
        <f>IF(AND(Table_Question_Sets[[#This Row],[Header]]&lt;&gt;"Yes",Table_Question_Sets[[#This Row],[Property]]&lt;&gt;"",Table_Question_Sets[[#This Row],[Summary Label]]&lt;&gt;""),""""&amp;Table_Question_Sets[[#This Row],[Key]]&amp;""": """&amp;Table_Question_Sets[[#This Row],[Summary Label]]&amp;"""","")</f>
        <v/>
      </c>
      <c r="BB132" s="50">
        <f ca="1">IF(Table_Question_Sets[[#This Row],[Header]]="Yes","",_xlfn.NUMBERVALUE(INDIRECT(SUBSTITUTE(ADDRESS(1,COLUMN(),4),"1","")&amp;ROW()-1))+IF(Table_Question_Sets[[#This Row],[Property]]&lt;&gt;"",1,0))</f>
        <v>1</v>
      </c>
      <c r="BC132" s="50">
        <f ca="1">IF(Table_Question_Sets[[#This Row],[Header]]="Yes","",_xlfn.NUMBERVALUE(INDIRECT(SUBSTITUTE(ADDRESS(1,COLUMN(),4),"1","")&amp;ROW()+1))+IF(Table_Question_Sets[[#This Row],[Property]]&lt;&gt;"",1,0))</f>
        <v>11</v>
      </c>
      <c r="BD132" s="29" t="str">
        <f t="array" aca="1" ref="BD1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"templateOptions":{"question":"If the applicant is a new business please provide an estimation of fees for the next 12 months","content":{"heading3":"Details of Gross Annual Fees"}}</v>
      </c>
      <c r="BH13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"grossFeesHeader","type": "content-field","className":"col-xs-12","templateOptions":{"question":"If the applicant is a new business please provide an estimation of fees for the next 12 months","content":{"heading3":"Details of Gross Annual Fees"}},"validators": {"validation": Validators.compose([])}}</v>
      </c>
      <c r="BI132" s="26" t="str">
        <f ca="1" xml:space="preserve">
IF(Table_Question_Sets[[#This Row],[Row]]="Yes","]},{""className"": ""row"",""fieldGroup"": [","")&amp;
Table_Question_Sets[[#This Row],[Config Field]]</f>
        <v>{"key": "grossFeesHeader","type": "content-field","className":"col-xs-12","templateOptions":{"question":"If the applicant is a new business please provide an estimation of fees for the next 12 months","content":{"heading3":"Details of Gross Annual Fees"}},"validators": {"validation": Validators.compose([])}}</v>
      </c>
      <c r="BJ13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"grossFeesHeader","type": "content-field","className":"col-xs-12","templateOptions":{"question":"If the applicant is a new business please provide an estimation of fees for the next 12 months","content":{"heading3":"Details of Gross Annual Fees"}},"validators": {"validation": Validators.compose([])}},]},{"className": "row","fieldGroup": [{"key": "grossFeesActivityHeader","type": "content-field","className":"col-xs-5 col-md-3","templateOptions":{"label":"Activity type"},"validators": {"validation": Validators.compose([])}},{"key": "grossFeesFinancialHeader","type": "content-field","className":"col-xs-5 col-md-3","templateOptions":{"label":"Fees last financial year"},"validators": {"validation": Validators.compose([])}},]},{"className": "row","fieldGroup": [{"key": "labelSurveyingFees","type": "content-field","className":"col-xs-5 col-md-3","templateOptions":{"question":"Surveying Activities"},"validators": {"validation": Validators.compose([])}},{"key": "surveyingFees","type": "input-field","className":"col-xs-5 col-md-3","templateOptions":{"assumedValue":"0","formatTextInput":"currency","addonLeft":{"class":"fa fa-usd"}},"validators": {"validation": Validators.compose([])}},]},{"className": "row","fieldGroup": [{"key": "labelMultiDisciplinaryFees","type": "content-field","className":"col-xs-5 col-md-3","templateOptions":{"question":"Multi-Disciplinary"},"validators": {"validation": Validators.compose([])}},{"key": "multiDisciplinaryFees","type": "input-field","className":"col-xs-5 col-md-3","templateOptions":{"assumedValue":"0","formatTextInput":"currency","addonLeft":{"class":"fa fa-usd"}},"validators": {"validation": Validators.compose([])}},]},{"className":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3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2" s="137" t="str">
        <f>IF(AND(Table_Question_Sets[[#This Row],[Header]]="",Table_Question_Sets[[#This Row],[Property]]&lt;&gt;"",Table_Question_Sets[[#This Row],[Field Type]]&lt;&gt;""),
""""&amp;Table_Question_Sets[[#This Row],[Key]]&amp;"""","")</f>
        <v>"grossFeesHeader"</v>
      </c>
      <c r="BM13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"grossFeesHeader","grossFeesActivityHeader","grossFeesFinancialHeader","labelSurveyingFees","surveyingFees","labelMultiDisciplinaryFees","multiDisciplinaryFees","labelOverseasFees","overseasFees","engineeringFeesDetail","overseasFeesDetails"</v>
      </c>
      <c r="BN132" s="137" t="str">
        <f>IF(AND(Table_Question_Sets[[#This Row],[Header]]&lt;&gt;"Yes",Table_Question_Sets[[#This Row],[Property]]&lt;&gt;"",Table_Question_Sets[[#This Row],[Workflow Role]]&lt;&gt;""),
""""&amp;Table_Question_Sets[[#This Row],[Workflow Role]]&amp;""":"""&amp;Table_Question_Sets[[#This Row],[Key]]&amp;"""","")</f>
        <v/>
      </c>
      <c r="BO132" s="137" t="str">
        <f>IF(AND(Table_Question_Sets[[#This Row],[Header]]&lt;&gt;"Yes",Table_Question_Sets[[#This Row],[Property]]&lt;&gt;"",Table_Question_Sets[[#This Row],[Private]]="Yes"),
""""&amp;Table_Question_Sets[[#This Row],[Key]]&amp;"""","")</f>
        <v/>
      </c>
      <c r="BP132" s="137">
        <f ca="1">IF(Table_Question_Sets[[#This Row],[Header]]="Yes","",_xlfn.NUMBERVALUE(INDIRECT(SUBSTITUTE(ADDRESS(1,COLUMN(),4),"1","")&amp;ROW()+1))+IF(OR(Table_Question_Sets[[#This Row],[Value]]&lt;&gt;"",AND(Table_Question_Sets[[#This Row],[Data Type]]="Repeating",Table_Question_Sets[[#This Row],[Calculation Repeating]]&lt;&gt;"")),1,0))</f>
        <v>0</v>
      </c>
      <c r="BQ132" s="137" t="str">
        <f ca="1" xml:space="preserve">
IF(Table_Question_Sets[[#This Row],[Data Type]]="Repeating",
OFFSET(Table_Repeating_Question_Sets[[#Headers],[Property]],MATCH(Table_Question_Sets[[#This Row],[Property]],Table_Repeating_Question_Sets[Property],0),MATCH("Calculation",Table_Repeating_Question_Sets[#Headers],0)-1,1,1),
"")</f>
        <v/>
      </c>
      <c r="BR13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"surveyingFees": "$0.00","multiDisciplinaryFees": "$0.00","overseasFees": "$0.00"</v>
      </c>
      <c r="BT132" s="137" t="str">
        <f ca="1">IF(ISNUMBER(Table_Question_Sets[[#This Row],[Config Use Row]]),INDEX(Table_Question_Sets[Config Rollup],Table_Question_Sets[[#This Row],[Config Use Row]]),"")</f>
        <v/>
      </c>
      <c r="BU132" s="137" t="str">
        <f ca="1">IF(ISNUMBER(Table_Question_Sets[[#This Row],[Config Use Row]]),INDEX(Table_Question_Sets[Config Keys Nested Rollup],Table_Question_Sets[[#This Row],[Config Use Row]]),"")</f>
        <v/>
      </c>
      <c r="BV132" s="26" t="str">
        <f ca="1">IF(ISNUMBER(Table_Question_Sets[[#This Row],[Config Use Row]]),INDEX(Table_Question_Sets[Calculation Rollup],Table_Question_Sets[[#This Row],[Config Use Row]]),"")</f>
        <v/>
      </c>
    </row>
    <row r="133" spans="2:74" s="22" customFormat="1" ht="21" customHeight="1">
      <c r="B133" s="27" t="s">
        <v>1391</v>
      </c>
      <c r="C133" s="164"/>
      <c r="D133" s="26" t="str">
        <f ca="1">IF(Table_Question_Sets[[#This Row],[Header]]="Yes","",
IF(INDIRECT(SUBSTITUTE(ADDRESS(1,COLUMN(),4),"1","")&amp;ROW()-1)="",
INDIRECT(SUBSTITUTE(ADDRESS(1,COLUMN(Table_Question_Sets[[#This Row],[Property]]),4),"1","")&amp;ROW()-1),
INDIRECT(SUBSTITUTE(ADDRESS(1,COLUMN(),4),"1","")&amp;ROW()-1)))</f>
        <v>Gross Fees</v>
      </c>
      <c r="E13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grossFeesActivityHeader</v>
      </c>
      <c r="F133" s="26" t="str">
        <f>IF(Table_Question_Sets[[#This Row],[Header]]="Yes","",IF(Table_Question_Sets[[#This Row],[Property]]&lt;&gt;"",SUBSTITUTE(Table_Question_Sets[[#This Row],[Property]]," ",""),""))</f>
        <v>GrossFeesActivityHeader</v>
      </c>
      <c r="G133" s="94"/>
      <c r="H133" s="27" t="s">
        <v>631</v>
      </c>
      <c r="I133" s="27" t="s">
        <v>631</v>
      </c>
      <c r="J133" s="10"/>
      <c r="K133" s="59"/>
      <c r="L133" s="82"/>
      <c r="M133" s="82"/>
      <c r="N133" s="59" t="s">
        <v>60</v>
      </c>
      <c r="O133" s="60" t="s">
        <v>971</v>
      </c>
      <c r="P133" s="60"/>
      <c r="Q133" s="60" t="s">
        <v>804</v>
      </c>
      <c r="R133" s="59"/>
      <c r="S133" s="52"/>
      <c r="T133" s="27" t="s">
        <v>1410</v>
      </c>
      <c r="U133" s="11"/>
      <c r="V133" s="27"/>
      <c r="W133" s="27"/>
      <c r="X133" s="27"/>
      <c r="Y133" s="27"/>
      <c r="Z133" s="27"/>
      <c r="AA133" s="27"/>
      <c r="AB133" s="239"/>
      <c r="AC133" s="27"/>
      <c r="AD133" s="27"/>
      <c r="AE133" s="27"/>
      <c r="AF133" s="27"/>
      <c r="AG133" s="27"/>
      <c r="AH133" s="82"/>
      <c r="AI133" s="82"/>
      <c r="AJ133" s="82"/>
      <c r="AK133" s="82"/>
      <c r="AL133" s="26"/>
      <c r="AM13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33" s="165"/>
      <c r="AO13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3" s="27"/>
      <c r="AR133" s="52"/>
      <c r="AS133" s="27"/>
      <c r="AT133" s="27"/>
      <c r="AU133" s="27"/>
      <c r="AV133" s="27"/>
      <c r="AW133" s="27"/>
      <c r="AX133" s="27"/>
      <c r="AY13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3" s="50" t="str">
        <f>IF(OR(Table_Question_Sets[[#This Row],[Header]]="Yes",Table_Question_Sets[[#This Row],[Text]]=""),"",IF(OR(Table_Question_Sets[[#This Row],[Text]]="true",Table_Question_Sets[[#This Row],[Text]]="false",ISNUMBER(Table_Question_Sets[[#This Row],[Text]])),Table_Question_Sets[[#This Row],[Text]],""""&amp;Table_Question_Sets[[#This Row],[Text]]&amp;""""))</f>
        <v/>
      </c>
      <c r="BA133" s="50" t="str">
        <f>IF(AND(Table_Question_Sets[[#This Row],[Header]]&lt;&gt;"Yes",Table_Question_Sets[[#This Row],[Property]]&lt;&gt;"",Table_Question_Sets[[#This Row],[Summary Label]]&lt;&gt;""),""""&amp;Table_Question_Sets[[#This Row],[Key]]&amp;""": """&amp;Table_Question_Sets[[#This Row],[Summary Label]]&amp;"""","")</f>
        <v/>
      </c>
      <c r="BB133" s="50">
        <f ca="1">IF(Table_Question_Sets[[#This Row],[Header]]="Yes","",_xlfn.NUMBERVALUE(INDIRECT(SUBSTITUTE(ADDRESS(1,COLUMN(),4),"1","")&amp;ROW()-1))+IF(Table_Question_Sets[[#This Row],[Property]]&lt;&gt;"",1,0))</f>
        <v>2</v>
      </c>
      <c r="BC133" s="50">
        <f ca="1">IF(Table_Question_Sets[[#This Row],[Header]]="Yes","",_xlfn.NUMBERVALUE(INDIRECT(SUBSTITUTE(ADDRESS(1,COLUMN(),4),"1","")&amp;ROW()+1))+IF(Table_Question_Sets[[#This Row],[Property]]&lt;&gt;"",1,0))</f>
        <v>10</v>
      </c>
      <c r="BD133" s="29" t="str">
        <f t="array" aca="1" ref="BD1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"templateOptions":{"label":"Activity type"}</v>
      </c>
      <c r="BH13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"grossFeesActivityHeader","type": "content-field","className":"col-xs-5 col-md-3","templateOptions":{"label":"Activity type"},"validators": {"validation": Validators.compose([])}}</v>
      </c>
      <c r="BI133" s="26" t="str">
        <f ca="1" xml:space="preserve">
IF(Table_Question_Sets[[#This Row],[Row]]="Yes","]},{""className"": ""row"",""fieldGroup"": [","")&amp;
Table_Question_Sets[[#This Row],[Config Field]]</f>
        <v>]},{"className": "row","fieldGroup": [{"key": "grossFeesActivityHeader","type": "content-field","className":"col-xs-5 col-md-3","templateOptions":{"label":"Activity type"},"validators": {"validation": Validators.compose([])}}</v>
      </c>
      <c r="BJ13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"grossFeesActivityHeader","type": "content-field","className":"col-xs-5 col-md-3","templateOptions":{"label":"Activity type"},"validators": {"validation": Validators.compose([])}},{"key": "grossFeesFinancialHeader","type": "content-field","className":"col-xs-5 col-md-3","templateOptions":{"label":"Fees last financial year"},"validators": {"validation": Validators.compose([])}},]},{"className": "row","fieldGroup": [{"key": "labelSurveyingFees","type": "content-field","className":"col-xs-5 col-md-3","templateOptions":{"question":"Surveying Activities"},"validators": {"validation": Validators.compose([])}},{"key": "surveyingFees","type": "input-field","className":"col-xs-5 col-md-3","templateOptions":{"assumedValue":"0","formatTextInput":"currency","addonLeft":{"class":"fa fa-usd"}},"validators": {"validation": Validators.compose([])}},]},{"className": "row","fieldGroup": [{"key": "labelMultiDisciplinaryFees","type": "content-field","className":"col-xs-5 col-md-3","templateOptions":{"question":"Multi-Disciplinary"},"validators": {"validation": Validators.compose([])}},{"key": "multiDisciplinaryFees","type": "input-field","className":"col-xs-5 col-md-3","templateOptions":{"assumedValue":"0","formatTextInput":"currency","addonLeft":{"class":"fa fa-usd"}},"validators": {"validation": Validators.compose([])}},]},{"className":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3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3" s="137" t="str">
        <f>IF(AND(Table_Question_Sets[[#This Row],[Header]]="",Table_Question_Sets[[#This Row],[Property]]&lt;&gt;"",Table_Question_Sets[[#This Row],[Field Type]]&lt;&gt;""),
""""&amp;Table_Question_Sets[[#This Row],[Key]]&amp;"""","")</f>
        <v>"grossFeesActivityHeader"</v>
      </c>
      <c r="BM13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"grossFeesActivityHeader","grossFeesFinancialHeader","labelSurveyingFees","surveyingFees","labelMultiDisciplinaryFees","multiDisciplinaryFees","labelOverseasFees","overseasFees","engineeringFeesDetail","overseasFeesDetails"</v>
      </c>
      <c r="BN133" s="137" t="str">
        <f>IF(AND(Table_Question_Sets[[#This Row],[Header]]&lt;&gt;"Yes",Table_Question_Sets[[#This Row],[Property]]&lt;&gt;"",Table_Question_Sets[[#This Row],[Workflow Role]]&lt;&gt;""),
""""&amp;Table_Question_Sets[[#This Row],[Workflow Role]]&amp;""":"""&amp;Table_Question_Sets[[#This Row],[Key]]&amp;"""","")</f>
        <v/>
      </c>
      <c r="BO133" s="137" t="str">
        <f>IF(AND(Table_Question_Sets[[#This Row],[Header]]&lt;&gt;"Yes",Table_Question_Sets[[#This Row],[Property]]&lt;&gt;"",Table_Question_Sets[[#This Row],[Private]]="Yes"),
""""&amp;Table_Question_Sets[[#This Row],[Key]]&amp;"""","")</f>
        <v/>
      </c>
      <c r="BP133" s="137">
        <f ca="1">IF(Table_Question_Sets[[#This Row],[Header]]="Yes","",_xlfn.NUMBERVALUE(INDIRECT(SUBSTITUTE(ADDRESS(1,COLUMN(),4),"1","")&amp;ROW()+1))+IF(OR(Table_Question_Sets[[#This Row],[Value]]&lt;&gt;"",AND(Table_Question_Sets[[#This Row],[Data Type]]="Repeating",Table_Question_Sets[[#This Row],[Calculation Repeating]]&lt;&gt;"")),1,0))</f>
        <v>0</v>
      </c>
      <c r="BQ133" s="137" t="str">
        <f ca="1" xml:space="preserve">
IF(Table_Question_Sets[[#This Row],[Data Type]]="Repeating",
OFFSET(Table_Repeating_Question_Sets[[#Headers],[Property]],MATCH(Table_Question_Sets[[#This Row],[Property]],Table_Repeating_Question_Sets[Property],0),MATCH("Calculation",Table_Repeating_Question_Sets[#Headers],0)-1,1,1),
"")</f>
        <v/>
      </c>
      <c r="BR13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"surveyingFees": "$0.00","multiDisciplinaryFees": "$0.00","overseasFees": "$0.00"</v>
      </c>
      <c r="BT133" s="137" t="str">
        <f ca="1">IF(ISNUMBER(Table_Question_Sets[[#This Row],[Config Use Row]]),INDEX(Table_Question_Sets[Config Rollup],Table_Question_Sets[[#This Row],[Config Use Row]]),"")</f>
        <v/>
      </c>
      <c r="BU133" s="137" t="str">
        <f ca="1">IF(ISNUMBER(Table_Question_Sets[[#This Row],[Config Use Row]]),INDEX(Table_Question_Sets[Config Keys Nested Rollup],Table_Question_Sets[[#This Row],[Config Use Row]]),"")</f>
        <v/>
      </c>
      <c r="BV133" s="26" t="str">
        <f ca="1">IF(ISNUMBER(Table_Question_Sets[[#This Row],[Config Use Row]]),INDEX(Table_Question_Sets[Calculation Rollup],Table_Question_Sets[[#This Row],[Config Use Row]]),"")</f>
        <v/>
      </c>
    </row>
    <row r="134" spans="2:74" s="22" customFormat="1" ht="21" customHeight="1">
      <c r="B134" s="27" t="s">
        <v>1392</v>
      </c>
      <c r="C134" s="164"/>
      <c r="D134" s="26" t="str">
        <f ca="1">IF(Table_Question_Sets[[#This Row],[Header]]="Yes","",
IF(INDIRECT(SUBSTITUTE(ADDRESS(1,COLUMN(),4),"1","")&amp;ROW()-1)="",
INDIRECT(SUBSTITUTE(ADDRESS(1,COLUMN(Table_Question_Sets[[#This Row],[Property]]),4),"1","")&amp;ROW()-1),
INDIRECT(SUBSTITUTE(ADDRESS(1,COLUMN(),4),"1","")&amp;ROW()-1)))</f>
        <v>Gross Fees</v>
      </c>
      <c r="E13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grossFeesFinancialHeader</v>
      </c>
      <c r="F134" s="26" t="str">
        <f>IF(Table_Question_Sets[[#This Row],[Header]]="Yes","",IF(Table_Question_Sets[[#This Row],[Property]]&lt;&gt;"",SUBSTITUTE(Table_Question_Sets[[#This Row],[Property]]," ",""),""))</f>
        <v>GrossFeesFinancialHeader</v>
      </c>
      <c r="G134" s="94"/>
      <c r="H134" s="27" t="s">
        <v>631</v>
      </c>
      <c r="I134" s="27" t="s">
        <v>631</v>
      </c>
      <c r="J134" s="10"/>
      <c r="K134" s="59"/>
      <c r="L134" s="82"/>
      <c r="M134" s="82"/>
      <c r="N134" s="59"/>
      <c r="O134" s="60" t="s">
        <v>971</v>
      </c>
      <c r="P134" s="60"/>
      <c r="Q134" s="60" t="s">
        <v>804</v>
      </c>
      <c r="R134" s="59"/>
      <c r="S134" s="52"/>
      <c r="T134" s="27" t="s">
        <v>1401</v>
      </c>
      <c r="U134" s="11"/>
      <c r="V134" s="27"/>
      <c r="W134" s="27"/>
      <c r="X134" s="27"/>
      <c r="Y134" s="27"/>
      <c r="Z134" s="27"/>
      <c r="AA134" s="27"/>
      <c r="AB134" s="239"/>
      <c r="AC134" s="27"/>
      <c r="AD134" s="27"/>
      <c r="AE134" s="27"/>
      <c r="AF134" s="27"/>
      <c r="AG134" s="27"/>
      <c r="AH134" s="82"/>
      <c r="AI134" s="82"/>
      <c r="AJ134" s="82"/>
      <c r="AK134" s="82"/>
      <c r="AL134" s="26"/>
      <c r="AM13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34" s="165"/>
      <c r="AO13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4" s="27"/>
      <c r="AR134" s="52"/>
      <c r="AS134" s="27"/>
      <c r="AT134" s="27"/>
      <c r="AU134" s="27"/>
      <c r="AV134" s="27"/>
      <c r="AW134" s="27"/>
      <c r="AX134" s="27"/>
      <c r="AY13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4" s="50" t="str">
        <f>IF(OR(Table_Question_Sets[[#This Row],[Header]]="Yes",Table_Question_Sets[[#This Row],[Text]]=""),"",IF(OR(Table_Question_Sets[[#This Row],[Text]]="true",Table_Question_Sets[[#This Row],[Text]]="false",ISNUMBER(Table_Question_Sets[[#This Row],[Text]])),Table_Question_Sets[[#This Row],[Text]],""""&amp;Table_Question_Sets[[#This Row],[Text]]&amp;""""))</f>
        <v/>
      </c>
      <c r="BA134" s="50" t="str">
        <f>IF(AND(Table_Question_Sets[[#This Row],[Header]]&lt;&gt;"Yes",Table_Question_Sets[[#This Row],[Property]]&lt;&gt;"",Table_Question_Sets[[#This Row],[Summary Label]]&lt;&gt;""),""""&amp;Table_Question_Sets[[#This Row],[Key]]&amp;""": """&amp;Table_Question_Sets[[#This Row],[Summary Label]]&amp;"""","")</f>
        <v/>
      </c>
      <c r="BB134" s="50">
        <f ca="1">IF(Table_Question_Sets[[#This Row],[Header]]="Yes","",_xlfn.NUMBERVALUE(INDIRECT(SUBSTITUTE(ADDRESS(1,COLUMN(),4),"1","")&amp;ROW()-1))+IF(Table_Question_Sets[[#This Row],[Property]]&lt;&gt;"",1,0))</f>
        <v>3</v>
      </c>
      <c r="BC134" s="50">
        <f ca="1">IF(Table_Question_Sets[[#This Row],[Header]]="Yes","",_xlfn.NUMBERVALUE(INDIRECT(SUBSTITUTE(ADDRESS(1,COLUMN(),4),"1","")&amp;ROW()+1))+IF(Table_Question_Sets[[#This Row],[Property]]&lt;&gt;"",1,0))</f>
        <v>9</v>
      </c>
      <c r="BD134" s="29" t="str">
        <f t="array" aca="1" ref="BD1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"templateOptions":{"label":"Fees last financial year"}</v>
      </c>
      <c r="BH13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"grossFeesFinancialHeader","type": "content-field","className":"col-xs-5 col-md-3","templateOptions":{"label":"Fees last financial year"},"validators": {"validation": Validators.compose([])}}</v>
      </c>
      <c r="BI134" s="26" t="str">
        <f ca="1" xml:space="preserve">
IF(Table_Question_Sets[[#This Row],[Row]]="Yes","]},{""className"": ""row"",""fieldGroup"": [","")&amp;
Table_Question_Sets[[#This Row],[Config Field]]</f>
        <v>{"key": "grossFeesFinancialHeader","type": "content-field","className":"col-xs-5 col-md-3","templateOptions":{"label":"Fees last financial year"},"validators": {"validation": Validators.compose([])}}</v>
      </c>
      <c r="BJ13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"grossFeesFinancialHeader","type": "content-field","className":"col-xs-5 col-md-3","templateOptions":{"label":"Fees last financial year"},"validators": {"validation": Validators.compose([])}},]},{"className": "row","fieldGroup": [{"key": "labelSurveyingFees","type": "content-field","className":"col-xs-5 col-md-3","templateOptions":{"question":"Surveying Activities"},"validators": {"validation": Validators.compose([])}},{"key": "surveyingFees","type": "input-field","className":"col-xs-5 col-md-3","templateOptions":{"assumedValue":"0","formatTextInput":"currency","addonLeft":{"class":"fa fa-usd"}},"validators": {"validation": Validators.compose([])}},]},{"className": "row","fieldGroup": [{"key": "labelMultiDisciplinaryFees","type": "content-field","className":"col-xs-5 col-md-3","templateOptions":{"question":"Multi-Disciplinary"},"validators": {"validation": Validators.compose([])}},{"key": "multiDisciplinaryFees","type": "input-field","className":"col-xs-5 col-md-3","templateOptions":{"assumedValue":"0","formatTextInput":"currency","addonLeft":{"class":"fa fa-usd"}},"validators": {"validation": Validators.compose([])}},]},{"className":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3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4" s="137" t="str">
        <f>IF(AND(Table_Question_Sets[[#This Row],[Header]]="",Table_Question_Sets[[#This Row],[Property]]&lt;&gt;"",Table_Question_Sets[[#This Row],[Field Type]]&lt;&gt;""),
""""&amp;Table_Question_Sets[[#This Row],[Key]]&amp;"""","")</f>
        <v>"grossFeesFinancialHeader"</v>
      </c>
      <c r="BM13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"grossFeesFinancialHeader","labelSurveyingFees","surveyingFees","labelMultiDisciplinaryFees","multiDisciplinaryFees","labelOverseasFees","overseasFees","engineeringFeesDetail","overseasFeesDetails"</v>
      </c>
      <c r="BN134" s="137" t="str">
        <f>IF(AND(Table_Question_Sets[[#This Row],[Header]]&lt;&gt;"Yes",Table_Question_Sets[[#This Row],[Property]]&lt;&gt;"",Table_Question_Sets[[#This Row],[Workflow Role]]&lt;&gt;""),
""""&amp;Table_Question_Sets[[#This Row],[Workflow Role]]&amp;""":"""&amp;Table_Question_Sets[[#This Row],[Key]]&amp;"""","")</f>
        <v/>
      </c>
      <c r="BO134" s="137" t="str">
        <f>IF(AND(Table_Question_Sets[[#This Row],[Header]]&lt;&gt;"Yes",Table_Question_Sets[[#This Row],[Property]]&lt;&gt;"",Table_Question_Sets[[#This Row],[Private]]="Yes"),
""""&amp;Table_Question_Sets[[#This Row],[Key]]&amp;"""","")</f>
        <v/>
      </c>
      <c r="BP134" s="137">
        <f ca="1">IF(Table_Question_Sets[[#This Row],[Header]]="Yes","",_xlfn.NUMBERVALUE(INDIRECT(SUBSTITUTE(ADDRESS(1,COLUMN(),4),"1","")&amp;ROW()+1))+IF(OR(Table_Question_Sets[[#This Row],[Value]]&lt;&gt;"",AND(Table_Question_Sets[[#This Row],[Data Type]]="Repeating",Table_Question_Sets[[#This Row],[Calculation Repeating]]&lt;&gt;"")),1,0))</f>
        <v>0</v>
      </c>
      <c r="BQ134" s="137" t="str">
        <f ca="1" xml:space="preserve">
IF(Table_Question_Sets[[#This Row],[Data Type]]="Repeating",
OFFSET(Table_Repeating_Question_Sets[[#Headers],[Property]],MATCH(Table_Question_Sets[[#This Row],[Property]],Table_Repeating_Question_Sets[Property],0),MATCH("Calculation",Table_Repeating_Question_Sets[#Headers],0)-1,1,1),
"")</f>
        <v/>
      </c>
      <c r="BR13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"surveyingFees": "$0.00","multiDisciplinaryFees": "$0.00","overseasFees": "$0.00"</v>
      </c>
      <c r="BT134" s="137" t="str">
        <f ca="1">IF(ISNUMBER(Table_Question_Sets[[#This Row],[Config Use Row]]),INDEX(Table_Question_Sets[Config Rollup],Table_Question_Sets[[#This Row],[Config Use Row]]),"")</f>
        <v/>
      </c>
      <c r="BU134" s="137" t="str">
        <f ca="1">IF(ISNUMBER(Table_Question_Sets[[#This Row],[Config Use Row]]),INDEX(Table_Question_Sets[Config Keys Nested Rollup],Table_Question_Sets[[#This Row],[Config Use Row]]),"")</f>
        <v/>
      </c>
      <c r="BV134" s="26" t="str">
        <f ca="1">IF(ISNUMBER(Table_Question_Sets[[#This Row],[Config Use Row]]),INDEX(Table_Question_Sets[Calculation Rollup],Table_Question_Sets[[#This Row],[Config Use Row]]),"")</f>
        <v/>
      </c>
    </row>
    <row r="135" spans="2:74" s="22" customFormat="1" ht="21" customHeight="1">
      <c r="B135" s="27" t="s">
        <v>1393</v>
      </c>
      <c r="C135" s="164"/>
      <c r="D135" s="26" t="str">
        <f ca="1">IF(Table_Question_Sets[[#This Row],[Header]]="Yes","",
IF(INDIRECT(SUBSTITUTE(ADDRESS(1,COLUMN(),4),"1","")&amp;ROW()-1)="",
INDIRECT(SUBSTITUTE(ADDRESS(1,COLUMN(Table_Question_Sets[[#This Row],[Property]]),4),"1","")&amp;ROW()-1),
INDIRECT(SUBSTITUTE(ADDRESS(1,COLUMN(),4),"1","")&amp;ROW()-1)))</f>
        <v>Gross Fees</v>
      </c>
      <c r="E13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labelSurveyingFees</v>
      </c>
      <c r="F135" s="26" t="str">
        <f>IF(Table_Question_Sets[[#This Row],[Header]]="Yes","",IF(Table_Question_Sets[[#This Row],[Property]]&lt;&gt;"",SUBSTITUTE(Table_Question_Sets[[#This Row],[Property]]," ",""),""))</f>
        <v>LabelSurveyingFees</v>
      </c>
      <c r="G135" s="94"/>
      <c r="H135" s="27" t="s">
        <v>631</v>
      </c>
      <c r="I135" s="27" t="s">
        <v>631</v>
      </c>
      <c r="J135" s="10"/>
      <c r="K135" s="59"/>
      <c r="L135" s="82"/>
      <c r="M135" s="82"/>
      <c r="N135" s="59" t="s">
        <v>60</v>
      </c>
      <c r="O135" s="60" t="s">
        <v>971</v>
      </c>
      <c r="P135" s="60"/>
      <c r="Q135" s="60" t="s">
        <v>804</v>
      </c>
      <c r="R135" s="59"/>
      <c r="S135" s="52"/>
      <c r="T135" s="27"/>
      <c r="U135" s="11" t="s">
        <v>1402</v>
      </c>
      <c r="V135" s="27"/>
      <c r="W135" s="27"/>
      <c r="X135" s="27"/>
      <c r="Y135" s="27"/>
      <c r="Z135" s="27"/>
      <c r="AA135" s="27"/>
      <c r="AB135" s="239"/>
      <c r="AC135" s="27"/>
      <c r="AD135" s="27"/>
      <c r="AE135" s="27"/>
      <c r="AF135" s="27"/>
      <c r="AG135" s="27"/>
      <c r="AH135" s="82"/>
      <c r="AI135" s="82"/>
      <c r="AJ135" s="82"/>
      <c r="AK135" s="82"/>
      <c r="AL135" s="26"/>
      <c r="AM13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35" s="165"/>
      <c r="AO13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5" s="27"/>
      <c r="AR135" s="52"/>
      <c r="AS135" s="27"/>
      <c r="AT135" s="27"/>
      <c r="AU135" s="27"/>
      <c r="AV135" s="27"/>
      <c r="AW135" s="27"/>
      <c r="AX135" s="27"/>
      <c r="AY13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5" s="50" t="str">
        <f>IF(OR(Table_Question_Sets[[#This Row],[Header]]="Yes",Table_Question_Sets[[#This Row],[Text]]=""),"",IF(OR(Table_Question_Sets[[#This Row],[Text]]="true",Table_Question_Sets[[#This Row],[Text]]="false",ISNUMBER(Table_Question_Sets[[#This Row],[Text]])),Table_Question_Sets[[#This Row],[Text]],""""&amp;Table_Question_Sets[[#This Row],[Text]]&amp;""""))</f>
        <v/>
      </c>
      <c r="BA135" s="50" t="str">
        <f>IF(AND(Table_Question_Sets[[#This Row],[Header]]&lt;&gt;"Yes",Table_Question_Sets[[#This Row],[Property]]&lt;&gt;"",Table_Question_Sets[[#This Row],[Summary Label]]&lt;&gt;""),""""&amp;Table_Question_Sets[[#This Row],[Key]]&amp;""": """&amp;Table_Question_Sets[[#This Row],[Summary Label]]&amp;"""","")</f>
        <v/>
      </c>
      <c r="BB135" s="50">
        <f ca="1">IF(Table_Question_Sets[[#This Row],[Header]]="Yes","",_xlfn.NUMBERVALUE(INDIRECT(SUBSTITUTE(ADDRESS(1,COLUMN(),4),"1","")&amp;ROW()-1))+IF(Table_Question_Sets[[#This Row],[Property]]&lt;&gt;"",1,0))</f>
        <v>4</v>
      </c>
      <c r="BC135" s="50">
        <f ca="1">IF(Table_Question_Sets[[#This Row],[Header]]="Yes","",_xlfn.NUMBERVALUE(INDIRECT(SUBSTITUTE(ADDRESS(1,COLUMN(),4),"1","")&amp;ROW()+1))+IF(Table_Question_Sets[[#This Row],[Property]]&lt;&gt;"",1,0))</f>
        <v>8</v>
      </c>
      <c r="BD135" s="29" t="str">
        <f t="array" aca="1" ref="BD1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"templateOptions":{"question":"Surveying Activities"}</v>
      </c>
      <c r="BH13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"labelSurveyingFees","type": "content-field","className":"col-xs-5 col-md-3","templateOptions":{"question":"Surveying Activities"},"validators": {"validation": Validators.compose([])}}</v>
      </c>
      <c r="BI135" s="26" t="str">
        <f ca="1" xml:space="preserve">
IF(Table_Question_Sets[[#This Row],[Row]]="Yes","]},{""className"": ""row"",""fieldGroup"": [","")&amp;
Table_Question_Sets[[#This Row],[Config Field]]</f>
        <v>]},{"className": "row","fieldGroup": [{"key": "labelSurveyingFees","type": "content-field","className":"col-xs-5 col-md-3","templateOptions":{"question":"Surveying Activities"},"validators": {"validation": Validators.compose([])}}</v>
      </c>
      <c r="BJ13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"labelSurveyingFees","type": "content-field","className":"col-xs-5 col-md-3","templateOptions":{"question":"Surveying Activities"},"validators": {"validation": Validators.compose([])}},{"key": "surveyingFees","type": "input-field","className":"col-xs-5 col-md-3","templateOptions":{"assumedValue":"0","formatTextInput":"currency","addonLeft":{"class":"fa fa-usd"}},"validators": {"validation": Validators.compose([])}},]},{"className": "row","fieldGroup": [{"key": "labelMultiDisciplinaryFees","type": "content-field","className":"col-xs-5 col-md-3","templateOptions":{"question":"Multi-Disciplinary"},"validators": {"validation": Validators.compose([])}},{"key": "multiDisciplinaryFees","type": "input-field","className":"col-xs-5 col-md-3","templateOptions":{"assumedValue":"0","formatTextInput":"currency","addonLeft":{"class":"fa fa-usd"}},"validators": {"validation": Validators.compose([])}},]},{"className":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35"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5" s="137" t="str">
        <f>IF(AND(Table_Question_Sets[[#This Row],[Header]]="",Table_Question_Sets[[#This Row],[Property]]&lt;&gt;"",Table_Question_Sets[[#This Row],[Field Type]]&lt;&gt;""),
""""&amp;Table_Question_Sets[[#This Row],[Key]]&amp;"""","")</f>
        <v>"labelSurveyingFees"</v>
      </c>
      <c r="BM13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"labelSurveyingFees","surveyingFees","labelMultiDisciplinaryFees","multiDisciplinaryFees","labelOverseasFees","overseasFees","engineeringFeesDetail","overseasFeesDetails"</v>
      </c>
      <c r="BN135" s="137" t="str">
        <f>IF(AND(Table_Question_Sets[[#This Row],[Header]]&lt;&gt;"Yes",Table_Question_Sets[[#This Row],[Property]]&lt;&gt;"",Table_Question_Sets[[#This Row],[Workflow Role]]&lt;&gt;""),
""""&amp;Table_Question_Sets[[#This Row],[Workflow Role]]&amp;""":"""&amp;Table_Question_Sets[[#This Row],[Key]]&amp;"""","")</f>
        <v/>
      </c>
      <c r="BO135" s="137" t="str">
        <f>IF(AND(Table_Question_Sets[[#This Row],[Header]]&lt;&gt;"Yes",Table_Question_Sets[[#This Row],[Property]]&lt;&gt;"",Table_Question_Sets[[#This Row],[Private]]="Yes"),
""""&amp;Table_Question_Sets[[#This Row],[Key]]&amp;"""","")</f>
        <v/>
      </c>
      <c r="BP135" s="137">
        <f ca="1">IF(Table_Question_Sets[[#This Row],[Header]]="Yes","",_xlfn.NUMBERVALUE(INDIRECT(SUBSTITUTE(ADDRESS(1,COLUMN(),4),"1","")&amp;ROW()+1))+IF(OR(Table_Question_Sets[[#This Row],[Value]]&lt;&gt;"",AND(Table_Question_Sets[[#This Row],[Data Type]]="Repeating",Table_Question_Sets[[#This Row],[Calculation Repeating]]&lt;&gt;"")),1,0))</f>
        <v>0</v>
      </c>
      <c r="BQ135" s="137" t="str">
        <f ca="1" xml:space="preserve">
IF(Table_Question_Sets[[#This Row],[Data Type]]="Repeating",
OFFSET(Table_Repeating_Question_Sets[[#Headers],[Property]],MATCH(Table_Question_Sets[[#This Row],[Property]],Table_Repeating_Question_Sets[Property],0),MATCH("Calculation",Table_Repeating_Question_Sets[#Headers],0)-1,1,1),
"")</f>
        <v/>
      </c>
      <c r="BR13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"surveyingFees": "$0.00","multiDisciplinaryFees": "$0.00","overseasFees": "$0.00"</v>
      </c>
      <c r="BT135" s="137" t="str">
        <f ca="1">IF(ISNUMBER(Table_Question_Sets[[#This Row],[Config Use Row]]),INDEX(Table_Question_Sets[Config Rollup],Table_Question_Sets[[#This Row],[Config Use Row]]),"")</f>
        <v/>
      </c>
      <c r="BU135" s="137" t="str">
        <f ca="1">IF(ISNUMBER(Table_Question_Sets[[#This Row],[Config Use Row]]),INDEX(Table_Question_Sets[Config Keys Nested Rollup],Table_Question_Sets[[#This Row],[Config Use Row]]),"")</f>
        <v/>
      </c>
      <c r="BV135" s="26" t="str">
        <f ca="1">IF(ISNUMBER(Table_Question_Sets[[#This Row],[Config Use Row]]),INDEX(Table_Question_Sets[Calculation Rollup],Table_Question_Sets[[#This Row],[Config Use Row]]),"")</f>
        <v/>
      </c>
    </row>
    <row r="136" spans="2:74" s="22" customFormat="1" ht="21" customHeight="1">
      <c r="B136" s="27" t="s">
        <v>1394</v>
      </c>
      <c r="C136" s="164"/>
      <c r="D136" s="26" t="str">
        <f ca="1">IF(Table_Question_Sets[[#This Row],[Header]]="Yes","",
IF(INDIRECT(SUBSTITUTE(ADDRESS(1,COLUMN(),4),"1","")&amp;ROW()-1)="",
INDIRECT(SUBSTITUTE(ADDRESS(1,COLUMN(Table_Question_Sets[[#This Row],[Property]]),4),"1","")&amp;ROW()-1),
INDIRECT(SUBSTITUTE(ADDRESS(1,COLUMN(),4),"1","")&amp;ROW()-1)))</f>
        <v>Gross Fees</v>
      </c>
      <c r="E13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surveyingFees</v>
      </c>
      <c r="F136" s="26" t="str">
        <f>IF(Table_Question_Sets[[#This Row],[Header]]="Yes","",IF(Table_Question_Sets[[#This Row],[Property]]&lt;&gt;"",SUBSTITUTE(Table_Question_Sets[[#This Row],[Property]]," ",""),""))</f>
        <v>SurveyingFees</v>
      </c>
      <c r="G136" s="94"/>
      <c r="H136" s="27" t="s">
        <v>65</v>
      </c>
      <c r="I136" s="27" t="s">
        <v>65</v>
      </c>
      <c r="J136" s="10"/>
      <c r="K136" s="59"/>
      <c r="L136" s="82"/>
      <c r="M136" s="82"/>
      <c r="N136" s="59"/>
      <c r="O136" s="60" t="s">
        <v>971</v>
      </c>
      <c r="P136" s="60"/>
      <c r="Q136" s="60" t="s">
        <v>804</v>
      </c>
      <c r="R136" s="59"/>
      <c r="S136" s="52"/>
      <c r="T136" s="27"/>
      <c r="U136" s="11"/>
      <c r="V136" s="27"/>
      <c r="W136" s="27"/>
      <c r="X136" s="27"/>
      <c r="Y136" s="27"/>
      <c r="Z136" s="27"/>
      <c r="AA136" s="27"/>
      <c r="AB136" s="239"/>
      <c r="AC136" s="27"/>
      <c r="AD136" s="27"/>
      <c r="AE136" s="27"/>
      <c r="AF136" s="27"/>
      <c r="AG136" s="27"/>
      <c r="AH136" s="82"/>
      <c r="AI136" s="82"/>
      <c r="AJ136" s="82"/>
      <c r="AK136" s="82"/>
      <c r="AL136" s="26">
        <v>0</v>
      </c>
      <c r="AM136"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36" s="165"/>
      <c r="AO13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6" s="27"/>
      <c r="AR136" s="52"/>
      <c r="AS136" s="27"/>
      <c r="AT136" s="27"/>
      <c r="AU136" s="27"/>
      <c r="AV136" s="27"/>
      <c r="AW136" s="27"/>
      <c r="AX136" s="27"/>
      <c r="AY13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136" s="50" t="str">
        <f>IF(OR(Table_Question_Sets[[#This Row],[Header]]="Yes",Table_Question_Sets[[#This Row],[Text]]=""),"",IF(OR(Table_Question_Sets[[#This Row],[Text]]="true",Table_Question_Sets[[#This Row],[Text]]="false",ISNUMBER(Table_Question_Sets[[#This Row],[Text]])),Table_Question_Sets[[#This Row],[Text]],""""&amp;Table_Question_Sets[[#This Row],[Text]]&amp;""""))</f>
        <v>"$0.00"</v>
      </c>
      <c r="BA136" s="50" t="str">
        <f>IF(AND(Table_Question_Sets[[#This Row],[Header]]&lt;&gt;"Yes",Table_Question_Sets[[#This Row],[Property]]&lt;&gt;"",Table_Question_Sets[[#This Row],[Summary Label]]&lt;&gt;""),""""&amp;Table_Question_Sets[[#This Row],[Key]]&amp;""": """&amp;Table_Question_Sets[[#This Row],[Summary Label]]&amp;"""","")</f>
        <v/>
      </c>
      <c r="BB136" s="50">
        <f ca="1">IF(Table_Question_Sets[[#This Row],[Header]]="Yes","",_xlfn.NUMBERVALUE(INDIRECT(SUBSTITUTE(ADDRESS(1,COLUMN(),4),"1","")&amp;ROW()-1))+IF(Table_Question_Sets[[#This Row],[Property]]&lt;&gt;"",1,0))</f>
        <v>5</v>
      </c>
      <c r="BC136" s="50">
        <f ca="1">IF(Table_Question_Sets[[#This Row],[Header]]="Yes","",_xlfn.NUMBERVALUE(INDIRECT(SUBSTITUTE(ADDRESS(1,COLUMN(),4),"1","")&amp;ROW()+1))+IF(Table_Question_Sets[[#This Row],[Property]]&lt;&gt;"",1,0))</f>
        <v>7</v>
      </c>
      <c r="BD136" s="29" t="str">
        <f t="array" aca="1" ref="BD1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"templateOptions":{"assumedValue":"0","formatTextInput":"currency","addonLeft":{"class":"fa fa-usd"}}</v>
      </c>
      <c r="BH13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"surveyingFees","type": "input-field","className":"col-xs-5 col-md-3","templateOptions":{"assumedValue":"0","formatTextInput":"currency","addonLeft":{"class":"fa fa-usd"}},"validators": {"validation": Validators.compose([])}}</v>
      </c>
      <c r="BI136" s="26" t="str">
        <f ca="1" xml:space="preserve">
IF(Table_Question_Sets[[#This Row],[Row]]="Yes","]},{""className"": ""row"",""fieldGroup"": [","")&amp;
Table_Question_Sets[[#This Row],[Config Field]]</f>
        <v>{"key": "surveyingFees","type": "input-field","className":"col-xs-5 col-md-3","templateOptions":{"assumedValue":"0","formatTextInput":"currency","addonLeft":{"class":"fa fa-usd"}},"validators": {"validation": Validators.compose([])}}</v>
      </c>
      <c r="BJ136"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"surveyingFees","type": "input-field","className":"col-xs-5 col-md-3","templateOptions":{"assumedValue":"0","formatTextInput":"currency","addonLeft":{"class":"fa fa-usd"}},"validators": {"validation": Validators.compose([])}},]},{"className": "row","fieldGroup": [{"key": "labelMultiDisciplinaryFees","type": "content-field","className":"col-xs-5 col-md-3","templateOptions":{"question":"Multi-Disciplinary"},"validators": {"validation": Validators.compose([])}},{"key": "multiDisciplinaryFees","type": "input-field","className":"col-xs-5 col-md-3","templateOptions":{"assumedValue":"0","formatTextInput":"currency","addonLeft":{"class":"fa fa-usd"}},"validators": {"validation": Validators.compose([])}},]},{"className":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36"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6" s="137" t="str">
        <f>IF(AND(Table_Question_Sets[[#This Row],[Header]]="",Table_Question_Sets[[#This Row],[Property]]&lt;&gt;"",Table_Question_Sets[[#This Row],[Field Type]]&lt;&gt;""),
""""&amp;Table_Question_Sets[[#This Row],[Key]]&amp;"""","")</f>
        <v>"surveyingFees"</v>
      </c>
      <c r="BM13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"surveyingFees","labelMultiDisciplinaryFees","multiDisciplinaryFees","labelOverseasFees","overseasFees","engineeringFeesDetail","overseasFeesDetails"</v>
      </c>
      <c r="BN136" s="137" t="str">
        <f>IF(AND(Table_Question_Sets[[#This Row],[Header]]&lt;&gt;"Yes",Table_Question_Sets[[#This Row],[Property]]&lt;&gt;"",Table_Question_Sets[[#This Row],[Workflow Role]]&lt;&gt;""),
""""&amp;Table_Question_Sets[[#This Row],[Workflow Role]]&amp;""":"""&amp;Table_Question_Sets[[#This Row],[Key]]&amp;"""","")</f>
        <v/>
      </c>
      <c r="BO136" s="137" t="str">
        <f>IF(AND(Table_Question_Sets[[#This Row],[Header]]&lt;&gt;"Yes",Table_Question_Sets[[#This Row],[Property]]&lt;&gt;"",Table_Question_Sets[[#This Row],[Private]]="Yes"),
""""&amp;Table_Question_Sets[[#This Row],[Key]]&amp;"""","")</f>
        <v/>
      </c>
      <c r="BP136" s="137">
        <f ca="1">IF(Table_Question_Sets[[#This Row],[Header]]="Yes","",_xlfn.NUMBERVALUE(INDIRECT(SUBSTITUTE(ADDRESS(1,COLUMN(),4),"1","")&amp;ROW()+1))+IF(OR(Table_Question_Sets[[#This Row],[Value]]&lt;&gt;"",AND(Table_Question_Sets[[#This Row],[Data Type]]="Repeating",Table_Question_Sets[[#This Row],[Calculation Repeating]]&lt;&gt;"")),1,0))</f>
        <v>0</v>
      </c>
      <c r="BQ136" s="137" t="str">
        <f ca="1" xml:space="preserve">
IF(Table_Question_Sets[[#This Row],[Data Type]]="Repeating",
OFFSET(Table_Repeating_Question_Sets[[#Headers],[Property]],MATCH(Table_Question_Sets[[#This Row],[Property]],Table_Repeating_Question_Sets[Property],0),MATCH("Calculation",Table_Repeating_Question_Sets[#Headers],0)-1,1,1),
"")</f>
        <v/>
      </c>
      <c r="BR13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"surveyingFees": "$0.00"</v>
      </c>
      <c r="BS13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"surveyingFees": "$0.00","multiDisciplinaryFees": "$0.00","overseasFees": "$0.00"</v>
      </c>
      <c r="BT136" s="137" t="str">
        <f ca="1">IF(ISNUMBER(Table_Question_Sets[[#This Row],[Config Use Row]]),INDEX(Table_Question_Sets[Config Rollup],Table_Question_Sets[[#This Row],[Config Use Row]]),"")</f>
        <v/>
      </c>
      <c r="BU136" s="137" t="str">
        <f ca="1">IF(ISNUMBER(Table_Question_Sets[[#This Row],[Config Use Row]]),INDEX(Table_Question_Sets[Config Keys Nested Rollup],Table_Question_Sets[[#This Row],[Config Use Row]]),"")</f>
        <v/>
      </c>
      <c r="BV136" s="26" t="str">
        <f ca="1">IF(ISNUMBER(Table_Question_Sets[[#This Row],[Config Use Row]]),INDEX(Table_Question_Sets[Calculation Rollup],Table_Question_Sets[[#This Row],[Config Use Row]]),"")</f>
        <v/>
      </c>
    </row>
    <row r="137" spans="2:74" s="22" customFormat="1" ht="21" customHeight="1">
      <c r="B137" s="27" t="s">
        <v>1395</v>
      </c>
      <c r="C137" s="164"/>
      <c r="D137" s="26" t="str">
        <f ca="1">IF(Table_Question_Sets[[#This Row],[Header]]="Yes","",
IF(INDIRECT(SUBSTITUTE(ADDRESS(1,COLUMN(),4),"1","")&amp;ROW()-1)="",
INDIRECT(SUBSTITUTE(ADDRESS(1,COLUMN(Table_Question_Sets[[#This Row],[Property]]),4),"1","")&amp;ROW()-1),
INDIRECT(SUBSTITUTE(ADDRESS(1,COLUMN(),4),"1","")&amp;ROW()-1)))</f>
        <v>Gross Fees</v>
      </c>
      <c r="E13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labelMultiDisciplinaryFees</v>
      </c>
      <c r="F137" s="26" t="str">
        <f>IF(Table_Question_Sets[[#This Row],[Header]]="Yes","",IF(Table_Question_Sets[[#This Row],[Property]]&lt;&gt;"",SUBSTITUTE(Table_Question_Sets[[#This Row],[Property]]," ",""),""))</f>
        <v>LabelMultiDisciplinaryFees</v>
      </c>
      <c r="G137" s="94"/>
      <c r="H137" s="27" t="s">
        <v>631</v>
      </c>
      <c r="I137" s="27" t="s">
        <v>631</v>
      </c>
      <c r="J137" s="10"/>
      <c r="K137" s="59"/>
      <c r="L137" s="82"/>
      <c r="M137" s="82"/>
      <c r="N137" s="59" t="s">
        <v>60</v>
      </c>
      <c r="O137" s="60" t="s">
        <v>971</v>
      </c>
      <c r="P137" s="60"/>
      <c r="Q137" s="60" t="s">
        <v>804</v>
      </c>
      <c r="R137" s="59"/>
      <c r="S137" s="52"/>
      <c r="T137" s="27"/>
      <c r="U137" s="11" t="s">
        <v>1403</v>
      </c>
      <c r="V137" s="27"/>
      <c r="W137" s="27"/>
      <c r="X137" s="27"/>
      <c r="Y137" s="27"/>
      <c r="Z137" s="27"/>
      <c r="AA137" s="27"/>
      <c r="AB137" s="239"/>
      <c r="AC137" s="27"/>
      <c r="AD137" s="27"/>
      <c r="AE137" s="27"/>
      <c r="AF137" s="27"/>
      <c r="AG137" s="27"/>
      <c r="AH137" s="82"/>
      <c r="AI137" s="82"/>
      <c r="AJ137" s="82"/>
      <c r="AK137" s="82"/>
      <c r="AL137" s="26"/>
      <c r="AM13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37" s="165"/>
      <c r="AO13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7" s="27"/>
      <c r="AR137" s="52"/>
      <c r="AS137" s="27"/>
      <c r="AT137" s="27"/>
      <c r="AU137" s="27"/>
      <c r="AV137" s="27"/>
      <c r="AW137" s="27"/>
      <c r="AX137" s="27"/>
      <c r="AY13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7" s="50" t="str">
        <f>IF(OR(Table_Question_Sets[[#This Row],[Header]]="Yes",Table_Question_Sets[[#This Row],[Text]]=""),"",IF(OR(Table_Question_Sets[[#This Row],[Text]]="true",Table_Question_Sets[[#This Row],[Text]]="false",ISNUMBER(Table_Question_Sets[[#This Row],[Text]])),Table_Question_Sets[[#This Row],[Text]],""""&amp;Table_Question_Sets[[#This Row],[Text]]&amp;""""))</f>
        <v/>
      </c>
      <c r="BA137" s="50" t="str">
        <f>IF(AND(Table_Question_Sets[[#This Row],[Header]]&lt;&gt;"Yes",Table_Question_Sets[[#This Row],[Property]]&lt;&gt;"",Table_Question_Sets[[#This Row],[Summary Label]]&lt;&gt;""),""""&amp;Table_Question_Sets[[#This Row],[Key]]&amp;""": """&amp;Table_Question_Sets[[#This Row],[Summary Label]]&amp;"""","")</f>
        <v/>
      </c>
      <c r="BB137" s="50">
        <f ca="1">IF(Table_Question_Sets[[#This Row],[Header]]="Yes","",_xlfn.NUMBERVALUE(INDIRECT(SUBSTITUTE(ADDRESS(1,COLUMN(),4),"1","")&amp;ROW()-1))+IF(Table_Question_Sets[[#This Row],[Property]]&lt;&gt;"",1,0))</f>
        <v>6</v>
      </c>
      <c r="BC137" s="50">
        <f ca="1">IF(Table_Question_Sets[[#This Row],[Header]]="Yes","",_xlfn.NUMBERVALUE(INDIRECT(SUBSTITUTE(ADDRESS(1,COLUMN(),4),"1","")&amp;ROW()+1))+IF(Table_Question_Sets[[#This Row],[Property]]&lt;&gt;"",1,0))</f>
        <v>6</v>
      </c>
      <c r="BD137" s="29" t="str">
        <f t="array" aca="1" ref="BD1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"templateOptions":{"question":"Multi-Disciplinary"}</v>
      </c>
      <c r="BH13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"labelMultiDisciplinaryFees","type": "content-field","className":"col-xs-5 col-md-3","templateOptions":{"question":"Multi-Disciplinary"},"validators": {"validation": Validators.compose([])}}</v>
      </c>
      <c r="BI137" s="26" t="str">
        <f ca="1" xml:space="preserve">
IF(Table_Question_Sets[[#This Row],[Row]]="Yes","]},{""className"": ""row"",""fieldGroup"": [","")&amp;
Table_Question_Sets[[#This Row],[Config Field]]</f>
        <v>]},{"className": "row","fieldGroup": [{"key": "labelMultiDisciplinaryFees","type": "content-field","className":"col-xs-5 col-md-3","templateOptions":{"question":"Multi-Disciplinary"},"validators": {"validation": Validators.compose([])}}</v>
      </c>
      <c r="BJ137"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"labelMultiDisciplinaryFees","type": "content-field","className":"col-xs-5 col-md-3","templateOptions":{"question":"Multi-Disciplinary"},"validators": {"validation": Validators.compose([])}},{"key": "multiDisciplinaryFees","type": "input-field","className":"col-xs-5 col-md-3","templateOptions":{"assumedValue":"0","formatTextInput":"currency","addonLeft":{"class":"fa fa-usd"}},"validators": {"validation": Validators.compose([])}},]},{"className":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37"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7" s="137" t="str">
        <f>IF(AND(Table_Question_Sets[[#This Row],[Header]]="",Table_Question_Sets[[#This Row],[Property]]&lt;&gt;"",Table_Question_Sets[[#This Row],[Field Type]]&lt;&gt;""),
""""&amp;Table_Question_Sets[[#This Row],[Key]]&amp;"""","")</f>
        <v>"labelMultiDisciplinaryFees"</v>
      </c>
      <c r="BM13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"labelMultiDisciplinaryFees","multiDisciplinaryFees","labelOverseasFees","overseasFees","engineeringFeesDetail","overseasFeesDetails"</v>
      </c>
      <c r="BN137" s="137" t="str">
        <f>IF(AND(Table_Question_Sets[[#This Row],[Header]]&lt;&gt;"Yes",Table_Question_Sets[[#This Row],[Property]]&lt;&gt;"",Table_Question_Sets[[#This Row],[Workflow Role]]&lt;&gt;""),
""""&amp;Table_Question_Sets[[#This Row],[Workflow Role]]&amp;""":"""&amp;Table_Question_Sets[[#This Row],[Key]]&amp;"""","")</f>
        <v/>
      </c>
      <c r="BO137" s="137" t="str">
        <f>IF(AND(Table_Question_Sets[[#This Row],[Header]]&lt;&gt;"Yes",Table_Question_Sets[[#This Row],[Property]]&lt;&gt;"",Table_Question_Sets[[#This Row],[Private]]="Yes"),
""""&amp;Table_Question_Sets[[#This Row],[Key]]&amp;"""","")</f>
        <v/>
      </c>
      <c r="BP137" s="137">
        <f ca="1">IF(Table_Question_Sets[[#This Row],[Header]]="Yes","",_xlfn.NUMBERVALUE(INDIRECT(SUBSTITUTE(ADDRESS(1,COLUMN(),4),"1","")&amp;ROW()+1))+IF(OR(Table_Question_Sets[[#This Row],[Value]]&lt;&gt;"",AND(Table_Question_Sets[[#This Row],[Data Type]]="Repeating",Table_Question_Sets[[#This Row],[Calculation Repeating]]&lt;&gt;"")),1,0))</f>
        <v>0</v>
      </c>
      <c r="BQ137" s="137" t="str">
        <f ca="1" xml:space="preserve">
IF(Table_Question_Sets[[#This Row],[Data Type]]="Repeating",
OFFSET(Table_Repeating_Question_Sets[[#Headers],[Property]],MATCH(Table_Question_Sets[[#This Row],[Property]],Table_Repeating_Question_Sets[Property],0),MATCH("Calculation",Table_Repeating_Question_Sets[#Headers],0)-1,1,1),
"")</f>
        <v/>
      </c>
      <c r="BR13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"multiDisciplinaryFees": "$0.00","overseasFees": "$0.00"</v>
      </c>
      <c r="BT137" s="137" t="str">
        <f ca="1">IF(ISNUMBER(Table_Question_Sets[[#This Row],[Config Use Row]]),INDEX(Table_Question_Sets[Config Rollup],Table_Question_Sets[[#This Row],[Config Use Row]]),"")</f>
        <v/>
      </c>
      <c r="BU137" s="137" t="str">
        <f ca="1">IF(ISNUMBER(Table_Question_Sets[[#This Row],[Config Use Row]]),INDEX(Table_Question_Sets[Config Keys Nested Rollup],Table_Question_Sets[[#This Row],[Config Use Row]]),"")</f>
        <v/>
      </c>
      <c r="BV137" s="26" t="str">
        <f ca="1">IF(ISNUMBER(Table_Question_Sets[[#This Row],[Config Use Row]]),INDEX(Table_Question_Sets[Calculation Rollup],Table_Question_Sets[[#This Row],[Config Use Row]]),"")</f>
        <v/>
      </c>
    </row>
    <row r="138" spans="2:74" s="22" customFormat="1" ht="21" customHeight="1">
      <c r="B138" s="27" t="s">
        <v>1396</v>
      </c>
      <c r="C138" s="164"/>
      <c r="D138" s="26" t="str">
        <f ca="1">IF(Table_Question_Sets[[#This Row],[Header]]="Yes","",
IF(INDIRECT(SUBSTITUTE(ADDRESS(1,COLUMN(),4),"1","")&amp;ROW()-1)="",
INDIRECT(SUBSTITUTE(ADDRESS(1,COLUMN(Table_Question_Sets[[#This Row],[Property]]),4),"1","")&amp;ROW()-1),
INDIRECT(SUBSTITUTE(ADDRESS(1,COLUMN(),4),"1","")&amp;ROW()-1)))</f>
        <v>Gross Fees</v>
      </c>
      <c r="E13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multiDisciplinaryFees</v>
      </c>
      <c r="F138" s="26" t="str">
        <f>IF(Table_Question_Sets[[#This Row],[Header]]="Yes","",IF(Table_Question_Sets[[#This Row],[Property]]&lt;&gt;"",SUBSTITUTE(Table_Question_Sets[[#This Row],[Property]]," ",""),""))</f>
        <v>MultiDisciplinaryFees</v>
      </c>
      <c r="G138" s="94"/>
      <c r="H138" s="27" t="s">
        <v>65</v>
      </c>
      <c r="I138" s="27" t="s">
        <v>65</v>
      </c>
      <c r="J138" s="10"/>
      <c r="K138" s="59"/>
      <c r="L138" s="82"/>
      <c r="M138" s="82"/>
      <c r="N138" s="59"/>
      <c r="O138" s="60" t="s">
        <v>971</v>
      </c>
      <c r="P138" s="60"/>
      <c r="Q138" s="60" t="s">
        <v>804</v>
      </c>
      <c r="R138" s="59"/>
      <c r="S138" s="52"/>
      <c r="T138" s="27"/>
      <c r="U138" s="11"/>
      <c r="V138" s="27"/>
      <c r="W138" s="27"/>
      <c r="X138" s="27"/>
      <c r="Y138" s="27"/>
      <c r="Z138" s="27"/>
      <c r="AA138" s="27"/>
      <c r="AB138" s="239"/>
      <c r="AC138" s="27"/>
      <c r="AD138" s="27"/>
      <c r="AE138" s="27"/>
      <c r="AF138" s="27"/>
      <c r="AG138" s="27"/>
      <c r="AH138" s="82"/>
      <c r="AI138" s="82"/>
      <c r="AJ138" s="82"/>
      <c r="AK138" s="82"/>
      <c r="AL138" s="26">
        <v>0</v>
      </c>
      <c r="AM138"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38" s="165"/>
      <c r="AO13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8" s="27"/>
      <c r="AR138" s="52"/>
      <c r="AS138" s="27"/>
      <c r="AT138" s="27"/>
      <c r="AU138" s="27"/>
      <c r="AV138" s="27"/>
      <c r="AW138" s="27"/>
      <c r="AX138" s="27"/>
      <c r="AY13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138" s="50" t="str">
        <f>IF(OR(Table_Question_Sets[[#This Row],[Header]]="Yes",Table_Question_Sets[[#This Row],[Text]]=""),"",IF(OR(Table_Question_Sets[[#This Row],[Text]]="true",Table_Question_Sets[[#This Row],[Text]]="false",ISNUMBER(Table_Question_Sets[[#This Row],[Text]])),Table_Question_Sets[[#This Row],[Text]],""""&amp;Table_Question_Sets[[#This Row],[Text]]&amp;""""))</f>
        <v>"$0.00"</v>
      </c>
      <c r="BA138" s="50" t="str">
        <f>IF(AND(Table_Question_Sets[[#This Row],[Header]]&lt;&gt;"Yes",Table_Question_Sets[[#This Row],[Property]]&lt;&gt;"",Table_Question_Sets[[#This Row],[Summary Label]]&lt;&gt;""),""""&amp;Table_Question_Sets[[#This Row],[Key]]&amp;""": """&amp;Table_Question_Sets[[#This Row],[Summary Label]]&amp;"""","")</f>
        <v/>
      </c>
      <c r="BB138" s="50">
        <f ca="1">IF(Table_Question_Sets[[#This Row],[Header]]="Yes","",_xlfn.NUMBERVALUE(INDIRECT(SUBSTITUTE(ADDRESS(1,COLUMN(),4),"1","")&amp;ROW()-1))+IF(Table_Question_Sets[[#This Row],[Property]]&lt;&gt;"",1,0))</f>
        <v>7</v>
      </c>
      <c r="BC138" s="50">
        <f ca="1">IF(Table_Question_Sets[[#This Row],[Header]]="Yes","",_xlfn.NUMBERVALUE(INDIRECT(SUBSTITUTE(ADDRESS(1,COLUMN(),4),"1","")&amp;ROW()+1))+IF(Table_Question_Sets[[#This Row],[Property]]&lt;&gt;"",1,0))</f>
        <v>5</v>
      </c>
      <c r="BD138" s="29" t="str">
        <f t="array" aca="1" ref="BD1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"templateOptions":{"assumedValue":"0","formatTextInput":"currency","addonLeft":{"class":"fa fa-usd"}}</v>
      </c>
      <c r="BH13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"multiDisciplinaryFees","type": "input-field","className":"col-xs-5 col-md-3","templateOptions":{"assumedValue":"0","formatTextInput":"currency","addonLeft":{"class":"fa fa-usd"}},"validators": {"validation": Validators.compose([])}}</v>
      </c>
      <c r="BI138" s="26" t="str">
        <f ca="1" xml:space="preserve">
IF(Table_Question_Sets[[#This Row],[Row]]="Yes","]},{""className"": ""row"",""fieldGroup"": [","")&amp;
Table_Question_Sets[[#This Row],[Config Field]]</f>
        <v>{"key": "multiDisciplinaryFees","type": "input-field","className":"col-xs-5 col-md-3","templateOptions":{"assumedValue":"0","formatTextInput":"currency","addonLeft":{"class":"fa fa-usd"}},"validators": {"validation": Validators.compose([])}}</v>
      </c>
      <c r="BJ138"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"multiDisciplinaryFees","type": "input-field","className":"col-xs-5 col-md-3","templateOptions":{"assumedValue":"0","formatTextInput":"currency","addonLeft":{"class":"fa fa-usd"}},"validators": {"validation": Validators.compose([])}},]},{"className":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38"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8" s="137" t="str">
        <f>IF(AND(Table_Question_Sets[[#This Row],[Header]]="",Table_Question_Sets[[#This Row],[Property]]&lt;&gt;"",Table_Question_Sets[[#This Row],[Field Type]]&lt;&gt;""),
""""&amp;Table_Question_Sets[[#This Row],[Key]]&amp;"""","")</f>
        <v>"multiDisciplinaryFees"</v>
      </c>
      <c r="BM13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"multiDisciplinaryFees","labelOverseasFees","overseasFees","engineeringFeesDetail","overseasFeesDetails"</v>
      </c>
      <c r="BN138" s="137" t="str">
        <f>IF(AND(Table_Question_Sets[[#This Row],[Header]]&lt;&gt;"Yes",Table_Question_Sets[[#This Row],[Property]]&lt;&gt;"",Table_Question_Sets[[#This Row],[Workflow Role]]&lt;&gt;""),
""""&amp;Table_Question_Sets[[#This Row],[Workflow Role]]&amp;""":"""&amp;Table_Question_Sets[[#This Row],[Key]]&amp;"""","")</f>
        <v/>
      </c>
      <c r="BO138" s="137" t="str">
        <f>IF(AND(Table_Question_Sets[[#This Row],[Header]]&lt;&gt;"Yes",Table_Question_Sets[[#This Row],[Property]]&lt;&gt;"",Table_Question_Sets[[#This Row],[Private]]="Yes"),
""""&amp;Table_Question_Sets[[#This Row],[Key]]&amp;"""","")</f>
        <v/>
      </c>
      <c r="BP138" s="137">
        <f ca="1">IF(Table_Question_Sets[[#This Row],[Header]]="Yes","",_xlfn.NUMBERVALUE(INDIRECT(SUBSTITUTE(ADDRESS(1,COLUMN(),4),"1","")&amp;ROW()+1))+IF(OR(Table_Question_Sets[[#This Row],[Value]]&lt;&gt;"",AND(Table_Question_Sets[[#This Row],[Data Type]]="Repeating",Table_Question_Sets[[#This Row],[Calculation Repeating]]&lt;&gt;"")),1,0))</f>
        <v>0</v>
      </c>
      <c r="BQ138" s="137" t="str">
        <f ca="1" xml:space="preserve">
IF(Table_Question_Sets[[#This Row],[Data Type]]="Repeating",
OFFSET(Table_Repeating_Question_Sets[[#Headers],[Property]],MATCH(Table_Question_Sets[[#This Row],[Property]],Table_Repeating_Question_Sets[Property],0),MATCH("Calculation",Table_Repeating_Question_Sets[#Headers],0)-1,1,1),
"")</f>
        <v/>
      </c>
      <c r="BR13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"multiDisciplinaryFees": "$0.00"</v>
      </c>
      <c r="BS13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"multiDisciplinaryFees": "$0.00","overseasFees": "$0.00"</v>
      </c>
      <c r="BT138" s="137" t="str">
        <f ca="1">IF(ISNUMBER(Table_Question_Sets[[#This Row],[Config Use Row]]),INDEX(Table_Question_Sets[Config Rollup],Table_Question_Sets[[#This Row],[Config Use Row]]),"")</f>
        <v/>
      </c>
      <c r="BU138" s="137" t="str">
        <f ca="1">IF(ISNUMBER(Table_Question_Sets[[#This Row],[Config Use Row]]),INDEX(Table_Question_Sets[Config Keys Nested Rollup],Table_Question_Sets[[#This Row],[Config Use Row]]),"")</f>
        <v/>
      </c>
      <c r="BV138" s="26" t="str">
        <f ca="1">IF(ISNUMBER(Table_Question_Sets[[#This Row],[Config Use Row]]),INDEX(Table_Question_Sets[Calculation Rollup],Table_Question_Sets[[#This Row],[Config Use Row]]),"")</f>
        <v/>
      </c>
    </row>
    <row r="139" spans="2:74" s="22" customFormat="1" ht="21" customHeight="1">
      <c r="B139" s="27" t="s">
        <v>1397</v>
      </c>
      <c r="C139" s="164"/>
      <c r="D139" s="26" t="str">
        <f ca="1">IF(Table_Question_Sets[[#This Row],[Header]]="Yes","",
IF(INDIRECT(SUBSTITUTE(ADDRESS(1,COLUMN(),4),"1","")&amp;ROW()-1)="",
INDIRECT(SUBSTITUTE(ADDRESS(1,COLUMN(Table_Question_Sets[[#This Row],[Property]]),4),"1","")&amp;ROW()-1),
INDIRECT(SUBSTITUTE(ADDRESS(1,COLUMN(),4),"1","")&amp;ROW()-1)))</f>
        <v>Gross Fees</v>
      </c>
      <c r="E13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labelOverseasFees</v>
      </c>
      <c r="F139" s="26" t="str">
        <f>IF(Table_Question_Sets[[#This Row],[Header]]="Yes","",IF(Table_Question_Sets[[#This Row],[Property]]&lt;&gt;"",SUBSTITUTE(Table_Question_Sets[[#This Row],[Property]]," ",""),""))</f>
        <v>LabelOverseasFees</v>
      </c>
      <c r="G139" s="94"/>
      <c r="H139" s="27" t="s">
        <v>631</v>
      </c>
      <c r="I139" s="27" t="s">
        <v>631</v>
      </c>
      <c r="J139" s="10"/>
      <c r="K139" s="59"/>
      <c r="L139" s="82"/>
      <c r="M139" s="82"/>
      <c r="N139" s="59" t="s">
        <v>60</v>
      </c>
      <c r="O139" s="60" t="s">
        <v>971</v>
      </c>
      <c r="P139" s="60"/>
      <c r="Q139" s="60" t="s">
        <v>804</v>
      </c>
      <c r="R139" s="59"/>
      <c r="S139" s="52"/>
      <c r="T139" s="27"/>
      <c r="U139" s="11" t="s">
        <v>1404</v>
      </c>
      <c r="V139" s="27"/>
      <c r="W139" s="27"/>
      <c r="X139" s="27"/>
      <c r="Y139" s="27"/>
      <c r="Z139" s="27"/>
      <c r="AA139" s="27"/>
      <c r="AB139" s="239"/>
      <c r="AC139" s="27"/>
      <c r="AD139" s="27"/>
      <c r="AE139" s="27"/>
      <c r="AF139" s="27"/>
      <c r="AG139" s="27"/>
      <c r="AH139" s="82"/>
      <c r="AI139" s="82"/>
      <c r="AJ139" s="82"/>
      <c r="AK139" s="82"/>
      <c r="AL139" s="26"/>
      <c r="AM13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39" s="165"/>
      <c r="AO13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9" s="27"/>
      <c r="AR139" s="52"/>
      <c r="AS139" s="27"/>
      <c r="AT139" s="27"/>
      <c r="AU139" s="27"/>
      <c r="AV139" s="27"/>
      <c r="AW139" s="27"/>
      <c r="AX139" s="27"/>
      <c r="AY13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9" s="50" t="str">
        <f>IF(OR(Table_Question_Sets[[#This Row],[Header]]="Yes",Table_Question_Sets[[#This Row],[Text]]=""),"",IF(OR(Table_Question_Sets[[#This Row],[Text]]="true",Table_Question_Sets[[#This Row],[Text]]="false",ISNUMBER(Table_Question_Sets[[#This Row],[Text]])),Table_Question_Sets[[#This Row],[Text]],""""&amp;Table_Question_Sets[[#This Row],[Text]]&amp;""""))</f>
        <v/>
      </c>
      <c r="BA139" s="50" t="str">
        <f>IF(AND(Table_Question_Sets[[#This Row],[Header]]&lt;&gt;"Yes",Table_Question_Sets[[#This Row],[Property]]&lt;&gt;"",Table_Question_Sets[[#This Row],[Summary Label]]&lt;&gt;""),""""&amp;Table_Question_Sets[[#This Row],[Key]]&amp;""": """&amp;Table_Question_Sets[[#This Row],[Summary Label]]&amp;"""","")</f>
        <v/>
      </c>
      <c r="BB139" s="50">
        <f ca="1">IF(Table_Question_Sets[[#This Row],[Header]]="Yes","",_xlfn.NUMBERVALUE(INDIRECT(SUBSTITUTE(ADDRESS(1,COLUMN(),4),"1","")&amp;ROW()-1))+IF(Table_Question_Sets[[#This Row],[Property]]&lt;&gt;"",1,0))</f>
        <v>8</v>
      </c>
      <c r="BC139" s="50">
        <f ca="1">IF(Table_Question_Sets[[#This Row],[Header]]="Yes","",_xlfn.NUMBERVALUE(INDIRECT(SUBSTITUTE(ADDRESS(1,COLUMN(),4),"1","")&amp;ROW()+1))+IF(Table_Question_Sets[[#This Row],[Property]]&lt;&gt;"",1,0))</f>
        <v>4</v>
      </c>
      <c r="BD139" s="29" t="str">
        <f t="array" aca="1" ref="BD1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	Overseas"}</v>
      </c>
      <c r="BH13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"labelOverseasFees","type": "content-field","className":"col-xs-5 col-md-3","templateOptions":{"question":"	Overseas"},"validators": {"validation": Validators.compose([])}}</v>
      </c>
      <c r="BI139" s="26" t="str">
        <f ca="1" xml:space="preserve">
IF(Table_Question_Sets[[#This Row],[Row]]="Yes","]},{""className"": ""row"",""fieldGroup"": [","")&amp;
Table_Question_Sets[[#This Row],[Config Field]]</f>
        <v>]},{"className": "row","fieldGroup": [{"key": "labelOverseasFees","type": "content-field","className":"col-xs-5 col-md-3","templateOptions":{"question":"	Overseas"},"validators": {"validation": Validators.compose([])}}</v>
      </c>
      <c r="BJ139"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39"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9" s="137" t="str">
        <f>IF(AND(Table_Question_Sets[[#This Row],[Header]]="",Table_Question_Sets[[#This Row],[Property]]&lt;&gt;"",Table_Question_Sets[[#This Row],[Field Type]]&lt;&gt;""),
""""&amp;Table_Question_Sets[[#This Row],[Key]]&amp;"""","")</f>
        <v>"labelOverseasFees"</v>
      </c>
      <c r="BM13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"labelOverseasFees","overseasFees","engineeringFeesDetail","overseasFeesDetails"</v>
      </c>
      <c r="BN139" s="137" t="str">
        <f>IF(AND(Table_Question_Sets[[#This Row],[Header]]&lt;&gt;"Yes",Table_Question_Sets[[#This Row],[Property]]&lt;&gt;"",Table_Question_Sets[[#This Row],[Workflow Role]]&lt;&gt;""),
""""&amp;Table_Question_Sets[[#This Row],[Workflow Role]]&amp;""":"""&amp;Table_Question_Sets[[#This Row],[Key]]&amp;"""","")</f>
        <v/>
      </c>
      <c r="BO139" s="137" t="str">
        <f>IF(AND(Table_Question_Sets[[#This Row],[Header]]&lt;&gt;"Yes",Table_Question_Sets[[#This Row],[Property]]&lt;&gt;"",Table_Question_Sets[[#This Row],[Private]]="Yes"),
""""&amp;Table_Question_Sets[[#This Row],[Key]]&amp;"""","")</f>
        <v/>
      </c>
      <c r="BP139" s="137">
        <f ca="1">IF(Table_Question_Sets[[#This Row],[Header]]="Yes","",_xlfn.NUMBERVALUE(INDIRECT(SUBSTITUTE(ADDRESS(1,COLUMN(),4),"1","")&amp;ROW()+1))+IF(OR(Table_Question_Sets[[#This Row],[Value]]&lt;&gt;"",AND(Table_Question_Sets[[#This Row],[Data Type]]="Repeating",Table_Question_Sets[[#This Row],[Calculation Repeating]]&lt;&gt;"")),1,0))</f>
        <v>0</v>
      </c>
      <c r="BQ139" s="137" t="str">
        <f ca="1" xml:space="preserve">
IF(Table_Question_Sets[[#This Row],[Data Type]]="Repeating",
OFFSET(Table_Repeating_Question_Sets[[#Headers],[Property]],MATCH(Table_Question_Sets[[#This Row],[Property]],Table_Repeating_Question_Sets[Property],0),MATCH("Calculation",Table_Repeating_Question_Sets[#Headers],0)-1,1,1),
"")</f>
        <v/>
      </c>
      <c r="BR13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"overseasFees": "$0.00"</v>
      </c>
      <c r="BT139" s="137" t="str">
        <f ca="1">IF(ISNUMBER(Table_Question_Sets[[#This Row],[Config Use Row]]),INDEX(Table_Question_Sets[Config Rollup],Table_Question_Sets[[#This Row],[Config Use Row]]),"")</f>
        <v/>
      </c>
      <c r="BU139" s="137" t="str">
        <f ca="1">IF(ISNUMBER(Table_Question_Sets[[#This Row],[Config Use Row]]),INDEX(Table_Question_Sets[Config Keys Nested Rollup],Table_Question_Sets[[#This Row],[Config Use Row]]),"")</f>
        <v/>
      </c>
      <c r="BV139" s="26" t="str">
        <f ca="1">IF(ISNUMBER(Table_Question_Sets[[#This Row],[Config Use Row]]),INDEX(Table_Question_Sets[Calculation Rollup],Table_Question_Sets[[#This Row],[Config Use Row]]),"")</f>
        <v/>
      </c>
    </row>
    <row r="140" spans="2:74" s="22" customFormat="1" ht="21" customHeight="1">
      <c r="B140" s="27" t="s">
        <v>1398</v>
      </c>
      <c r="C140" s="164"/>
      <c r="D140" s="26" t="str">
        <f ca="1">IF(Table_Question_Sets[[#This Row],[Header]]="Yes","",
IF(INDIRECT(SUBSTITUTE(ADDRESS(1,COLUMN(),4),"1","")&amp;ROW()-1)="",
INDIRECT(SUBSTITUTE(ADDRESS(1,COLUMN(Table_Question_Sets[[#This Row],[Property]]),4),"1","")&amp;ROW()-1),
INDIRECT(SUBSTITUTE(ADDRESS(1,COLUMN(),4),"1","")&amp;ROW()-1)))</f>
        <v>Gross Fees</v>
      </c>
      <c r="E14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overseasFees</v>
      </c>
      <c r="F140" s="26" t="str">
        <f>IF(Table_Question_Sets[[#This Row],[Header]]="Yes","",IF(Table_Question_Sets[[#This Row],[Property]]&lt;&gt;"",SUBSTITUTE(Table_Question_Sets[[#This Row],[Property]]," ",""),""))</f>
        <v>OverseasFees</v>
      </c>
      <c r="G140" s="94"/>
      <c r="H140" s="27" t="s">
        <v>65</v>
      </c>
      <c r="I140" s="27" t="s">
        <v>65</v>
      </c>
      <c r="J140" s="10"/>
      <c r="K140" s="59"/>
      <c r="L140" s="82"/>
      <c r="M140" s="82"/>
      <c r="N140" s="59"/>
      <c r="O140" s="60" t="s">
        <v>971</v>
      </c>
      <c r="P140" s="60"/>
      <c r="Q140" s="60" t="s">
        <v>804</v>
      </c>
      <c r="R140" s="59"/>
      <c r="S140" s="52"/>
      <c r="T140" s="27"/>
      <c r="U140" s="11"/>
      <c r="V140" s="27"/>
      <c r="W140" s="27"/>
      <c r="X140" s="27"/>
      <c r="Y140" s="27"/>
      <c r="Z140" s="27"/>
      <c r="AA140" s="27"/>
      <c r="AB140" s="239"/>
      <c r="AC140" s="27"/>
      <c r="AD140" s="27"/>
      <c r="AE140" s="27"/>
      <c r="AF140" s="27"/>
      <c r="AG140" s="27"/>
      <c r="AH140" s="82"/>
      <c r="AI140" s="82"/>
      <c r="AJ140" s="82"/>
      <c r="AK140" s="82"/>
      <c r="AL140" s="26">
        <v>0</v>
      </c>
      <c r="AM140"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140" s="165"/>
      <c r="AO14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0" s="27"/>
      <c r="AR140" s="52"/>
      <c r="AS140" s="27"/>
      <c r="AT140" s="27"/>
      <c r="AU140" s="27"/>
      <c r="AV140" s="27"/>
      <c r="AW140" s="27"/>
      <c r="AX140" s="27"/>
      <c r="AY14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140" s="50" t="str">
        <f>IF(OR(Table_Question_Sets[[#This Row],[Header]]="Yes",Table_Question_Sets[[#This Row],[Text]]=""),"",IF(OR(Table_Question_Sets[[#This Row],[Text]]="true",Table_Question_Sets[[#This Row],[Text]]="false",ISNUMBER(Table_Question_Sets[[#This Row],[Text]])),Table_Question_Sets[[#This Row],[Text]],""""&amp;Table_Question_Sets[[#This Row],[Text]]&amp;""""))</f>
        <v>"$0.00"</v>
      </c>
      <c r="BA140" s="50" t="str">
        <f>IF(AND(Table_Question_Sets[[#This Row],[Header]]&lt;&gt;"Yes",Table_Question_Sets[[#This Row],[Property]]&lt;&gt;"",Table_Question_Sets[[#This Row],[Summary Label]]&lt;&gt;""),""""&amp;Table_Question_Sets[[#This Row],[Key]]&amp;""": """&amp;Table_Question_Sets[[#This Row],[Summary Label]]&amp;"""","")</f>
        <v/>
      </c>
      <c r="BB140" s="50">
        <f ca="1">IF(Table_Question_Sets[[#This Row],[Header]]="Yes","",_xlfn.NUMBERVALUE(INDIRECT(SUBSTITUTE(ADDRESS(1,COLUMN(),4),"1","")&amp;ROW()-1))+IF(Table_Question_Sets[[#This Row],[Property]]&lt;&gt;"",1,0))</f>
        <v>9</v>
      </c>
      <c r="BC140" s="50">
        <f ca="1">IF(Table_Question_Sets[[#This Row],[Header]]="Yes","",_xlfn.NUMBERVALUE(INDIRECT(SUBSTITUTE(ADDRESS(1,COLUMN(),4),"1","")&amp;ROW()+1))+IF(Table_Question_Sets[[#This Row],[Property]]&lt;&gt;"",1,0))</f>
        <v>3</v>
      </c>
      <c r="BD140" s="29" t="str">
        <f t="array" aca="1" ref="BD1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"templateOptions":{"assumedValue":"0","formatTextInput":"currency","addonLeft":{"class":"fa fa-usd"}}</v>
      </c>
      <c r="BH14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"overseasFees","type": "input-field","className":"col-xs-5 col-md-3","templateOptions":{"assumedValue":"0","formatTextInput":"currency","addonLeft":{"class":"fa fa-usd"}},"validators": {"validation": Validators.compose([])}}</v>
      </c>
      <c r="BI140" s="26" t="str">
        <f ca="1" xml:space="preserve">
IF(Table_Question_Sets[[#This Row],[Row]]="Yes","]},{""className"": ""row"",""fieldGroup"": [","")&amp;
Table_Question_Sets[[#This Row],[Config Field]]</f>
        <v>{"key": "overseasFees","type": "input-field","className":"col-xs-5 col-md-3","templateOptions":{"assumedValue":"0","formatTextInput":"currency","addonLeft":{"class":"fa fa-usd"}},"validators": {"validation": Validators.compose([])}}</v>
      </c>
      <c r="BJ140"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40"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0" s="137" t="str">
        <f>IF(AND(Table_Question_Sets[[#This Row],[Header]]="",Table_Question_Sets[[#This Row],[Property]]&lt;&gt;"",Table_Question_Sets[[#This Row],[Field Type]]&lt;&gt;""),
""""&amp;Table_Question_Sets[[#This Row],[Key]]&amp;"""","")</f>
        <v>"overseasFees"</v>
      </c>
      <c r="BM14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"overseasFees","engineeringFeesDetail","overseasFeesDetails"</v>
      </c>
      <c r="BN140" s="137" t="str">
        <f>IF(AND(Table_Question_Sets[[#This Row],[Header]]&lt;&gt;"Yes",Table_Question_Sets[[#This Row],[Property]]&lt;&gt;"",Table_Question_Sets[[#This Row],[Workflow Role]]&lt;&gt;""),
""""&amp;Table_Question_Sets[[#This Row],[Workflow Role]]&amp;""":"""&amp;Table_Question_Sets[[#This Row],[Key]]&amp;"""","")</f>
        <v/>
      </c>
      <c r="BO140" s="137" t="str">
        <f>IF(AND(Table_Question_Sets[[#This Row],[Header]]&lt;&gt;"Yes",Table_Question_Sets[[#This Row],[Property]]&lt;&gt;"",Table_Question_Sets[[#This Row],[Private]]="Yes"),
""""&amp;Table_Question_Sets[[#This Row],[Key]]&amp;"""","")</f>
        <v/>
      </c>
      <c r="BP140" s="137">
        <f ca="1">IF(Table_Question_Sets[[#This Row],[Header]]="Yes","",_xlfn.NUMBERVALUE(INDIRECT(SUBSTITUTE(ADDRESS(1,COLUMN(),4),"1","")&amp;ROW()+1))+IF(OR(Table_Question_Sets[[#This Row],[Value]]&lt;&gt;"",AND(Table_Question_Sets[[#This Row],[Data Type]]="Repeating",Table_Question_Sets[[#This Row],[Calculation Repeating]]&lt;&gt;"")),1,0))</f>
        <v>0</v>
      </c>
      <c r="BQ140" s="137" t="str">
        <f ca="1" xml:space="preserve">
IF(Table_Question_Sets[[#This Row],[Data Type]]="Repeating",
OFFSET(Table_Repeating_Question_Sets[[#Headers],[Property]],MATCH(Table_Question_Sets[[#This Row],[Property]],Table_Repeating_Question_Sets[Property],0),MATCH("Calculation",Table_Repeating_Question_Sets[#Headers],0)-1,1,1),
"")</f>
        <v/>
      </c>
      <c r="BR14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"overseasFees": "$0.00"</v>
      </c>
      <c r="BS14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"overseasFees": "$0.00"</v>
      </c>
      <c r="BT140" s="137" t="str">
        <f ca="1">IF(ISNUMBER(Table_Question_Sets[[#This Row],[Config Use Row]]),INDEX(Table_Question_Sets[Config Rollup],Table_Question_Sets[[#This Row],[Config Use Row]]),"")</f>
        <v/>
      </c>
      <c r="BU140" s="137" t="str">
        <f ca="1">IF(ISNUMBER(Table_Question_Sets[[#This Row],[Config Use Row]]),INDEX(Table_Question_Sets[Config Keys Nested Rollup],Table_Question_Sets[[#This Row],[Config Use Row]]),"")</f>
        <v/>
      </c>
      <c r="BV140" s="26" t="str">
        <f ca="1">IF(ISNUMBER(Table_Question_Sets[[#This Row],[Config Use Row]]),INDEX(Table_Question_Sets[Calculation Rollup],Table_Question_Sets[[#This Row],[Config Use Row]]),"")</f>
        <v/>
      </c>
    </row>
    <row r="141" spans="2:74" s="22" customFormat="1" ht="21" customHeight="1">
      <c r="B141" s="27" t="s">
        <v>1399</v>
      </c>
      <c r="C141" s="164"/>
      <c r="D141" s="26" t="str">
        <f ca="1">IF(Table_Question_Sets[[#This Row],[Header]]="Yes","",
IF(INDIRECT(SUBSTITUTE(ADDRESS(1,COLUMN(),4),"1","")&amp;ROW()-1)="",
INDIRECT(SUBSTITUTE(ADDRESS(1,COLUMN(Table_Question_Sets[[#This Row],[Property]]),4),"1","")&amp;ROW()-1),
INDIRECT(SUBSTITUTE(ADDRESS(1,COLUMN(),4),"1","")&amp;ROW()-1)))</f>
        <v>Gross Fees</v>
      </c>
      <c r="E14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engineeringFeesDetail</v>
      </c>
      <c r="F141" s="26" t="str">
        <f>IF(Table_Question_Sets[[#This Row],[Header]]="Yes","",IF(Table_Question_Sets[[#This Row],[Property]]&lt;&gt;"",SUBSTITUTE(Table_Question_Sets[[#This Row],[Property]]," ",""),""))</f>
        <v>EngineeringFeesDetail</v>
      </c>
      <c r="G141" s="94"/>
      <c r="H141" s="27" t="s">
        <v>37</v>
      </c>
      <c r="I141" s="27" t="s">
        <v>37</v>
      </c>
      <c r="J141" s="10"/>
      <c r="K141" s="59"/>
      <c r="L141" s="82"/>
      <c r="M141" s="82"/>
      <c r="N141" s="59"/>
      <c r="O141" s="60" t="s">
        <v>726</v>
      </c>
      <c r="P141" s="60"/>
      <c r="Q141" s="60"/>
      <c r="R141" s="59"/>
      <c r="S141" s="52"/>
      <c r="T141" s="27"/>
      <c r="U141" s="11" t="s">
        <v>1405</v>
      </c>
      <c r="V141" s="27"/>
      <c r="W141" s="27"/>
      <c r="X141" s="27"/>
      <c r="Y141" s="27"/>
      <c r="Z141" s="27"/>
      <c r="AA141" s="27"/>
      <c r="AB141" s="239"/>
      <c r="AC141" s="27"/>
      <c r="AD141" s="27"/>
      <c r="AE141" s="27"/>
      <c r="AF141" s="27"/>
      <c r="AG141" s="27"/>
      <c r="AH141" s="82"/>
      <c r="AI141" s="82"/>
      <c r="AJ141" s="82"/>
      <c r="AK141" s="82"/>
      <c r="AL141" s="26"/>
      <c r="AM14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41" s="165"/>
      <c r="AO14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1" s="27"/>
      <c r="AR141" s="52"/>
      <c r="AS141" s="27"/>
      <c r="AT141" s="27"/>
      <c r="AU141" s="27"/>
      <c r="AV141" s="27"/>
      <c r="AW141" s="27"/>
      <c r="AX141" s="27"/>
      <c r="AY14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1" s="50" t="str">
        <f>IF(OR(Table_Question_Sets[[#This Row],[Header]]="Yes",Table_Question_Sets[[#This Row],[Text]]=""),"",IF(OR(Table_Question_Sets[[#This Row],[Text]]="true",Table_Question_Sets[[#This Row],[Text]]="false",ISNUMBER(Table_Question_Sets[[#This Row],[Text]])),Table_Question_Sets[[#This Row],[Text]],""""&amp;Table_Question_Sets[[#This Row],[Text]]&amp;""""))</f>
        <v/>
      </c>
      <c r="BA141" s="50" t="str">
        <f>IF(AND(Table_Question_Sets[[#This Row],[Header]]&lt;&gt;"Yes",Table_Question_Sets[[#This Row],[Property]]&lt;&gt;"",Table_Question_Sets[[#This Row],[Summary Label]]&lt;&gt;""),""""&amp;Table_Question_Sets[[#This Row],[Key]]&amp;""": """&amp;Table_Question_Sets[[#This Row],[Summary Label]]&amp;"""","")</f>
        <v/>
      </c>
      <c r="BB141" s="50">
        <f ca="1">IF(Table_Question_Sets[[#This Row],[Header]]="Yes","",_xlfn.NUMBERVALUE(INDIRECT(SUBSTITUTE(ADDRESS(1,COLUMN(),4),"1","")&amp;ROW()-1))+IF(Table_Question_Sets[[#This Row],[Property]]&lt;&gt;"",1,0))</f>
        <v>10</v>
      </c>
      <c r="BC141" s="50">
        <f ca="1">IF(Table_Question_Sets[[#This Row],[Header]]="Yes","",_xlfn.NUMBERVALUE(INDIRECT(SUBSTITUTE(ADDRESS(1,COLUMN(),4),"1","")&amp;ROW()+1))+IF(Table_Question_Sets[[#This Row],[Property]]&lt;&gt;"",1,0))</f>
        <v>2</v>
      </c>
      <c r="BD141" s="29" t="str">
        <f t="array" aca="1" ref="BD1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"templateOptions":{"question":"If any fees have been derived from any Engineering (Civil, Geo-technical or Structural) activities, as shown above, then please state the name/s of those people involved and show their qualifications and experience."}</v>
      </c>
      <c r="BH14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v>
      </c>
      <c r="BI141" s="26" t="str">
        <f ca="1" xml:space="preserve">
IF(Table_Question_Sets[[#This Row],[Row]]="Yes","]},{""className"": ""row"",""fieldGroup"": [","")&amp;
Table_Question_Sets[[#This Row],[Config Field]]</f>
        <v>{"key":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v>
      </c>
      <c r="BJ14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4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1" s="137" t="str">
        <f>IF(AND(Table_Question_Sets[[#This Row],[Header]]="",Table_Question_Sets[[#This Row],[Property]]&lt;&gt;"",Table_Question_Sets[[#This Row],[Field Type]]&lt;&gt;""),
""""&amp;Table_Question_Sets[[#This Row],[Key]]&amp;"""","")</f>
        <v>"engineeringFeesDetail"</v>
      </c>
      <c r="BM14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"engineeringFeesDetail","overseasFeesDetails"</v>
      </c>
      <c r="BN141" s="137" t="str">
        <f>IF(AND(Table_Question_Sets[[#This Row],[Header]]&lt;&gt;"Yes",Table_Question_Sets[[#This Row],[Property]]&lt;&gt;"",Table_Question_Sets[[#This Row],[Workflow Role]]&lt;&gt;""),
""""&amp;Table_Question_Sets[[#This Row],[Workflow Role]]&amp;""":"""&amp;Table_Question_Sets[[#This Row],[Key]]&amp;"""","")</f>
        <v/>
      </c>
      <c r="BO141" s="137" t="str">
        <f>IF(AND(Table_Question_Sets[[#This Row],[Header]]&lt;&gt;"Yes",Table_Question_Sets[[#This Row],[Property]]&lt;&gt;"",Table_Question_Sets[[#This Row],[Private]]="Yes"),
""""&amp;Table_Question_Sets[[#This Row],[Key]]&amp;"""","")</f>
        <v/>
      </c>
      <c r="BP141" s="137">
        <f ca="1">IF(Table_Question_Sets[[#This Row],[Header]]="Yes","",_xlfn.NUMBERVALUE(INDIRECT(SUBSTITUTE(ADDRESS(1,COLUMN(),4),"1","")&amp;ROW()+1))+IF(OR(Table_Question_Sets[[#This Row],[Value]]&lt;&gt;"",AND(Table_Question_Sets[[#This Row],[Data Type]]="Repeating",Table_Question_Sets[[#This Row],[Calculation Repeating]]&lt;&gt;"")),1,0))</f>
        <v>0</v>
      </c>
      <c r="BQ141" s="137" t="str">
        <f ca="1" xml:space="preserve">
IF(Table_Question_Sets[[#This Row],[Data Type]]="Repeating",
OFFSET(Table_Repeating_Question_Sets[[#Headers],[Property]],MATCH(Table_Question_Sets[[#This Row],[Property]],Table_Repeating_Question_Sets[Property],0),MATCH("Calculation",Table_Repeating_Question_Sets[#Headers],0)-1,1,1),
"")</f>
        <v/>
      </c>
      <c r="BR14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1" s="137" t="str">
        <f ca="1">IF(ISNUMBER(Table_Question_Sets[[#This Row],[Config Use Row]]),INDEX(Table_Question_Sets[Config Rollup],Table_Question_Sets[[#This Row],[Config Use Row]]),"")</f>
        <v/>
      </c>
      <c r="BU141" s="137" t="str">
        <f ca="1">IF(ISNUMBER(Table_Question_Sets[[#This Row],[Config Use Row]]),INDEX(Table_Question_Sets[Config Keys Nested Rollup],Table_Question_Sets[[#This Row],[Config Use Row]]),"")</f>
        <v/>
      </c>
      <c r="BV141" s="26" t="str">
        <f ca="1">IF(ISNUMBER(Table_Question_Sets[[#This Row],[Config Use Row]]),INDEX(Table_Question_Sets[Calculation Rollup],Table_Question_Sets[[#This Row],[Config Use Row]]),"")</f>
        <v/>
      </c>
    </row>
    <row r="142" spans="2:74" s="22" customFormat="1" ht="21" customHeight="1">
      <c r="B142" s="27" t="s">
        <v>1400</v>
      </c>
      <c r="C142" s="164"/>
      <c r="D142" s="26" t="str">
        <f ca="1">IF(Table_Question_Sets[[#This Row],[Header]]="Yes","",
IF(INDIRECT(SUBSTITUTE(ADDRESS(1,COLUMN(),4),"1","")&amp;ROW()-1)="",
INDIRECT(SUBSTITUTE(ADDRESS(1,COLUMN(Table_Question_Sets[[#This Row],[Property]]),4),"1","")&amp;ROW()-1),
INDIRECT(SUBSTITUTE(ADDRESS(1,COLUMN(),4),"1","")&amp;ROW()-1)))</f>
        <v>Gross Fees</v>
      </c>
      <c r="E14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overseasFeesDetails</v>
      </c>
      <c r="F142" s="26" t="str">
        <f>IF(Table_Question_Sets[[#This Row],[Header]]="Yes","",IF(Table_Question_Sets[[#This Row],[Property]]&lt;&gt;"",SUBSTITUTE(Table_Question_Sets[[#This Row],[Property]]," ",""),""))</f>
        <v>OverseasFeesDetails</v>
      </c>
      <c r="G142" s="94"/>
      <c r="H142" s="27" t="s">
        <v>37</v>
      </c>
      <c r="I142" s="27" t="s">
        <v>37</v>
      </c>
      <c r="J142" s="10"/>
      <c r="K142" s="59"/>
      <c r="L142" s="82"/>
      <c r="M142" s="82"/>
      <c r="N142" s="59"/>
      <c r="O142" s="60" t="s">
        <v>726</v>
      </c>
      <c r="P142" s="60"/>
      <c r="Q142" s="60"/>
      <c r="R142" s="59"/>
      <c r="S142" s="52"/>
      <c r="T142" s="27" t="s">
        <v>1406</v>
      </c>
      <c r="U142" s="11" t="s">
        <v>1407</v>
      </c>
      <c r="V142" s="27" t="s">
        <v>1409</v>
      </c>
      <c r="W142" s="27" t="s">
        <v>1411</v>
      </c>
      <c r="X142" s="27"/>
      <c r="Y142" s="27"/>
      <c r="Z142" s="27"/>
      <c r="AA142" s="27"/>
      <c r="AB142" s="239"/>
      <c r="AC142" s="27"/>
      <c r="AD142" s="27"/>
      <c r="AE142" s="27"/>
      <c r="AF142" s="27"/>
      <c r="AG142" s="27"/>
      <c r="AH142" s="82"/>
      <c r="AI142" s="82"/>
      <c r="AJ142" s="82"/>
      <c r="AK142" s="82"/>
      <c r="AL142" s="26"/>
      <c r="AM14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42" s="165"/>
      <c r="AO14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2" s="27"/>
      <c r="AR142" s="52"/>
      <c r="AS142" s="27"/>
      <c r="AT142" s="27"/>
      <c r="AU142" s="27"/>
      <c r="AV142" s="27"/>
      <c r="AW142" s="27"/>
      <c r="AX142" s="27"/>
      <c r="AY14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2" s="50" t="str">
        <f>IF(OR(Table_Question_Sets[[#This Row],[Header]]="Yes",Table_Question_Sets[[#This Row],[Text]]=""),"",IF(OR(Table_Question_Sets[[#This Row],[Text]]="true",Table_Question_Sets[[#This Row],[Text]]="false",ISNUMBER(Table_Question_Sets[[#This Row],[Text]])),Table_Question_Sets[[#This Row],[Text]],""""&amp;Table_Question_Sets[[#This Row],[Text]]&amp;""""))</f>
        <v/>
      </c>
      <c r="BA142" s="50" t="str">
        <f>IF(AND(Table_Question_Sets[[#This Row],[Header]]&lt;&gt;"Yes",Table_Question_Sets[[#This Row],[Property]]&lt;&gt;"",Table_Question_Sets[[#This Row],[Summary Label]]&lt;&gt;""),""""&amp;Table_Question_Sets[[#This Row],[Key]]&amp;""": """&amp;Table_Question_Sets[[#This Row],[Summary Label]]&amp;"""","")</f>
        <v/>
      </c>
      <c r="BB142" s="50">
        <f ca="1">IF(Table_Question_Sets[[#This Row],[Header]]="Yes","",_xlfn.NUMBERVALUE(INDIRECT(SUBSTITUTE(ADDRESS(1,COLUMN(),4),"1","")&amp;ROW()-1))+IF(Table_Question_Sets[[#This Row],[Property]]&lt;&gt;"",1,0))</f>
        <v>11</v>
      </c>
      <c r="BC142" s="50">
        <f ca="1">IF(Table_Question_Sets[[#This Row],[Header]]="Yes","",_xlfn.NUMBERVALUE(INDIRECT(SUBSTITUTE(ADDRESS(1,COLUMN(),4),"1","")&amp;ROW()+1))+IF(Table_Question_Sets[[#This Row],[Property]]&lt;&gt;"",1,0))</f>
        <v>1</v>
      </c>
      <c r="BD142" s="29" t="str">
        <f t="array" aca="1" ref="BD1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Validators.compose([ValidationService.customExpression('overseasFees == 0 || fieldValue != \'\'', 'You must enter a value in this field')])}</v>
      </c>
      <c r="BF14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"templateOptions":{"label":"Overseas work","question":"If any fees have been derived from work done overseas and amount is shown in Details of Gross Annual Fees then please state the type of work undertaken for which these fees were received.","hideCondition":"overseasFees == 0"}</v>
      </c>
      <c r="BH14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I142" s="26" t="str">
        <f ca="1" xml:space="preserve">
IF(Table_Question_Sets[[#This Row],[Row]]="Yes","]},{""className"": ""row"",""fieldGroup"": [","")&amp;
Table_Question_Sets[[#This Row],[Config Field]]</f>
        <v>{"key":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J14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BK14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2" s="137" t="str">
        <f>IF(AND(Table_Question_Sets[[#This Row],[Header]]="",Table_Question_Sets[[#This Row],[Property]]&lt;&gt;"",Table_Question_Sets[[#This Row],[Field Type]]&lt;&gt;""),
""""&amp;Table_Question_Sets[[#This Row],[Key]]&amp;"""","")</f>
        <v>"overseasFeesDetails"</v>
      </c>
      <c r="BM14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"overseasFeesDetails"</v>
      </c>
      <c r="BN142" s="137" t="str">
        <f>IF(AND(Table_Question_Sets[[#This Row],[Header]]&lt;&gt;"Yes",Table_Question_Sets[[#This Row],[Property]]&lt;&gt;"",Table_Question_Sets[[#This Row],[Workflow Role]]&lt;&gt;""),
""""&amp;Table_Question_Sets[[#This Row],[Workflow Role]]&amp;""":"""&amp;Table_Question_Sets[[#This Row],[Key]]&amp;"""","")</f>
        <v/>
      </c>
      <c r="BO142" s="137" t="str">
        <f>IF(AND(Table_Question_Sets[[#This Row],[Header]]&lt;&gt;"Yes",Table_Question_Sets[[#This Row],[Property]]&lt;&gt;"",Table_Question_Sets[[#This Row],[Private]]="Yes"),
""""&amp;Table_Question_Sets[[#This Row],[Key]]&amp;"""","")</f>
        <v/>
      </c>
      <c r="BP142" s="137">
        <f ca="1">IF(Table_Question_Sets[[#This Row],[Header]]="Yes","",_xlfn.NUMBERVALUE(INDIRECT(SUBSTITUTE(ADDRESS(1,COLUMN(),4),"1","")&amp;ROW()+1))+IF(OR(Table_Question_Sets[[#This Row],[Value]]&lt;&gt;"",AND(Table_Question_Sets[[#This Row],[Data Type]]="Repeating",Table_Question_Sets[[#This Row],[Calculation Repeating]]&lt;&gt;"")),1,0))</f>
        <v>0</v>
      </c>
      <c r="BQ142" s="137" t="str">
        <f ca="1" xml:space="preserve">
IF(Table_Question_Sets[[#This Row],[Data Type]]="Repeating",
OFFSET(Table_Repeating_Question_Sets[[#Headers],[Property]],MATCH(Table_Question_Sets[[#This Row],[Property]],Table_Repeating_Question_Sets[Property],0),MATCH("Calculation",Table_Repeating_Question_Sets[#Headers],0)-1,1,1),
"")</f>
        <v/>
      </c>
      <c r="BR14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2" s="137" t="str">
        <f ca="1">IF(ISNUMBER(Table_Question_Sets[[#This Row],[Config Use Row]]),INDEX(Table_Question_Sets[Config Rollup],Table_Question_Sets[[#This Row],[Config Use Row]]),"")</f>
        <v/>
      </c>
      <c r="BU142" s="137" t="str">
        <f ca="1">IF(ISNUMBER(Table_Question_Sets[[#This Row],[Config Use Row]]),INDEX(Table_Question_Sets[Config Keys Nested Rollup],Table_Question_Sets[[#This Row],[Config Use Row]]),"")</f>
        <v/>
      </c>
      <c r="BV142" s="26" t="str">
        <f ca="1">IF(ISNUMBER(Table_Question_Sets[[#This Row],[Config Use Row]]),INDEX(Table_Question_Sets[Calculation Rollup],Table_Question_Sets[[#This Row],[Config Use Row]]),"")</f>
        <v/>
      </c>
    </row>
    <row r="143" spans="2:74" s="21" customFormat="1" ht="29.25" thickBot="1">
      <c r="B143" s="15" t="s">
        <v>1412</v>
      </c>
      <c r="C143" s="15" t="s">
        <v>60</v>
      </c>
      <c r="D143" s="15" t="str">
        <f ca="1">IF(Table_Question_Sets[[#This Row],[Header]]="Yes","",
IF(INDIRECT(SUBSTITUTE(ADDRESS(1,COLUMN(),4),"1","")&amp;ROW()-1)="",
INDIRECT(SUBSTITUTE(ADDRESS(1,COLUMN(Table_Question_Sets[[#This Row],[Property]]),4),"1","")&amp;ROW()-1),
INDIRECT(SUBSTITUTE(ADDRESS(1,COLUMN(),4),"1","")&amp;ROW()-1)))</f>
        <v/>
      </c>
      <c r="E143"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riskManagement</v>
      </c>
      <c r="F143" s="15" t="str">
        <f>IF(Table_Question_Sets[[#This Row],[Header]]="Yes","",IF(Table_Question_Sets[[#This Row],[Property]]&lt;&gt;"",SUBSTITUTE(Table_Question_Sets[[#This Row],[Property]]," ",""),""))</f>
        <v/>
      </c>
      <c r="G143" s="58"/>
      <c r="H143" s="15"/>
      <c r="I143" s="15"/>
      <c r="J143" s="15"/>
      <c r="K143" s="58"/>
      <c r="L143" s="76"/>
      <c r="M143" s="76"/>
      <c r="N143" s="33"/>
      <c r="O143" s="33"/>
      <c r="P143" s="33"/>
      <c r="Q143" s="33"/>
      <c r="R143" s="33"/>
      <c r="S143" s="33"/>
      <c r="T143" s="15"/>
      <c r="U143" s="15"/>
      <c r="V143" s="15"/>
      <c r="W143" s="15"/>
      <c r="X143" s="15"/>
      <c r="Y143" s="15"/>
      <c r="Z143" s="15"/>
      <c r="AA143" s="15"/>
      <c r="AB143" s="15"/>
      <c r="AC143" s="15"/>
      <c r="AD143" s="15"/>
      <c r="AE143" s="15"/>
      <c r="AF143" s="15"/>
      <c r="AG143" s="15"/>
      <c r="AH143" s="76"/>
      <c r="AI143" s="76"/>
      <c r="AJ143" s="76"/>
      <c r="AK143" s="76"/>
      <c r="AL143" s="141"/>
      <c r="AM143"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43" s="100"/>
      <c r="AO143"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3"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3" s="15"/>
      <c r="AR143" s="33"/>
      <c r="AS143" s="15"/>
      <c r="AT143" s="15"/>
      <c r="AU143" s="15"/>
      <c r="AV143" s="15"/>
      <c r="AW143" s="15"/>
      <c r="AX143" s="15"/>
      <c r="AY14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3" s="33" t="str">
        <f>IF(OR(Table_Question_Sets[[#This Row],[Header]]="Yes",Table_Question_Sets[[#This Row],[Text]]=""),"",IF(OR(Table_Question_Sets[[#This Row],[Text]]="true",Table_Question_Sets[[#This Row],[Text]]="false",ISNUMBER(Table_Question_Sets[[#This Row],[Text]])),Table_Question_Sets[[#This Row],[Text]],""""&amp;Table_Question_Sets[[#This Row],[Text]]&amp;""""))</f>
        <v/>
      </c>
      <c r="BA143" s="33" t="str">
        <f>IF(AND(Table_Question_Sets[[#This Row],[Header]]&lt;&gt;"Yes",Table_Question_Sets[[#This Row],[Property]]&lt;&gt;"",Table_Question_Sets[[#This Row],[Summary Label]]&lt;&gt;""),""""&amp;Table_Question_Sets[[#This Row],[Key]]&amp;""": """&amp;Table_Question_Sets[[#This Row],[Summary Label]]&amp;"""","")</f>
        <v/>
      </c>
      <c r="BB143" s="33" t="str">
        <f ca="1">IF(Table_Question_Sets[[#This Row],[Header]]="Yes","",_xlfn.NUMBERVALUE(INDIRECT(SUBSTITUTE(ADDRESS(1,COLUMN(),4),"1","")&amp;ROW()-1))+IF(Table_Question_Sets[[#This Row],[Property]]&lt;&gt;"",1,0))</f>
        <v/>
      </c>
      <c r="BC143" s="33" t="str">
        <f ca="1">IF(Table_Question_Sets[[#This Row],[Header]]="Yes","",_xlfn.NUMBERVALUE(INDIRECT(SUBSTITUTE(ADDRESS(1,COLUMN(),4),"1","")&amp;ROW()+1))+IF(Table_Question_Sets[[#This Row],[Property]]&lt;&gt;"",1,0))</f>
        <v/>
      </c>
      <c r="BD143" s="33" t="str">
        <f t="array" aca="1" ref="BD1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3"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3"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3"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3"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3" s="15" t="str">
        <f xml:space="preserve">
IF(Table_Question_Sets[[#This Row],[Row]]="Yes","]},{""className"": ""row"",""fieldGroup"": [","")&amp;
Table_Question_Sets[[#This Row],[Config Field]]</f>
        <v/>
      </c>
      <c r="BJ143"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"riskManagement":[{"className": "row","fieldGroup":[{"key": "riskManagementHeading","type": "content-field","className":"col-xs-12","templateOptions":{"content":{"heading3":"Risk Management"}},"validators": {"validation": Validators.compose([])}},{"key": "riskProgram","type": "buttons-field","className":"col-xs-12","templateOptions":{"options":[{"value":"Yes","key":"Yes","icon":"glyphicon glyphicon-ok md"},{"value":"No","key":"No","icon":"glyphicon glyphicon-remove md"}],"label":"Risk management program","question":"Do you have a documented Risk Management Program which addresses your professional duty to risk?"},"validators": {"validation": Validators.compose([ValidationService.required('true', '')])}},{"key": "riskProgramDate","type": "datepicker-field","className":"col-xs-12","templateOptions":{"question":"What date was the program implemented?","addonLeft":{"class":"glyphicon glyphicon-calendar"},"hideCondition":"riskProgram != 'Yes'"},"validators": {"validation": Validators.compose([ValidationService.isDate(), ValidationService.customExpression('riskProgram != \'Yes\' || fieldValue != \'\'', 'You must enter a value in this field')])}},{"key": "riskProgramAudit","type": "buttons-field","className":"col-xs-12","templateOptions":{"options":[{"value":"Yes","key":"Yes","icon":"glyphicon glyphicon-ok md"},{"value":"No","key":"No","icon":"glyphicon glyphicon-remove md"}],"question":"Is the program independently reviewed/monitored/audited?","hideCondition":"riskProgram != 'Yes'"},"validators": {"validation": Validators.compose([ValidationService.customExpression('riskProgram != \'Yes\' || fieldValue != \'\'', 'You must enter a value in this field')])}},{"key": "riskProgramAuditDetails","type": "input-field","className":"col-xs-12","templateOptions":{"question":"Please provide details","hideCondition":"riskProgramAudit != 'Yes'"},"validators": {"validation": Validators.compose([ValidationService.customExpression('riskProgramAudit != \'Yes\' || fieldValue != \'\'', 'You must enter a value in this field')])}},{"key":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43"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3" s="15" t="str">
        <f>IF(AND(Table_Question_Sets[[#This Row],[Header]]="",Table_Question_Sets[[#This Row],[Property]]&lt;&gt;"",Table_Question_Sets[[#This Row],[Field Type]]&lt;&gt;""),
""""&amp;Table_Question_Sets[[#This Row],[Key]]&amp;"""","")</f>
        <v/>
      </c>
      <c r="BM143"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Management":["riskManagementHeading","riskProgram","riskProgramDate","riskProgramAudit","riskProgramAuditDetails","riskProgramLastReview","programHighlights","riskManagementOverseer","riskManagementOverseerDetails","acsisRiskManagementAccreditationHeader","acsisRiskManagementAccreditationDate","riskManagementLevel"],</v>
      </c>
      <c r="BN143" s="15" t="str">
        <f>IF(AND(Table_Question_Sets[[#This Row],[Header]]&lt;&gt;"Yes",Table_Question_Sets[[#This Row],[Property]]&lt;&gt;"",Table_Question_Sets[[#This Row],[Workflow Role]]&lt;&gt;""),
""""&amp;Table_Question_Sets[[#This Row],[Workflow Role]]&amp;""":"""&amp;Table_Question_Sets[[#This Row],[Key]]&amp;"""","")</f>
        <v/>
      </c>
      <c r="BO143" s="15" t="str">
        <f>IF(AND(Table_Question_Sets[[#This Row],[Header]]&lt;&gt;"Yes",Table_Question_Sets[[#This Row],[Property]]&lt;&gt;"",Table_Question_Sets[[#This Row],[Private]]="Yes"),
""""&amp;Table_Question_Sets[[#This Row],[Key]]&amp;"""","")</f>
        <v/>
      </c>
      <c r="BP143" s="15" t="str">
        <f ca="1">IF(Table_Question_Sets[[#This Row],[Header]]="Yes","",_xlfn.NUMBERVALUE(INDIRECT(SUBSTITUTE(ADDRESS(1,COLUMN(),4),"1","")&amp;ROW()+1))+IF(OR(Table_Question_Sets[[#This Row],[Value]]&lt;&gt;"",AND(Table_Question_Sets[[#This Row],[Data Type]]="Repeating",Table_Question_Sets[[#This Row],[Calculation Repeating]]&lt;&gt;"")),1,0))</f>
        <v/>
      </c>
      <c r="BQ143" s="15" t="str">
        <f ca="1" xml:space="preserve">
IF(Table_Question_Sets[[#This Row],[Data Type]]="Repeating",
OFFSET(Table_Repeating_Question_Sets[[#Headers],[Property]],MATCH(Table_Question_Sets[[#This Row],[Property]],Table_Repeating_Question_Sets[Property],0),MATCH("Calculation",Table_Repeating_Question_Sets[#Headers],0)-1,1,1),
"")</f>
        <v/>
      </c>
      <c r="BR143"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3"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"riskManagement":{},</v>
      </c>
      <c r="BT143" s="15" t="str">
        <f ca="1">IF(ISNUMBER(Table_Question_Sets[[#This Row],[Config Use Row]]),INDEX(Table_Question_Sets[Config Rollup],Table_Question_Sets[[#This Row],[Config Use Row]]),"")</f>
        <v/>
      </c>
      <c r="BU143" s="15" t="str">
        <f ca="1">IF(ISNUMBER(Table_Question_Sets[[#This Row],[Config Use Row]]),INDEX(Table_Question_Sets[Config Keys Nested Rollup],Table_Question_Sets[[#This Row],[Config Use Row]]),"")</f>
        <v/>
      </c>
      <c r="BV143" s="15" t="str">
        <f ca="1">IF(ISNUMBER(Table_Question_Sets[[#This Row],[Config Use Row]]),INDEX(Table_Question_Sets[Calculation Rollup],Table_Question_Sets[[#This Row],[Config Use Row]]),"")</f>
        <v/>
      </c>
    </row>
    <row r="144" spans="2:74" s="22" customFormat="1" ht="21" hidden="1" customHeight="1">
      <c r="B144" s="27"/>
      <c r="C144" s="164"/>
      <c r="D144" s="26" t="str">
        <f ca="1">IF(Table_Question_Sets[[#This Row],[Header]]="Yes","",
IF(INDIRECT(SUBSTITUTE(ADDRESS(1,COLUMN(),4),"1","")&amp;ROW()-1)="",
INDIRECT(SUBSTITUTE(ADDRESS(1,COLUMN(Table_Question_Sets[[#This Row],[Property]]),4),"1","")&amp;ROW()-1),
INDIRECT(SUBSTITUTE(ADDRESS(1,COLUMN(),4),"1","")&amp;ROW()-1)))</f>
        <v>Risk Management</v>
      </c>
      <c r="E14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44" s="26" t="str">
        <f>IF(Table_Question_Sets[[#This Row],[Header]]="Yes","",IF(Table_Question_Sets[[#This Row],[Property]]&lt;&gt;"",SUBSTITUTE(Table_Question_Sets[[#This Row],[Property]]," ",""),""))</f>
        <v/>
      </c>
      <c r="G144" s="94"/>
      <c r="H144" s="27"/>
      <c r="I144" s="27"/>
      <c r="J144" s="10"/>
      <c r="K144" s="59"/>
      <c r="L144" s="82"/>
      <c r="M144" s="82"/>
      <c r="N144" s="59"/>
      <c r="O144" s="60"/>
      <c r="P144" s="60"/>
      <c r="Q144" s="60"/>
      <c r="R144" s="59"/>
      <c r="S144" s="52"/>
      <c r="T144" s="27"/>
      <c r="U144" s="11"/>
      <c r="V144" s="27"/>
      <c r="W144" s="27"/>
      <c r="X144" s="27"/>
      <c r="Y144" s="27"/>
      <c r="Z144" s="27"/>
      <c r="AA144" s="27"/>
      <c r="AB144" s="239"/>
      <c r="AC144" s="27"/>
      <c r="AD144" s="27"/>
      <c r="AE144" s="27"/>
      <c r="AF144" s="27"/>
      <c r="AG144" s="27"/>
      <c r="AH144" s="82"/>
      <c r="AI144" s="82"/>
      <c r="AJ144" s="82"/>
      <c r="AK144" s="82"/>
      <c r="AL144" s="26"/>
      <c r="AM14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44" s="165"/>
      <c r="AO14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4" s="27"/>
      <c r="AR144" s="52"/>
      <c r="AS144" s="27"/>
      <c r="AT144" s="27"/>
      <c r="AU144" s="27"/>
      <c r="AV144" s="27"/>
      <c r="AW144" s="27"/>
      <c r="AX144" s="27"/>
      <c r="AY14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4" s="50" t="str">
        <f>IF(OR(Table_Question_Sets[[#This Row],[Header]]="Yes",Table_Question_Sets[[#This Row],[Text]]=""),"",IF(OR(Table_Question_Sets[[#This Row],[Text]]="true",Table_Question_Sets[[#This Row],[Text]]="false",ISNUMBER(Table_Question_Sets[[#This Row],[Text]])),Table_Question_Sets[[#This Row],[Text]],""""&amp;Table_Question_Sets[[#This Row],[Text]]&amp;""""))</f>
        <v/>
      </c>
      <c r="BA144" s="50" t="str">
        <f>IF(AND(Table_Question_Sets[[#This Row],[Header]]&lt;&gt;"Yes",Table_Question_Sets[[#This Row],[Property]]&lt;&gt;"",Table_Question_Sets[[#This Row],[Summary Label]]&lt;&gt;""),""""&amp;Table_Question_Sets[[#This Row],[Key]]&amp;""": """&amp;Table_Question_Sets[[#This Row],[Summary Label]]&amp;"""","")</f>
        <v/>
      </c>
      <c r="BB144" s="50">
        <f ca="1">IF(Table_Question_Sets[[#This Row],[Header]]="Yes","",_xlfn.NUMBERVALUE(INDIRECT(SUBSTITUTE(ADDRESS(1,COLUMN(),4),"1","")&amp;ROW()-1))+IF(Table_Question_Sets[[#This Row],[Property]]&lt;&gt;"",1,0))</f>
        <v>0</v>
      </c>
      <c r="BC144" s="50">
        <f ca="1">IF(Table_Question_Sets[[#This Row],[Header]]="Yes","",_xlfn.NUMBERVALUE(INDIRECT(SUBSTITUTE(ADDRESS(1,COLUMN(),4),"1","")&amp;ROW()+1))+IF(Table_Question_Sets[[#This Row],[Property]]&lt;&gt;"",1,0))</f>
        <v>12</v>
      </c>
      <c r="BD144" s="29" t="str">
        <f t="array" aca="1" ref="BD1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4"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4"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4" s="26" t="str">
        <f xml:space="preserve">
IF(Table_Question_Sets[[#This Row],[Row]]="Yes","]},{""className"": ""row"",""fieldGroup"": [","")&amp;
Table_Question_Sets[[#This Row],[Config Field]]</f>
        <v/>
      </c>
      <c r="BJ14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"riskManagementHeading","type": "content-field","className":"col-xs-12","templateOptions":{"content":{"heading3":"Risk Management"}},"validators": {"validation": Validators.compose([])}},{"key": "riskProgram","type": "buttons-field","className":"col-xs-12","templateOptions":{"options":[{"value":"Yes","key":"Yes","icon":"glyphicon glyphicon-ok md"},{"value":"No","key":"No","icon":"glyphicon glyphicon-remove md"}],"label":"Risk management program","question":"Do you have a documented Risk Management Program which addresses your professional duty to risk?"},"validators": {"validation": Validators.compose([ValidationService.required('true', '')])}},{"key": "riskProgramDate","type": "datepicker-field","className":"col-xs-12","templateOptions":{"question":"What date was the program implemented?","addonLeft":{"class":"glyphicon glyphicon-calendar"},"hideCondition":"riskProgram != 'Yes'"},"validators": {"validation": Validators.compose([ValidationService.isDate(), ValidationService.customExpression('riskProgram != \'Yes\' || fieldValue != \'\'', 'You must enter a value in this field')])}},{"key": "riskProgramAudit","type": "buttons-field","className":"col-xs-12","templateOptions":{"options":[{"value":"Yes","key":"Yes","icon":"glyphicon glyphicon-ok md"},{"value":"No","key":"No","icon":"glyphicon glyphicon-remove md"}],"question":"Is the program independently reviewed/monitored/audited?","hideCondition":"riskProgram != 'Yes'"},"validators": {"validation": Validators.compose([ValidationService.customExpression('riskProgram != \'Yes\' || fieldValue != \'\'', 'You must enter a value in this field')])}},{"key": "riskProgramAuditDetails","type": "input-field","className":"col-xs-12","templateOptions":{"question":"Please provide details","hideCondition":"riskProgramAudit != 'Yes'"},"validators": {"validation": Validators.compose([ValidationService.customExpression('riskProgramAudit != \'Yes\' || fieldValue != \'\'', 'You must enter a value in this field')])}},{"key":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4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4" s="137" t="str">
        <f>IF(AND(Table_Question_Sets[[#This Row],[Header]]="",Table_Question_Sets[[#This Row],[Property]]&lt;&gt;"",Table_Question_Sets[[#This Row],[Field Type]]&lt;&gt;""),
""""&amp;Table_Question_Sets[[#This Row],[Key]]&amp;"""","")</f>
        <v/>
      </c>
      <c r="BM14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ManagementHeading","riskProgram","riskProgramDate","riskProgramAudit","riskProgramAuditDetails","riskProgramLastReview","programHighlights","riskManagementOverseer","riskManagementOverseerDetails","acsisRiskManagementAccreditationHeader","acsisRiskManagementAccreditationDate","riskManagementLevel"</v>
      </c>
      <c r="BN144" s="137" t="str">
        <f>IF(AND(Table_Question_Sets[[#This Row],[Header]]&lt;&gt;"Yes",Table_Question_Sets[[#This Row],[Property]]&lt;&gt;"",Table_Question_Sets[[#This Row],[Workflow Role]]&lt;&gt;""),
""""&amp;Table_Question_Sets[[#This Row],[Workflow Role]]&amp;""":"""&amp;Table_Question_Sets[[#This Row],[Key]]&amp;"""","")</f>
        <v/>
      </c>
      <c r="BO144" s="137" t="str">
        <f>IF(AND(Table_Question_Sets[[#This Row],[Header]]&lt;&gt;"Yes",Table_Question_Sets[[#This Row],[Property]]&lt;&gt;"",Table_Question_Sets[[#This Row],[Private]]="Yes"),
""""&amp;Table_Question_Sets[[#This Row],[Key]]&amp;"""","")</f>
        <v/>
      </c>
      <c r="BP144" s="137">
        <f ca="1">IF(Table_Question_Sets[[#This Row],[Header]]="Yes","",_xlfn.NUMBERVALUE(INDIRECT(SUBSTITUTE(ADDRESS(1,COLUMN(),4),"1","")&amp;ROW()+1))+IF(OR(Table_Question_Sets[[#This Row],[Value]]&lt;&gt;"",AND(Table_Question_Sets[[#This Row],[Data Type]]="Repeating",Table_Question_Sets[[#This Row],[Calculation Repeating]]&lt;&gt;"")),1,0))</f>
        <v>0</v>
      </c>
      <c r="BQ144" s="137" t="str">
        <f ca="1" xml:space="preserve">
IF(Table_Question_Sets[[#This Row],[Data Type]]="Repeating",
OFFSET(Table_Repeating_Question_Sets[[#Headers],[Property]],MATCH(Table_Question_Sets[[#This Row],[Property]],Table_Repeating_Question_Sets[Property],0),MATCH("Calculation",Table_Repeating_Question_Sets[#Headers],0)-1,1,1),
"")</f>
        <v/>
      </c>
      <c r="BR14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4" s="137" t="str">
        <f ca="1">IF(ISNUMBER(Table_Question_Sets[[#This Row],[Config Use Row]]),INDEX(Table_Question_Sets[Config Rollup],Table_Question_Sets[[#This Row],[Config Use Row]]),"")</f>
        <v/>
      </c>
      <c r="BU144" s="137" t="str">
        <f ca="1">IF(ISNUMBER(Table_Question_Sets[[#This Row],[Config Use Row]]),INDEX(Table_Question_Sets[Config Keys Nested Rollup],Table_Question_Sets[[#This Row],[Config Use Row]]),"")</f>
        <v/>
      </c>
      <c r="BV144" s="26" t="str">
        <f ca="1">IF(ISNUMBER(Table_Question_Sets[[#This Row],[Config Use Row]]),INDEX(Table_Question_Sets[Calculation Rollup],Table_Question_Sets[[#This Row],[Config Use Row]]),"")</f>
        <v/>
      </c>
    </row>
    <row r="145" spans="2:74" s="22" customFormat="1" ht="21" customHeight="1">
      <c r="B145" s="27" t="s">
        <v>1413</v>
      </c>
      <c r="C145" s="164"/>
      <c r="D145" s="26" t="str">
        <f ca="1">IF(Table_Question_Sets[[#This Row],[Header]]="Yes","",
IF(INDIRECT(SUBSTITUTE(ADDRESS(1,COLUMN(),4),"1","")&amp;ROW()-1)="",
INDIRECT(SUBSTITUTE(ADDRESS(1,COLUMN(Table_Question_Sets[[#This Row],[Property]]),4),"1","")&amp;ROW()-1),
INDIRECT(SUBSTITUTE(ADDRESS(1,COLUMN(),4),"1","")&amp;ROW()-1)))</f>
        <v>Risk Management</v>
      </c>
      <c r="E14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riskManagementHeading</v>
      </c>
      <c r="F145" s="26" t="str">
        <f>IF(Table_Question_Sets[[#This Row],[Header]]="Yes","",IF(Table_Question_Sets[[#This Row],[Property]]&lt;&gt;"",SUBSTITUTE(Table_Question_Sets[[#This Row],[Property]]," ",""),""))</f>
        <v>RiskManagementHeading</v>
      </c>
      <c r="G145" s="94"/>
      <c r="H145" s="27" t="s">
        <v>631</v>
      </c>
      <c r="I145" s="27" t="s">
        <v>631</v>
      </c>
      <c r="J145" s="10"/>
      <c r="K145" s="59"/>
      <c r="L145" s="82"/>
      <c r="M145" s="82"/>
      <c r="N145" s="59"/>
      <c r="O145" s="60" t="s">
        <v>726</v>
      </c>
      <c r="P145" s="60"/>
      <c r="Q145" s="60"/>
      <c r="R145" s="59"/>
      <c r="S145" s="52"/>
      <c r="T145" s="27"/>
      <c r="U145" s="11"/>
      <c r="V145" s="27"/>
      <c r="W145" s="27"/>
      <c r="X145" s="27"/>
      <c r="Y145" s="27" t="s">
        <v>1412</v>
      </c>
      <c r="Z145" s="27"/>
      <c r="AA145" s="27"/>
      <c r="AB145" s="239"/>
      <c r="AC145" s="27"/>
      <c r="AD145" s="27"/>
      <c r="AE145" s="27"/>
      <c r="AF145" s="27"/>
      <c r="AG145" s="27"/>
      <c r="AH145" s="82"/>
      <c r="AI145" s="82"/>
      <c r="AJ145" s="82"/>
      <c r="AK145" s="82"/>
      <c r="AL145" s="26"/>
      <c r="AM14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45" s="165"/>
      <c r="AO14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5" s="27"/>
      <c r="AR145" s="52"/>
      <c r="AS145" s="27"/>
      <c r="AT145" s="27"/>
      <c r="AU145" s="27"/>
      <c r="AV145" s="27"/>
      <c r="AW145" s="27"/>
      <c r="AX145" s="27"/>
      <c r="AY14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5" s="50" t="str">
        <f>IF(OR(Table_Question_Sets[[#This Row],[Header]]="Yes",Table_Question_Sets[[#This Row],[Text]]=""),"",IF(OR(Table_Question_Sets[[#This Row],[Text]]="true",Table_Question_Sets[[#This Row],[Text]]="false",ISNUMBER(Table_Question_Sets[[#This Row],[Text]])),Table_Question_Sets[[#This Row],[Text]],""""&amp;Table_Question_Sets[[#This Row],[Text]]&amp;""""))</f>
        <v/>
      </c>
      <c r="BA145" s="50" t="str">
        <f>IF(AND(Table_Question_Sets[[#This Row],[Header]]&lt;&gt;"Yes",Table_Question_Sets[[#This Row],[Property]]&lt;&gt;"",Table_Question_Sets[[#This Row],[Summary Label]]&lt;&gt;""),""""&amp;Table_Question_Sets[[#This Row],[Key]]&amp;""": """&amp;Table_Question_Sets[[#This Row],[Summary Label]]&amp;"""","")</f>
        <v/>
      </c>
      <c r="BB145" s="50">
        <f ca="1">IF(Table_Question_Sets[[#This Row],[Header]]="Yes","",_xlfn.NUMBERVALUE(INDIRECT(SUBSTITUTE(ADDRESS(1,COLUMN(),4),"1","")&amp;ROW()-1))+IF(Table_Question_Sets[[#This Row],[Property]]&lt;&gt;"",1,0))</f>
        <v>1</v>
      </c>
      <c r="BC145" s="50">
        <f ca="1">IF(Table_Question_Sets[[#This Row],[Header]]="Yes","",_xlfn.NUMBERVALUE(INDIRECT(SUBSTITUTE(ADDRESS(1,COLUMN(),4),"1","")&amp;ROW()+1))+IF(Table_Question_Sets[[#This Row],[Property]]&lt;&gt;"",1,0))</f>
        <v>12</v>
      </c>
      <c r="BD145" s="29" t="str">
        <f t="array" aca="1" ref="BD1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"templateOptions":{"content":{"heading3":"Risk Management"}}</v>
      </c>
      <c r="BH14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"riskManagementHeading","type": "content-field","className":"col-xs-12","templateOptions":{"content":{"heading3":"Risk Management"}},"validators": {"validation": Validators.compose([])}}</v>
      </c>
      <c r="BI145" s="26" t="str">
        <f ca="1" xml:space="preserve">
IF(Table_Question_Sets[[#This Row],[Row]]="Yes","]},{""className"": ""row"",""fieldGroup"": [","")&amp;
Table_Question_Sets[[#This Row],[Config Field]]</f>
        <v>{"key": "riskManagementHeading","type": "content-field","className":"col-xs-12","templateOptions":{"content":{"heading3":"Risk Management"}},"validators": {"validation": Validators.compose([])}}</v>
      </c>
      <c r="BJ14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"riskManagementHeading","type": "content-field","className":"col-xs-12","templateOptions":{"content":{"heading3":"Risk Management"}},"validators": {"validation": Validators.compose([])}},{"key": "riskProgram","type": "buttons-field","className":"col-xs-12","templateOptions":{"options":[{"value":"Yes","key":"Yes","icon":"glyphicon glyphicon-ok md"},{"value":"No","key":"No","icon":"glyphicon glyphicon-remove md"}],"label":"Risk management program","question":"Do you have a documented Risk Management Program which addresses your professional duty to risk?"},"validators": {"validation": Validators.compose([ValidationService.required('true', '')])}},{"key": "riskProgramDate","type": "datepicker-field","className":"col-xs-12","templateOptions":{"question":"What date was the program implemented?","addonLeft":{"class":"glyphicon glyphicon-calendar"},"hideCondition":"riskProgram != 'Yes'"},"validators": {"validation": Validators.compose([ValidationService.isDate(), ValidationService.customExpression('riskProgram != \'Yes\' || fieldValue != \'\'', 'You must enter a value in this field')])}},{"key": "riskProgramAudit","type": "buttons-field","className":"col-xs-12","templateOptions":{"options":[{"value":"Yes","key":"Yes","icon":"glyphicon glyphicon-ok md"},{"value":"No","key":"No","icon":"glyphicon glyphicon-remove md"}],"question":"Is the program independently reviewed/monitored/audited?","hideCondition":"riskProgram != 'Yes'"},"validators": {"validation": Validators.compose([ValidationService.customExpression('riskProgram != \'Yes\' || fieldValue != \'\'', 'You must enter a value in this field')])}},{"key": "riskProgramAuditDetails","type": "input-field","className":"col-xs-12","templateOptions":{"question":"Please provide details","hideCondition":"riskProgramAudit != 'Yes'"},"validators": {"validation": Validators.compose([ValidationService.customExpression('riskProgramAudit != \'Yes\' || fieldValue != \'\'', 'You must enter a value in this field')])}},{"key":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45"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5" s="137" t="str">
        <f>IF(AND(Table_Question_Sets[[#This Row],[Header]]="",Table_Question_Sets[[#This Row],[Property]]&lt;&gt;"",Table_Question_Sets[[#This Row],[Field Type]]&lt;&gt;""),
""""&amp;Table_Question_Sets[[#This Row],[Key]]&amp;"""","")</f>
        <v>"riskManagementHeading"</v>
      </c>
      <c r="BM14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ManagementHeading","riskProgram","riskProgramDate","riskProgramAudit","riskProgramAuditDetails","riskProgramLastReview","programHighlights","riskManagementOverseer","riskManagementOverseerDetails","acsisRiskManagementAccreditationHeader","acsisRiskManagementAccreditationDate","riskManagementLevel"</v>
      </c>
      <c r="BN145" s="137" t="str">
        <f>IF(AND(Table_Question_Sets[[#This Row],[Header]]&lt;&gt;"Yes",Table_Question_Sets[[#This Row],[Property]]&lt;&gt;"",Table_Question_Sets[[#This Row],[Workflow Role]]&lt;&gt;""),
""""&amp;Table_Question_Sets[[#This Row],[Workflow Role]]&amp;""":"""&amp;Table_Question_Sets[[#This Row],[Key]]&amp;"""","")</f>
        <v/>
      </c>
      <c r="BO145" s="137" t="str">
        <f>IF(AND(Table_Question_Sets[[#This Row],[Header]]&lt;&gt;"Yes",Table_Question_Sets[[#This Row],[Property]]&lt;&gt;"",Table_Question_Sets[[#This Row],[Private]]="Yes"),
""""&amp;Table_Question_Sets[[#This Row],[Key]]&amp;"""","")</f>
        <v/>
      </c>
      <c r="BP145" s="137">
        <f ca="1">IF(Table_Question_Sets[[#This Row],[Header]]="Yes","",_xlfn.NUMBERVALUE(INDIRECT(SUBSTITUTE(ADDRESS(1,COLUMN(),4),"1","")&amp;ROW()+1))+IF(OR(Table_Question_Sets[[#This Row],[Value]]&lt;&gt;"",AND(Table_Question_Sets[[#This Row],[Data Type]]="Repeating",Table_Question_Sets[[#This Row],[Calculation Repeating]]&lt;&gt;"")),1,0))</f>
        <v>0</v>
      </c>
      <c r="BQ145" s="137" t="str">
        <f ca="1" xml:space="preserve">
IF(Table_Question_Sets[[#This Row],[Data Type]]="Repeating",
OFFSET(Table_Repeating_Question_Sets[[#Headers],[Property]],MATCH(Table_Question_Sets[[#This Row],[Property]],Table_Repeating_Question_Sets[Property],0),MATCH("Calculation",Table_Repeating_Question_Sets[#Headers],0)-1,1,1),
"")</f>
        <v/>
      </c>
      <c r="BR14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5" s="137" t="str">
        <f ca="1">IF(ISNUMBER(Table_Question_Sets[[#This Row],[Config Use Row]]),INDEX(Table_Question_Sets[Config Rollup],Table_Question_Sets[[#This Row],[Config Use Row]]),"")</f>
        <v/>
      </c>
      <c r="BU145" s="137" t="str">
        <f ca="1">IF(ISNUMBER(Table_Question_Sets[[#This Row],[Config Use Row]]),INDEX(Table_Question_Sets[Config Keys Nested Rollup],Table_Question_Sets[[#This Row],[Config Use Row]]),"")</f>
        <v/>
      </c>
      <c r="BV145" s="26" t="str">
        <f ca="1">IF(ISNUMBER(Table_Question_Sets[[#This Row],[Config Use Row]]),INDEX(Table_Question_Sets[Calculation Rollup],Table_Question_Sets[[#This Row],[Config Use Row]]),"")</f>
        <v/>
      </c>
    </row>
    <row r="146" spans="2:74" s="22" customFormat="1" ht="21" customHeight="1">
      <c r="B146" s="27" t="s">
        <v>1414</v>
      </c>
      <c r="C146" s="164"/>
      <c r="D146" s="26" t="str">
        <f ca="1">IF(Table_Question_Sets[[#This Row],[Header]]="Yes","",
IF(INDIRECT(SUBSTITUTE(ADDRESS(1,COLUMN(),4),"1","")&amp;ROW()-1)="",
INDIRECT(SUBSTITUTE(ADDRESS(1,COLUMN(Table_Question_Sets[[#This Row],[Property]]),4),"1","")&amp;ROW()-1),
INDIRECT(SUBSTITUTE(ADDRESS(1,COLUMN(),4),"1","")&amp;ROW()-1)))</f>
        <v>Risk Management</v>
      </c>
      <c r="E14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riskProgram</v>
      </c>
      <c r="F146" s="26" t="str">
        <f>IF(Table_Question_Sets[[#This Row],[Header]]="Yes","",IF(Table_Question_Sets[[#This Row],[Property]]&lt;&gt;"",SUBSTITUTE(Table_Question_Sets[[#This Row],[Property]]," ",""),""))</f>
        <v>RiskProgram</v>
      </c>
      <c r="G146" s="94"/>
      <c r="H146" s="27" t="s">
        <v>37</v>
      </c>
      <c r="I146" s="27" t="s">
        <v>61</v>
      </c>
      <c r="J146" s="10" t="s">
        <v>67</v>
      </c>
      <c r="K146" s="59" t="s">
        <v>60</v>
      </c>
      <c r="L146" s="82"/>
      <c r="M146" s="82"/>
      <c r="N146" s="59"/>
      <c r="O146" s="60" t="s">
        <v>726</v>
      </c>
      <c r="P146" s="60"/>
      <c r="Q146" s="60"/>
      <c r="R146" s="59"/>
      <c r="S146" s="52"/>
      <c r="T146" s="27" t="s">
        <v>1438</v>
      </c>
      <c r="U146" s="11" t="s">
        <v>1439</v>
      </c>
      <c r="V146" s="27"/>
      <c r="W146" s="27"/>
      <c r="X146" s="27"/>
      <c r="Y146" s="27"/>
      <c r="Z146" s="27"/>
      <c r="AA146" s="27"/>
      <c r="AB146" s="239"/>
      <c r="AC146" s="27"/>
      <c r="AD146" s="27"/>
      <c r="AE146" s="27"/>
      <c r="AF146" s="27"/>
      <c r="AG146" s="27"/>
      <c r="AH146" s="82"/>
      <c r="AI146" s="82"/>
      <c r="AJ146" s="82"/>
      <c r="AK146" s="82"/>
      <c r="AL146" s="26"/>
      <c r="AM14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46" s="165"/>
      <c r="AO14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6" s="27"/>
      <c r="AR146" s="52"/>
      <c r="AS146" s="27"/>
      <c r="AT146" s="27"/>
      <c r="AU146" s="27"/>
      <c r="AV146" s="27"/>
      <c r="AW146" s="27"/>
      <c r="AX146" s="27"/>
      <c r="AY14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6" s="50" t="str">
        <f>IF(OR(Table_Question_Sets[[#This Row],[Header]]="Yes",Table_Question_Sets[[#This Row],[Text]]=""),"",IF(OR(Table_Question_Sets[[#This Row],[Text]]="true",Table_Question_Sets[[#This Row],[Text]]="false",ISNUMBER(Table_Question_Sets[[#This Row],[Text]])),Table_Question_Sets[[#This Row],[Text]],""""&amp;Table_Question_Sets[[#This Row],[Text]]&amp;""""))</f>
        <v/>
      </c>
      <c r="BA146" s="50" t="str">
        <f>IF(AND(Table_Question_Sets[[#This Row],[Header]]&lt;&gt;"Yes",Table_Question_Sets[[#This Row],[Property]]&lt;&gt;"",Table_Question_Sets[[#This Row],[Summary Label]]&lt;&gt;""),""""&amp;Table_Question_Sets[[#This Row],[Key]]&amp;""": """&amp;Table_Question_Sets[[#This Row],[Summary Label]]&amp;"""","")</f>
        <v/>
      </c>
      <c r="BB146" s="50">
        <f ca="1">IF(Table_Question_Sets[[#This Row],[Header]]="Yes","",_xlfn.NUMBERVALUE(INDIRECT(SUBSTITUTE(ADDRESS(1,COLUMN(),4),"1","")&amp;ROW()-1))+IF(Table_Question_Sets[[#This Row],[Property]]&lt;&gt;"",1,0))</f>
        <v>2</v>
      </c>
      <c r="BC146" s="50">
        <f ca="1">IF(Table_Question_Sets[[#This Row],[Header]]="Yes","",_xlfn.NUMBERVALUE(INDIRECT(SUBSTITUTE(ADDRESS(1,COLUMN(),4),"1","")&amp;ROW()+1))+IF(Table_Question_Sets[[#This Row],[Property]]&lt;&gt;"",1,0))</f>
        <v>11</v>
      </c>
      <c r="BD146" s="29" t="str">
        <f t="array" aca="1" ref="BD1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4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4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md"}],"label":"Risk management program","question":"Do you have a documented Risk Management Program which addresses your professional duty to risk?"}</v>
      </c>
      <c r="BH14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"riskProgram","type": "buttons-field","className":"col-xs-12","templateOptions":{"options":[{"value":"Yes","key":"Yes","icon":"glyphicon glyphicon-ok md"},{"value":"No","key":"No","icon":"glyphicon glyphicon-remove md"}],"label":"Risk management program","question":"Do you have a documented Risk Management Program which addresses your professional duty to risk?"},"validators": {"validation": Validators.compose([ValidationService.required('true', '')])}}</v>
      </c>
      <c r="BI146" s="26" t="str">
        <f ca="1" xml:space="preserve">
IF(Table_Question_Sets[[#This Row],[Row]]="Yes","]},{""className"": ""row"",""fieldGroup"": [","")&amp;
Table_Question_Sets[[#This Row],[Config Field]]</f>
        <v>{"key": "riskProgram","type": "buttons-field","className":"col-xs-12","templateOptions":{"options":[{"value":"Yes","key":"Yes","icon":"glyphicon glyphicon-ok md"},{"value":"No","key":"No","icon":"glyphicon glyphicon-remove md"}],"label":"Risk management program","question":"Do you have a documented Risk Management Program which addresses your professional duty to risk?"},"validators": {"validation": Validators.compose([ValidationService.required('true', '')])}}</v>
      </c>
      <c r="BJ146"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"riskProgram","type": "buttons-field","className":"col-xs-12","templateOptions":{"options":[{"value":"Yes","key":"Yes","icon":"glyphicon glyphicon-ok md"},{"value":"No","key":"No","icon":"glyphicon glyphicon-remove md"}],"label":"Risk management program","question":"Do you have a documented Risk Management Program which addresses your professional duty to risk?"},"validators": {"validation": Validators.compose([ValidationService.required('true', '')])}},{"key": "riskProgramDate","type": "datepicker-field","className":"col-xs-12","templateOptions":{"question":"What date was the program implemented?","addonLeft":{"class":"glyphicon glyphicon-calendar"},"hideCondition":"riskProgram != 'Yes'"},"validators": {"validation": Validators.compose([ValidationService.isDate(), ValidationService.customExpression('riskProgram != \'Yes\' || fieldValue != \'\'', 'You must enter a value in this field')])}},{"key": "riskProgramAudit","type": "buttons-field","className":"col-xs-12","templateOptions":{"options":[{"value":"Yes","key":"Yes","icon":"glyphicon glyphicon-ok md"},{"value":"No","key":"No","icon":"glyphicon glyphicon-remove md"}],"question":"Is the program independently reviewed/monitored/audited?","hideCondition":"riskProgram != 'Yes'"},"validators": {"validation": Validators.compose([ValidationService.customExpression('riskProgram != \'Yes\' || fieldValue != \'\'', 'You must enter a value in this field')])}},{"key": "riskProgramAuditDetails","type": "input-field","className":"col-xs-12","templateOptions":{"question":"Please provide details","hideCondition":"riskProgramAudit != 'Yes'"},"validators": {"validation": Validators.compose([ValidationService.customExpression('riskProgramAudit != \'Yes\' || fieldValue != \'\'', 'You must enter a value in this field')])}},{"key":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46"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6" s="137" t="str">
        <f>IF(AND(Table_Question_Sets[[#This Row],[Header]]="",Table_Question_Sets[[#This Row],[Property]]&lt;&gt;"",Table_Question_Sets[[#This Row],[Field Type]]&lt;&gt;""),
""""&amp;Table_Question_Sets[[#This Row],[Key]]&amp;"""","")</f>
        <v>"riskProgram"</v>
      </c>
      <c r="BM14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"riskProgram","riskProgramDate","riskProgramAudit","riskProgramAuditDetails","riskProgramLastReview","programHighlights","riskManagementOverseer","riskManagementOverseerDetails","acsisRiskManagementAccreditationHeader","acsisRiskManagementAccreditationDate","riskManagementLevel"</v>
      </c>
      <c r="BN146" s="137" t="str">
        <f>IF(AND(Table_Question_Sets[[#This Row],[Header]]&lt;&gt;"Yes",Table_Question_Sets[[#This Row],[Property]]&lt;&gt;"",Table_Question_Sets[[#This Row],[Workflow Role]]&lt;&gt;""),
""""&amp;Table_Question_Sets[[#This Row],[Workflow Role]]&amp;""":"""&amp;Table_Question_Sets[[#This Row],[Key]]&amp;"""","")</f>
        <v/>
      </c>
      <c r="BO146" s="137" t="str">
        <f>IF(AND(Table_Question_Sets[[#This Row],[Header]]&lt;&gt;"Yes",Table_Question_Sets[[#This Row],[Property]]&lt;&gt;"",Table_Question_Sets[[#This Row],[Private]]="Yes"),
""""&amp;Table_Question_Sets[[#This Row],[Key]]&amp;"""","")</f>
        <v/>
      </c>
      <c r="BP146" s="137">
        <f ca="1">IF(Table_Question_Sets[[#This Row],[Header]]="Yes","",_xlfn.NUMBERVALUE(INDIRECT(SUBSTITUTE(ADDRESS(1,COLUMN(),4),"1","")&amp;ROW()+1))+IF(OR(Table_Question_Sets[[#This Row],[Value]]&lt;&gt;"",AND(Table_Question_Sets[[#This Row],[Data Type]]="Repeating",Table_Question_Sets[[#This Row],[Calculation Repeating]]&lt;&gt;"")),1,0))</f>
        <v>0</v>
      </c>
      <c r="BQ146" s="137" t="str">
        <f ca="1" xml:space="preserve">
IF(Table_Question_Sets[[#This Row],[Data Type]]="Repeating",
OFFSET(Table_Repeating_Question_Sets[[#Headers],[Property]],MATCH(Table_Question_Sets[[#This Row],[Property]],Table_Repeating_Question_Sets[Property],0),MATCH("Calculation",Table_Repeating_Question_Sets[#Headers],0)-1,1,1),
"")</f>
        <v/>
      </c>
      <c r="BR14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6" s="137" t="str">
        <f ca="1">IF(ISNUMBER(Table_Question_Sets[[#This Row],[Config Use Row]]),INDEX(Table_Question_Sets[Config Rollup],Table_Question_Sets[[#This Row],[Config Use Row]]),"")</f>
        <v/>
      </c>
      <c r="BU146" s="137" t="str">
        <f ca="1">IF(ISNUMBER(Table_Question_Sets[[#This Row],[Config Use Row]]),INDEX(Table_Question_Sets[Config Keys Nested Rollup],Table_Question_Sets[[#This Row],[Config Use Row]]),"")</f>
        <v/>
      </c>
      <c r="BV146" s="26" t="str">
        <f ca="1">IF(ISNUMBER(Table_Question_Sets[[#This Row],[Config Use Row]]),INDEX(Table_Question_Sets[Calculation Rollup],Table_Question_Sets[[#This Row],[Config Use Row]]),"")</f>
        <v/>
      </c>
    </row>
    <row r="147" spans="2:74" s="22" customFormat="1" ht="21" customHeight="1">
      <c r="B147" s="27" t="s">
        <v>1415</v>
      </c>
      <c r="C147" s="164"/>
      <c r="D147" s="26" t="str">
        <f ca="1">IF(Table_Question_Sets[[#This Row],[Header]]="Yes","",
IF(INDIRECT(SUBSTITUTE(ADDRESS(1,COLUMN(),4),"1","")&amp;ROW()-1)="",
INDIRECT(SUBSTITUTE(ADDRESS(1,COLUMN(Table_Question_Sets[[#This Row],[Property]]),4),"1","")&amp;ROW()-1),
INDIRECT(SUBSTITUTE(ADDRESS(1,COLUMN(),4),"1","")&amp;ROW()-1)))</f>
        <v>Risk Management</v>
      </c>
      <c r="E14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riskProgramDate</v>
      </c>
      <c r="F147" s="26" t="str">
        <f>IF(Table_Question_Sets[[#This Row],[Header]]="Yes","",IF(Table_Question_Sets[[#This Row],[Property]]&lt;&gt;"",SUBSTITUTE(Table_Question_Sets[[#This Row],[Property]]," ",""),""))</f>
        <v>RiskProgramDate</v>
      </c>
      <c r="G147" s="94"/>
      <c r="H147" s="27" t="s">
        <v>70</v>
      </c>
      <c r="I147" s="27" t="s">
        <v>70</v>
      </c>
      <c r="J147" s="10"/>
      <c r="K147" s="59"/>
      <c r="L147" s="82"/>
      <c r="M147" s="82"/>
      <c r="N147" s="59"/>
      <c r="O147" s="60" t="s">
        <v>726</v>
      </c>
      <c r="P147" s="60"/>
      <c r="Q147" s="60"/>
      <c r="R147" s="59"/>
      <c r="S147" s="52"/>
      <c r="T147" s="27"/>
      <c r="U147" s="11" t="s">
        <v>1440</v>
      </c>
      <c r="V147" s="27" t="s">
        <v>1449</v>
      </c>
      <c r="W147" s="27" t="s">
        <v>1454</v>
      </c>
      <c r="X147" s="27"/>
      <c r="Y147" s="27"/>
      <c r="Z147" s="27"/>
      <c r="AA147" s="27"/>
      <c r="AB147" s="239"/>
      <c r="AC147" s="27"/>
      <c r="AD147" s="27"/>
      <c r="AE147" s="27"/>
      <c r="AF147" s="27"/>
      <c r="AG147" s="27"/>
      <c r="AH147" s="82"/>
      <c r="AI147" s="82"/>
      <c r="AJ147" s="82"/>
      <c r="AK147" s="82"/>
      <c r="AL147" s="26"/>
      <c r="AM14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47" s="165"/>
      <c r="AO14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7" s="27"/>
      <c r="AR147" s="52"/>
      <c r="AS147" s="27"/>
      <c r="AT147" s="27"/>
      <c r="AU147" s="27"/>
      <c r="AV147" s="27"/>
      <c r="AW147" s="27"/>
      <c r="AX147" s="27"/>
      <c r="AY14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7" s="50" t="str">
        <f>IF(OR(Table_Question_Sets[[#This Row],[Header]]="Yes",Table_Question_Sets[[#This Row],[Text]]=""),"",IF(OR(Table_Question_Sets[[#This Row],[Text]]="true",Table_Question_Sets[[#This Row],[Text]]="false",ISNUMBER(Table_Question_Sets[[#This Row],[Text]])),Table_Question_Sets[[#This Row],[Text]],""""&amp;Table_Question_Sets[[#This Row],[Text]]&amp;""""))</f>
        <v/>
      </c>
      <c r="BA147" s="50" t="str">
        <f>IF(AND(Table_Question_Sets[[#This Row],[Header]]&lt;&gt;"Yes",Table_Question_Sets[[#This Row],[Property]]&lt;&gt;"",Table_Question_Sets[[#This Row],[Summary Label]]&lt;&gt;""),""""&amp;Table_Question_Sets[[#This Row],[Key]]&amp;""": """&amp;Table_Question_Sets[[#This Row],[Summary Label]]&amp;"""","")</f>
        <v/>
      </c>
      <c r="BB147" s="50">
        <f ca="1">IF(Table_Question_Sets[[#This Row],[Header]]="Yes","",_xlfn.NUMBERVALUE(INDIRECT(SUBSTITUTE(ADDRESS(1,COLUMN(),4),"1","")&amp;ROW()-1))+IF(Table_Question_Sets[[#This Row],[Property]]&lt;&gt;"",1,0))</f>
        <v>3</v>
      </c>
      <c r="BC147" s="50">
        <f ca="1">IF(Table_Question_Sets[[#This Row],[Header]]="Yes","",_xlfn.NUMBERVALUE(INDIRECT(SUBSTITUTE(ADDRESS(1,COLUMN(),4),"1","")&amp;ROW()+1))+IF(Table_Question_Sets[[#This Row],[Property]]&lt;&gt;"",1,0))</f>
        <v>10</v>
      </c>
      <c r="BD147" s="29" t="str">
        <f t="array" aca="1" ref="BD1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Validators.compose([ValidationService.isDate(), ValidationService.customExpression('riskProgram != \'Yes\' || fieldValue != \'\'', 'You must enter a value in this field')])}</v>
      </c>
      <c r="BF14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"templateOptions":{"question":"What date was the program implemented?","addonLeft":{"class":"glyphicon glyphicon-calendar"},"hideCondition":"riskProgram != 'Yes'"}</v>
      </c>
      <c r="BH14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"riskProgramDate","type": "datepicker-field","className":"col-xs-12","templateOptions":{"question":"What date was the program implemented?","addonLeft":{"class":"glyphicon glyphicon-calendar"},"hideCondition":"riskProgram != 'Yes'"},"validators": {"validation": Validators.compose([ValidationService.isDate(), ValidationService.customExpression('riskProgram != \'Yes\' || fieldValue != \'\'', 'You must enter a value in this field')])}}</v>
      </c>
      <c r="BI147" s="26" t="str">
        <f ca="1" xml:space="preserve">
IF(Table_Question_Sets[[#This Row],[Row]]="Yes","]},{""className"": ""row"",""fieldGroup"": [","")&amp;
Table_Question_Sets[[#This Row],[Config Field]]</f>
        <v>{"key": "riskProgramDate","type": "datepicker-field","className":"col-xs-12","templateOptions":{"question":"What date was the program implemented?","addonLeft":{"class":"glyphicon glyphicon-calendar"},"hideCondition":"riskProgram != 'Yes'"},"validators": {"validation": Validators.compose([ValidationService.isDate(), ValidationService.customExpression('riskProgram != \'Yes\' || fieldValue != \'\'', 'You must enter a value in this field')])}}</v>
      </c>
      <c r="BJ147"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"riskProgramDate","type": "datepicker-field","className":"col-xs-12","templateOptions":{"question":"What date was the program implemented?","addonLeft":{"class":"glyphicon glyphicon-calendar"},"hideCondition":"riskProgram != 'Yes'"},"validators": {"validation": Validators.compose([ValidationService.isDate(), ValidationService.customExpression('riskProgram != \'Yes\' || fieldValue != \'\'', 'You must enter a value in this field')])}},{"key": "riskProgramAudit","type": "buttons-field","className":"col-xs-12","templateOptions":{"options":[{"value":"Yes","key":"Yes","icon":"glyphicon glyphicon-ok md"},{"value":"No","key":"No","icon":"glyphicon glyphicon-remove md"}],"question":"Is the program independently reviewed/monitored/audited?","hideCondition":"riskProgram != 'Yes'"},"validators": {"validation": Validators.compose([ValidationService.customExpression('riskProgram != \'Yes\' || fieldValue != \'\'', 'You must enter a value in this field')])}},{"key": "riskProgramAuditDetails","type": "input-field","className":"col-xs-12","templateOptions":{"question":"Please provide details","hideCondition":"riskProgramAudit != 'Yes'"},"validators": {"validation": Validators.compose([ValidationService.customExpression('riskProgramAudit != \'Yes\' || fieldValue != \'\'', 'You must enter a value in this field')])}},{"key":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47"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7" s="137" t="str">
        <f>IF(AND(Table_Question_Sets[[#This Row],[Header]]="",Table_Question_Sets[[#This Row],[Property]]&lt;&gt;"",Table_Question_Sets[[#This Row],[Field Type]]&lt;&gt;""),
""""&amp;Table_Question_Sets[[#This Row],[Key]]&amp;"""","")</f>
        <v>"riskProgramDate"</v>
      </c>
      <c r="BM14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"riskProgramDate","riskProgramAudit","riskProgramAuditDetails","riskProgramLastReview","programHighlights","riskManagementOverseer","riskManagementOverseerDetails","acsisRiskManagementAccreditationHeader","acsisRiskManagementAccreditationDate","riskManagementLevel"</v>
      </c>
      <c r="BN147" s="137" t="str">
        <f>IF(AND(Table_Question_Sets[[#This Row],[Header]]&lt;&gt;"Yes",Table_Question_Sets[[#This Row],[Property]]&lt;&gt;"",Table_Question_Sets[[#This Row],[Workflow Role]]&lt;&gt;""),
""""&amp;Table_Question_Sets[[#This Row],[Workflow Role]]&amp;""":"""&amp;Table_Question_Sets[[#This Row],[Key]]&amp;"""","")</f>
        <v/>
      </c>
      <c r="BO147" s="137" t="str">
        <f>IF(AND(Table_Question_Sets[[#This Row],[Header]]&lt;&gt;"Yes",Table_Question_Sets[[#This Row],[Property]]&lt;&gt;"",Table_Question_Sets[[#This Row],[Private]]="Yes"),
""""&amp;Table_Question_Sets[[#This Row],[Key]]&amp;"""","")</f>
        <v/>
      </c>
      <c r="BP147" s="137">
        <f ca="1">IF(Table_Question_Sets[[#This Row],[Header]]="Yes","",_xlfn.NUMBERVALUE(INDIRECT(SUBSTITUTE(ADDRESS(1,COLUMN(),4),"1","")&amp;ROW()+1))+IF(OR(Table_Question_Sets[[#This Row],[Value]]&lt;&gt;"",AND(Table_Question_Sets[[#This Row],[Data Type]]="Repeating",Table_Question_Sets[[#This Row],[Calculation Repeating]]&lt;&gt;"")),1,0))</f>
        <v>0</v>
      </c>
      <c r="BQ147" s="137" t="str">
        <f ca="1" xml:space="preserve">
IF(Table_Question_Sets[[#This Row],[Data Type]]="Repeating",
OFFSET(Table_Repeating_Question_Sets[[#Headers],[Property]],MATCH(Table_Question_Sets[[#This Row],[Property]],Table_Repeating_Question_Sets[Property],0),MATCH("Calculation",Table_Repeating_Question_Sets[#Headers],0)-1,1,1),
"")</f>
        <v/>
      </c>
      <c r="BR14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7" s="137" t="str">
        <f ca="1">IF(ISNUMBER(Table_Question_Sets[[#This Row],[Config Use Row]]),INDEX(Table_Question_Sets[Config Rollup],Table_Question_Sets[[#This Row],[Config Use Row]]),"")</f>
        <v/>
      </c>
      <c r="BU147" s="137" t="str">
        <f ca="1">IF(ISNUMBER(Table_Question_Sets[[#This Row],[Config Use Row]]),INDEX(Table_Question_Sets[Config Keys Nested Rollup],Table_Question_Sets[[#This Row],[Config Use Row]]),"")</f>
        <v/>
      </c>
      <c r="BV147" s="26" t="str">
        <f ca="1">IF(ISNUMBER(Table_Question_Sets[[#This Row],[Config Use Row]]),INDEX(Table_Question_Sets[Calculation Rollup],Table_Question_Sets[[#This Row],[Config Use Row]]),"")</f>
        <v/>
      </c>
    </row>
    <row r="148" spans="2:74" s="22" customFormat="1" ht="21" customHeight="1">
      <c r="B148" s="27" t="s">
        <v>1416</v>
      </c>
      <c r="C148" s="164"/>
      <c r="D148" s="26" t="str">
        <f ca="1">IF(Table_Question_Sets[[#This Row],[Header]]="Yes","",
IF(INDIRECT(SUBSTITUTE(ADDRESS(1,COLUMN(),4),"1","")&amp;ROW()-1)="",
INDIRECT(SUBSTITUTE(ADDRESS(1,COLUMN(Table_Question_Sets[[#This Row],[Property]]),4),"1","")&amp;ROW()-1),
INDIRECT(SUBSTITUTE(ADDRESS(1,COLUMN(),4),"1","")&amp;ROW()-1)))</f>
        <v>Risk Management</v>
      </c>
      <c r="E14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riskProgramAudit</v>
      </c>
      <c r="F148" s="26" t="str">
        <f>IF(Table_Question_Sets[[#This Row],[Header]]="Yes","",IF(Table_Question_Sets[[#This Row],[Property]]&lt;&gt;"",SUBSTITUTE(Table_Question_Sets[[#This Row],[Property]]," ",""),""))</f>
        <v>RiskProgramAudit</v>
      </c>
      <c r="G148" s="94"/>
      <c r="H148" s="27" t="s">
        <v>37</v>
      </c>
      <c r="I148" s="27" t="s">
        <v>61</v>
      </c>
      <c r="J148" s="10" t="s">
        <v>67</v>
      </c>
      <c r="K148" s="59"/>
      <c r="L148" s="82"/>
      <c r="M148" s="82"/>
      <c r="N148" s="59"/>
      <c r="O148" s="60" t="s">
        <v>726</v>
      </c>
      <c r="P148" s="60"/>
      <c r="Q148" s="60"/>
      <c r="R148" s="59"/>
      <c r="S148" s="52"/>
      <c r="T148" s="27"/>
      <c r="U148" s="11" t="s">
        <v>1441</v>
      </c>
      <c r="V148" s="27" t="s">
        <v>1449</v>
      </c>
      <c r="W148" s="27" t="s">
        <v>1454</v>
      </c>
      <c r="X148" s="27"/>
      <c r="Y148" s="27"/>
      <c r="Z148" s="27"/>
      <c r="AA148" s="27"/>
      <c r="AB148" s="239"/>
      <c r="AC148" s="27"/>
      <c r="AD148" s="27"/>
      <c r="AE148" s="27"/>
      <c r="AF148" s="27"/>
      <c r="AG148" s="27"/>
      <c r="AH148" s="82"/>
      <c r="AI148" s="82"/>
      <c r="AJ148" s="82"/>
      <c r="AK148" s="82"/>
      <c r="AL148" s="26"/>
      <c r="AM14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48" s="165"/>
      <c r="AO14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8" s="27"/>
      <c r="AR148" s="52"/>
      <c r="AS148" s="27"/>
      <c r="AT148" s="27"/>
      <c r="AU148" s="27"/>
      <c r="AV148" s="27"/>
      <c r="AW148" s="27"/>
      <c r="AX148" s="27"/>
      <c r="AY14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8" s="50" t="str">
        <f>IF(OR(Table_Question_Sets[[#This Row],[Header]]="Yes",Table_Question_Sets[[#This Row],[Text]]=""),"",IF(OR(Table_Question_Sets[[#This Row],[Text]]="true",Table_Question_Sets[[#This Row],[Text]]="false",ISNUMBER(Table_Question_Sets[[#This Row],[Text]])),Table_Question_Sets[[#This Row],[Text]],""""&amp;Table_Question_Sets[[#This Row],[Text]]&amp;""""))</f>
        <v/>
      </c>
      <c r="BA148" s="50" t="str">
        <f>IF(AND(Table_Question_Sets[[#This Row],[Header]]&lt;&gt;"Yes",Table_Question_Sets[[#This Row],[Property]]&lt;&gt;"",Table_Question_Sets[[#This Row],[Summary Label]]&lt;&gt;""),""""&amp;Table_Question_Sets[[#This Row],[Key]]&amp;""": """&amp;Table_Question_Sets[[#This Row],[Summary Label]]&amp;"""","")</f>
        <v/>
      </c>
      <c r="BB148" s="50">
        <f ca="1">IF(Table_Question_Sets[[#This Row],[Header]]="Yes","",_xlfn.NUMBERVALUE(INDIRECT(SUBSTITUTE(ADDRESS(1,COLUMN(),4),"1","")&amp;ROW()-1))+IF(Table_Question_Sets[[#This Row],[Property]]&lt;&gt;"",1,0))</f>
        <v>4</v>
      </c>
      <c r="BC148" s="50">
        <f ca="1">IF(Table_Question_Sets[[#This Row],[Header]]="Yes","",_xlfn.NUMBERVALUE(INDIRECT(SUBSTITUTE(ADDRESS(1,COLUMN(),4),"1","")&amp;ROW()+1))+IF(Table_Question_Sets[[#This Row],[Property]]&lt;&gt;"",1,0))</f>
        <v>9</v>
      </c>
      <c r="BD148" s="29" t="str">
        <f t="array" aca="1" ref="BD1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4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Validators.compose([ValidationService.customExpression('riskProgram != \'Yes\' || fieldValue != \'\'', 'You must enter a value in this field')])}</v>
      </c>
      <c r="BF14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md"}],"question":"Is the program independently reviewed/monitored/audited?","hideCondition":"riskProgram != 'Yes'"}</v>
      </c>
      <c r="BH14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"riskProgramAudit","type": "buttons-field","className":"col-xs-12","templateOptions":{"options":[{"value":"Yes","key":"Yes","icon":"glyphicon glyphicon-ok md"},{"value":"No","key":"No","icon":"glyphicon glyphicon-remove md"}],"question":"Is the program independently reviewed/monitored/audited?","hideCondition":"riskProgram != 'Yes'"},"validators": {"validation": Validators.compose([ValidationService.customExpression('riskProgram != \'Yes\' || fieldValue != \'\'', 'You must enter a value in this field')])}}</v>
      </c>
      <c r="BI148" s="26" t="str">
        <f ca="1" xml:space="preserve">
IF(Table_Question_Sets[[#This Row],[Row]]="Yes","]},{""className"": ""row"",""fieldGroup"": [","")&amp;
Table_Question_Sets[[#This Row],[Config Field]]</f>
        <v>{"key": "riskProgramAudit","type": "buttons-field","className":"col-xs-12","templateOptions":{"options":[{"value":"Yes","key":"Yes","icon":"glyphicon glyphicon-ok md"},{"value":"No","key":"No","icon":"glyphicon glyphicon-remove md"}],"question":"Is the program independently reviewed/monitored/audited?","hideCondition":"riskProgram != 'Yes'"},"validators": {"validation": Validators.compose([ValidationService.customExpression('riskProgram != \'Yes\' || fieldValue != \'\'', 'You must enter a value in this field')])}}</v>
      </c>
      <c r="BJ148"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"riskProgramAudit","type": "buttons-field","className":"col-xs-12","templateOptions":{"options":[{"value":"Yes","key":"Yes","icon":"glyphicon glyphicon-ok md"},{"value":"No","key":"No","icon":"glyphicon glyphicon-remove md"}],"question":"Is the program independently reviewed/monitored/audited?","hideCondition":"riskProgram != 'Yes'"},"validators": {"validation": Validators.compose([ValidationService.customExpression('riskProgram != \'Yes\' || fieldValue != \'\'', 'You must enter a value in this field')])}},{"key": "riskProgramAuditDetails","type": "input-field","className":"col-xs-12","templateOptions":{"question":"Please provide details","hideCondition":"riskProgramAudit != 'Yes'"},"validators": {"validation": Validators.compose([ValidationService.customExpression('riskProgramAudit != \'Yes\' || fieldValue != \'\'', 'You must enter a value in this field')])}},{"key":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48"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8" s="137" t="str">
        <f>IF(AND(Table_Question_Sets[[#This Row],[Header]]="",Table_Question_Sets[[#This Row],[Property]]&lt;&gt;"",Table_Question_Sets[[#This Row],[Field Type]]&lt;&gt;""),
""""&amp;Table_Question_Sets[[#This Row],[Key]]&amp;"""","")</f>
        <v>"riskProgramAudit"</v>
      </c>
      <c r="BM14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"riskProgramAudit","riskProgramAuditDetails","riskProgramLastReview","programHighlights","riskManagementOverseer","riskManagementOverseerDetails","acsisRiskManagementAccreditationHeader","acsisRiskManagementAccreditationDate","riskManagementLevel"</v>
      </c>
      <c r="BN148" s="137" t="str">
        <f>IF(AND(Table_Question_Sets[[#This Row],[Header]]&lt;&gt;"Yes",Table_Question_Sets[[#This Row],[Property]]&lt;&gt;"",Table_Question_Sets[[#This Row],[Workflow Role]]&lt;&gt;""),
""""&amp;Table_Question_Sets[[#This Row],[Workflow Role]]&amp;""":"""&amp;Table_Question_Sets[[#This Row],[Key]]&amp;"""","")</f>
        <v/>
      </c>
      <c r="BO148" s="137" t="str">
        <f>IF(AND(Table_Question_Sets[[#This Row],[Header]]&lt;&gt;"Yes",Table_Question_Sets[[#This Row],[Property]]&lt;&gt;"",Table_Question_Sets[[#This Row],[Private]]="Yes"),
""""&amp;Table_Question_Sets[[#This Row],[Key]]&amp;"""","")</f>
        <v/>
      </c>
      <c r="BP148" s="137">
        <f ca="1">IF(Table_Question_Sets[[#This Row],[Header]]="Yes","",_xlfn.NUMBERVALUE(INDIRECT(SUBSTITUTE(ADDRESS(1,COLUMN(),4),"1","")&amp;ROW()+1))+IF(OR(Table_Question_Sets[[#This Row],[Value]]&lt;&gt;"",AND(Table_Question_Sets[[#This Row],[Data Type]]="Repeating",Table_Question_Sets[[#This Row],[Calculation Repeating]]&lt;&gt;"")),1,0))</f>
        <v>0</v>
      </c>
      <c r="BQ148" s="137" t="str">
        <f ca="1" xml:space="preserve">
IF(Table_Question_Sets[[#This Row],[Data Type]]="Repeating",
OFFSET(Table_Repeating_Question_Sets[[#Headers],[Property]],MATCH(Table_Question_Sets[[#This Row],[Property]],Table_Repeating_Question_Sets[Property],0),MATCH("Calculation",Table_Repeating_Question_Sets[#Headers],0)-1,1,1),
"")</f>
        <v/>
      </c>
      <c r="BR14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8" s="137" t="str">
        <f ca="1">IF(ISNUMBER(Table_Question_Sets[[#This Row],[Config Use Row]]),INDEX(Table_Question_Sets[Config Rollup],Table_Question_Sets[[#This Row],[Config Use Row]]),"")</f>
        <v/>
      </c>
      <c r="BU148" s="137" t="str">
        <f ca="1">IF(ISNUMBER(Table_Question_Sets[[#This Row],[Config Use Row]]),INDEX(Table_Question_Sets[Config Keys Nested Rollup],Table_Question_Sets[[#This Row],[Config Use Row]]),"")</f>
        <v/>
      </c>
      <c r="BV148" s="26" t="str">
        <f ca="1">IF(ISNUMBER(Table_Question_Sets[[#This Row],[Config Use Row]]),INDEX(Table_Question_Sets[Calculation Rollup],Table_Question_Sets[[#This Row],[Config Use Row]]),"")</f>
        <v/>
      </c>
    </row>
    <row r="149" spans="2:74" s="22" customFormat="1" ht="21" customHeight="1">
      <c r="B149" s="27" t="s">
        <v>1417</v>
      </c>
      <c r="C149" s="164"/>
      <c r="D149" s="26" t="str">
        <f ca="1">IF(Table_Question_Sets[[#This Row],[Header]]="Yes","",
IF(INDIRECT(SUBSTITUTE(ADDRESS(1,COLUMN(),4),"1","")&amp;ROW()-1)="",
INDIRECT(SUBSTITUTE(ADDRESS(1,COLUMN(Table_Question_Sets[[#This Row],[Property]]),4),"1","")&amp;ROW()-1),
INDIRECT(SUBSTITUTE(ADDRESS(1,COLUMN(),4),"1","")&amp;ROW()-1)))</f>
        <v>Risk Management</v>
      </c>
      <c r="E14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riskProgramAuditDetails</v>
      </c>
      <c r="F149" s="26" t="str">
        <f>IF(Table_Question_Sets[[#This Row],[Header]]="Yes","",IF(Table_Question_Sets[[#This Row],[Property]]&lt;&gt;"",SUBSTITUTE(Table_Question_Sets[[#This Row],[Property]]," ",""),""))</f>
        <v>RiskProgramAuditDetails</v>
      </c>
      <c r="G149" s="94"/>
      <c r="H149" s="27" t="s">
        <v>37</v>
      </c>
      <c r="I149" s="27" t="s">
        <v>37</v>
      </c>
      <c r="J149" s="10"/>
      <c r="K149" s="59"/>
      <c r="L149" s="82"/>
      <c r="M149" s="82"/>
      <c r="N149" s="59"/>
      <c r="O149" s="60" t="s">
        <v>726</v>
      </c>
      <c r="P149" s="60"/>
      <c r="Q149" s="60"/>
      <c r="R149" s="59"/>
      <c r="S149" s="52"/>
      <c r="T149" s="27"/>
      <c r="U149" s="11" t="s">
        <v>1366</v>
      </c>
      <c r="V149" s="27" t="s">
        <v>1450</v>
      </c>
      <c r="W149" s="27" t="s">
        <v>1455</v>
      </c>
      <c r="X149" s="27"/>
      <c r="Y149" s="27"/>
      <c r="Z149" s="27"/>
      <c r="AA149" s="27"/>
      <c r="AB149" s="239"/>
      <c r="AC149" s="27"/>
      <c r="AD149" s="27"/>
      <c r="AE149" s="27"/>
      <c r="AF149" s="27"/>
      <c r="AG149" s="27"/>
      <c r="AH149" s="82"/>
      <c r="AI149" s="82"/>
      <c r="AJ149" s="82"/>
      <c r="AK149" s="82"/>
      <c r="AL149" s="26"/>
      <c r="AM14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49" s="165"/>
      <c r="AO14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9" s="27"/>
      <c r="AR149" s="52"/>
      <c r="AS149" s="27"/>
      <c r="AT149" s="27"/>
      <c r="AU149" s="27"/>
      <c r="AV149" s="27"/>
      <c r="AW149" s="27"/>
      <c r="AX149" s="27"/>
      <c r="AY14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9" s="50" t="str">
        <f>IF(OR(Table_Question_Sets[[#This Row],[Header]]="Yes",Table_Question_Sets[[#This Row],[Text]]=""),"",IF(OR(Table_Question_Sets[[#This Row],[Text]]="true",Table_Question_Sets[[#This Row],[Text]]="false",ISNUMBER(Table_Question_Sets[[#This Row],[Text]])),Table_Question_Sets[[#This Row],[Text]],""""&amp;Table_Question_Sets[[#This Row],[Text]]&amp;""""))</f>
        <v/>
      </c>
      <c r="BA149" s="50" t="str">
        <f>IF(AND(Table_Question_Sets[[#This Row],[Header]]&lt;&gt;"Yes",Table_Question_Sets[[#This Row],[Property]]&lt;&gt;"",Table_Question_Sets[[#This Row],[Summary Label]]&lt;&gt;""),""""&amp;Table_Question_Sets[[#This Row],[Key]]&amp;""": """&amp;Table_Question_Sets[[#This Row],[Summary Label]]&amp;"""","")</f>
        <v/>
      </c>
      <c r="BB149" s="50">
        <f ca="1">IF(Table_Question_Sets[[#This Row],[Header]]="Yes","",_xlfn.NUMBERVALUE(INDIRECT(SUBSTITUTE(ADDRESS(1,COLUMN(),4),"1","")&amp;ROW()-1))+IF(Table_Question_Sets[[#This Row],[Property]]&lt;&gt;"",1,0))</f>
        <v>5</v>
      </c>
      <c r="BC149" s="50">
        <f ca="1">IF(Table_Question_Sets[[#This Row],[Header]]="Yes","",_xlfn.NUMBERVALUE(INDIRECT(SUBSTITUTE(ADDRESS(1,COLUMN(),4),"1","")&amp;ROW()+1))+IF(Table_Question_Sets[[#This Row],[Property]]&lt;&gt;"",1,0))</f>
        <v>8</v>
      </c>
      <c r="BD149" s="29" t="str">
        <f t="array" aca="1" ref="BD1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Validators.compose([ValidationService.customExpression('riskProgramAudit != \'Yes\' || fieldValue != \'\'', 'You must enter a value in this field')])}</v>
      </c>
      <c r="BF14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"templateOptions":{"question":"Please provide details","hideCondition":"riskProgramAudit != 'Yes'"}</v>
      </c>
      <c r="BH14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"riskProgramAuditDetails","type": "input-field","className":"col-xs-12","templateOptions":{"question":"Please provide details","hideCondition":"riskProgramAudit != 'Yes'"},"validators": {"validation": Validators.compose([ValidationService.customExpression('riskProgramAudit != \'Yes\' || fieldValue != \'\'', 'You must enter a value in this field')])}}</v>
      </c>
      <c r="BI149" s="26" t="str">
        <f ca="1" xml:space="preserve">
IF(Table_Question_Sets[[#This Row],[Row]]="Yes","]},{""className"": ""row"",""fieldGroup"": [","")&amp;
Table_Question_Sets[[#This Row],[Config Field]]</f>
        <v>{"key": "riskProgramAuditDetails","type": "input-field","className":"col-xs-12","templateOptions":{"question":"Please provide details","hideCondition":"riskProgramAudit != 'Yes'"},"validators": {"validation": Validators.compose([ValidationService.customExpression('riskProgramAudit != \'Yes\' || fieldValue != \'\'', 'You must enter a value in this field')])}}</v>
      </c>
      <c r="BJ149"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"riskProgramAuditDetails","type": "input-field","className":"col-xs-12","templateOptions":{"question":"Please provide details","hideCondition":"riskProgramAudit != 'Yes'"},"validators": {"validation": Validators.compose([ValidationService.customExpression('riskProgramAudit != \'Yes\' || fieldValue != \'\'', 'You must enter a value in this field')])}},{"key":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49"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9" s="137" t="str">
        <f>IF(AND(Table_Question_Sets[[#This Row],[Header]]="",Table_Question_Sets[[#This Row],[Property]]&lt;&gt;"",Table_Question_Sets[[#This Row],[Field Type]]&lt;&gt;""),
""""&amp;Table_Question_Sets[[#This Row],[Key]]&amp;"""","")</f>
        <v>"riskProgramAuditDetails"</v>
      </c>
      <c r="BM14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"riskProgramAuditDetails","riskProgramLastReview","programHighlights","riskManagementOverseer","riskManagementOverseerDetails","acsisRiskManagementAccreditationHeader","acsisRiskManagementAccreditationDate","riskManagementLevel"</v>
      </c>
      <c r="BN149" s="137" t="str">
        <f>IF(AND(Table_Question_Sets[[#This Row],[Header]]&lt;&gt;"Yes",Table_Question_Sets[[#This Row],[Property]]&lt;&gt;"",Table_Question_Sets[[#This Row],[Workflow Role]]&lt;&gt;""),
""""&amp;Table_Question_Sets[[#This Row],[Workflow Role]]&amp;""":"""&amp;Table_Question_Sets[[#This Row],[Key]]&amp;"""","")</f>
        <v/>
      </c>
      <c r="BO149" s="137" t="str">
        <f>IF(AND(Table_Question_Sets[[#This Row],[Header]]&lt;&gt;"Yes",Table_Question_Sets[[#This Row],[Property]]&lt;&gt;"",Table_Question_Sets[[#This Row],[Private]]="Yes"),
""""&amp;Table_Question_Sets[[#This Row],[Key]]&amp;"""","")</f>
        <v/>
      </c>
      <c r="BP149" s="137">
        <f ca="1">IF(Table_Question_Sets[[#This Row],[Header]]="Yes","",_xlfn.NUMBERVALUE(INDIRECT(SUBSTITUTE(ADDRESS(1,COLUMN(),4),"1","")&amp;ROW()+1))+IF(OR(Table_Question_Sets[[#This Row],[Value]]&lt;&gt;"",AND(Table_Question_Sets[[#This Row],[Data Type]]="Repeating",Table_Question_Sets[[#This Row],[Calculation Repeating]]&lt;&gt;"")),1,0))</f>
        <v>0</v>
      </c>
      <c r="BQ149" s="137" t="str">
        <f ca="1" xml:space="preserve">
IF(Table_Question_Sets[[#This Row],[Data Type]]="Repeating",
OFFSET(Table_Repeating_Question_Sets[[#Headers],[Property]],MATCH(Table_Question_Sets[[#This Row],[Property]],Table_Repeating_Question_Sets[Property],0),MATCH("Calculation",Table_Repeating_Question_Sets[#Headers],0)-1,1,1),
"")</f>
        <v/>
      </c>
      <c r="BR14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9" s="137" t="str">
        <f ca="1">IF(ISNUMBER(Table_Question_Sets[[#This Row],[Config Use Row]]),INDEX(Table_Question_Sets[Config Rollup],Table_Question_Sets[[#This Row],[Config Use Row]]),"")</f>
        <v/>
      </c>
      <c r="BU149" s="137" t="str">
        <f ca="1">IF(ISNUMBER(Table_Question_Sets[[#This Row],[Config Use Row]]),INDEX(Table_Question_Sets[Config Keys Nested Rollup],Table_Question_Sets[[#This Row],[Config Use Row]]),"")</f>
        <v/>
      </c>
      <c r="BV149" s="26" t="str">
        <f ca="1">IF(ISNUMBER(Table_Question_Sets[[#This Row],[Config Use Row]]),INDEX(Table_Question_Sets[Calculation Rollup],Table_Question_Sets[[#This Row],[Config Use Row]]),"")</f>
        <v/>
      </c>
    </row>
    <row r="150" spans="2:74" s="22" customFormat="1" ht="21" customHeight="1">
      <c r="B150" s="27" t="s">
        <v>1418</v>
      </c>
      <c r="C150" s="164"/>
      <c r="D150" s="26" t="str">
        <f ca="1">IF(Table_Question_Sets[[#This Row],[Header]]="Yes","",
IF(INDIRECT(SUBSTITUTE(ADDRESS(1,COLUMN(),4),"1","")&amp;ROW()-1)="",
INDIRECT(SUBSTITUTE(ADDRESS(1,COLUMN(Table_Question_Sets[[#This Row],[Property]]),4),"1","")&amp;ROW()-1),
INDIRECT(SUBSTITUTE(ADDRESS(1,COLUMN(),4),"1","")&amp;ROW()-1)))</f>
        <v>Risk Management</v>
      </c>
      <c r="E15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riskProgramLastReview</v>
      </c>
      <c r="F150" s="26" t="str">
        <f>IF(Table_Question_Sets[[#This Row],[Header]]="Yes","",IF(Table_Question_Sets[[#This Row],[Property]]&lt;&gt;"",SUBSTITUTE(Table_Question_Sets[[#This Row],[Property]]," ",""),""))</f>
        <v>RiskProgramLastReview</v>
      </c>
      <c r="G150" s="94"/>
      <c r="H150" s="27" t="s">
        <v>70</v>
      </c>
      <c r="I150" s="27" t="s">
        <v>70</v>
      </c>
      <c r="J150" s="10"/>
      <c r="K150" s="59"/>
      <c r="L150" s="82"/>
      <c r="M150" s="82"/>
      <c r="N150" s="59"/>
      <c r="O150" s="60" t="s">
        <v>726</v>
      </c>
      <c r="P150" s="60"/>
      <c r="Q150" s="60"/>
      <c r="R150" s="59"/>
      <c r="S150" s="52"/>
      <c r="T150" s="27"/>
      <c r="U150" s="11" t="s">
        <v>1442</v>
      </c>
      <c r="V150" s="27" t="s">
        <v>1449</v>
      </c>
      <c r="W150" s="27" t="s">
        <v>1454</v>
      </c>
      <c r="X150" s="27"/>
      <c r="Y150" s="27"/>
      <c r="Z150" s="27"/>
      <c r="AA150" s="27"/>
      <c r="AB150" s="239"/>
      <c r="AC150" s="27"/>
      <c r="AD150" s="27"/>
      <c r="AE150" s="27"/>
      <c r="AF150" s="27"/>
      <c r="AG150" s="27"/>
      <c r="AH150" s="82"/>
      <c r="AI150" s="82"/>
      <c r="AJ150" s="82"/>
      <c r="AK150" s="82"/>
      <c r="AL150" s="26"/>
      <c r="AM150"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50" s="165"/>
      <c r="AO15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0" s="27"/>
      <c r="AR150" s="52"/>
      <c r="AS150" s="27"/>
      <c r="AT150" s="27"/>
      <c r="AU150" s="27"/>
      <c r="AV150" s="27"/>
      <c r="AW150" s="27"/>
      <c r="AX150" s="27"/>
      <c r="AY15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0" s="50" t="str">
        <f>IF(OR(Table_Question_Sets[[#This Row],[Header]]="Yes",Table_Question_Sets[[#This Row],[Text]]=""),"",IF(OR(Table_Question_Sets[[#This Row],[Text]]="true",Table_Question_Sets[[#This Row],[Text]]="false",ISNUMBER(Table_Question_Sets[[#This Row],[Text]])),Table_Question_Sets[[#This Row],[Text]],""""&amp;Table_Question_Sets[[#This Row],[Text]]&amp;""""))</f>
        <v/>
      </c>
      <c r="BA150" s="50" t="str">
        <f>IF(AND(Table_Question_Sets[[#This Row],[Header]]&lt;&gt;"Yes",Table_Question_Sets[[#This Row],[Property]]&lt;&gt;"",Table_Question_Sets[[#This Row],[Summary Label]]&lt;&gt;""),""""&amp;Table_Question_Sets[[#This Row],[Key]]&amp;""": """&amp;Table_Question_Sets[[#This Row],[Summary Label]]&amp;"""","")</f>
        <v/>
      </c>
      <c r="BB150" s="50">
        <f ca="1">IF(Table_Question_Sets[[#This Row],[Header]]="Yes","",_xlfn.NUMBERVALUE(INDIRECT(SUBSTITUTE(ADDRESS(1,COLUMN(),4),"1","")&amp;ROW()-1))+IF(Table_Question_Sets[[#This Row],[Property]]&lt;&gt;"",1,0))</f>
        <v>6</v>
      </c>
      <c r="BC150" s="50">
        <f ca="1">IF(Table_Question_Sets[[#This Row],[Header]]="Yes","",_xlfn.NUMBERVALUE(INDIRECT(SUBSTITUTE(ADDRESS(1,COLUMN(),4),"1","")&amp;ROW()+1))+IF(Table_Question_Sets[[#This Row],[Property]]&lt;&gt;"",1,0))</f>
        <v>7</v>
      </c>
      <c r="BD150" s="29" t="str">
        <f t="array" aca="1" ref="BD1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Validators.compose([ValidationService.isDate(), ValidationService.customExpression('riskProgram != \'Yes\' || fieldValue != \'\'', 'You must enter a value in this field')])}</v>
      </c>
      <c r="BF15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"templateOptions":{"question":"When was that program last reviewed and updated to ensure that it complies with the current standards applying to your profession?","addonLeft":{"class":"glyphicon glyphicon-calendar"},"hideCondition":"riskProgram != 'Yes'"}</v>
      </c>
      <c r="BH15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v>
      </c>
      <c r="BI150" s="26" t="str">
        <f ca="1" xml:space="preserve">
IF(Table_Question_Sets[[#This Row],[Row]]="Yes","]},{""className"": ""row"",""fieldGroup"": [","")&amp;
Table_Question_Sets[[#This Row],[Config Field]]</f>
        <v>{"key":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v>
      </c>
      <c r="BJ150"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50"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0" s="137" t="str">
        <f>IF(AND(Table_Question_Sets[[#This Row],[Header]]="",Table_Question_Sets[[#This Row],[Property]]&lt;&gt;"",Table_Question_Sets[[#This Row],[Field Type]]&lt;&gt;""),
""""&amp;Table_Question_Sets[[#This Row],[Key]]&amp;"""","")</f>
        <v>"riskProgramLastReview"</v>
      </c>
      <c r="BM15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"riskProgramLastReview","programHighlights","riskManagementOverseer","riskManagementOverseerDetails","acsisRiskManagementAccreditationHeader","acsisRiskManagementAccreditationDate","riskManagementLevel"</v>
      </c>
      <c r="BN150" s="137" t="str">
        <f>IF(AND(Table_Question_Sets[[#This Row],[Header]]&lt;&gt;"Yes",Table_Question_Sets[[#This Row],[Property]]&lt;&gt;"",Table_Question_Sets[[#This Row],[Workflow Role]]&lt;&gt;""),
""""&amp;Table_Question_Sets[[#This Row],[Workflow Role]]&amp;""":"""&amp;Table_Question_Sets[[#This Row],[Key]]&amp;"""","")</f>
        <v/>
      </c>
      <c r="BO150" s="137" t="str">
        <f>IF(AND(Table_Question_Sets[[#This Row],[Header]]&lt;&gt;"Yes",Table_Question_Sets[[#This Row],[Property]]&lt;&gt;"",Table_Question_Sets[[#This Row],[Private]]="Yes"),
""""&amp;Table_Question_Sets[[#This Row],[Key]]&amp;"""","")</f>
        <v/>
      </c>
      <c r="BP150" s="137">
        <f ca="1">IF(Table_Question_Sets[[#This Row],[Header]]="Yes","",_xlfn.NUMBERVALUE(INDIRECT(SUBSTITUTE(ADDRESS(1,COLUMN(),4),"1","")&amp;ROW()+1))+IF(OR(Table_Question_Sets[[#This Row],[Value]]&lt;&gt;"",AND(Table_Question_Sets[[#This Row],[Data Type]]="Repeating",Table_Question_Sets[[#This Row],[Calculation Repeating]]&lt;&gt;"")),1,0))</f>
        <v>0</v>
      </c>
      <c r="BQ150" s="137" t="str">
        <f ca="1" xml:space="preserve">
IF(Table_Question_Sets[[#This Row],[Data Type]]="Repeating",
OFFSET(Table_Repeating_Question_Sets[[#Headers],[Property]],MATCH(Table_Question_Sets[[#This Row],[Property]],Table_Repeating_Question_Sets[Property],0),MATCH("Calculation",Table_Repeating_Question_Sets[#Headers],0)-1,1,1),
"")</f>
        <v/>
      </c>
      <c r="BR15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0" s="137" t="str">
        <f ca="1">IF(ISNUMBER(Table_Question_Sets[[#This Row],[Config Use Row]]),INDEX(Table_Question_Sets[Config Rollup],Table_Question_Sets[[#This Row],[Config Use Row]]),"")</f>
        <v/>
      </c>
      <c r="BU150" s="137" t="str">
        <f ca="1">IF(ISNUMBER(Table_Question_Sets[[#This Row],[Config Use Row]]),INDEX(Table_Question_Sets[Config Keys Nested Rollup],Table_Question_Sets[[#This Row],[Config Use Row]]),"")</f>
        <v/>
      </c>
      <c r="BV150" s="26" t="str">
        <f ca="1">IF(ISNUMBER(Table_Question_Sets[[#This Row],[Config Use Row]]),INDEX(Table_Question_Sets[Calculation Rollup],Table_Question_Sets[[#This Row],[Config Use Row]]),"")</f>
        <v/>
      </c>
    </row>
    <row r="151" spans="2:74" s="22" customFormat="1" ht="21" customHeight="1">
      <c r="B151" s="27" t="s">
        <v>1419</v>
      </c>
      <c r="C151" s="164"/>
      <c r="D151" s="26" t="str">
        <f ca="1">IF(Table_Question_Sets[[#This Row],[Header]]="Yes","",
IF(INDIRECT(SUBSTITUTE(ADDRESS(1,COLUMN(),4),"1","")&amp;ROW()-1)="",
INDIRECT(SUBSTITUTE(ADDRESS(1,COLUMN(Table_Question_Sets[[#This Row],[Property]]),4),"1","")&amp;ROW()-1),
INDIRECT(SUBSTITUTE(ADDRESS(1,COLUMN(),4),"1","")&amp;ROW()-1)))</f>
        <v>Risk Management</v>
      </c>
      <c r="E15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programHighlights</v>
      </c>
      <c r="F151" s="26" t="str">
        <f>IF(Table_Question_Sets[[#This Row],[Header]]="Yes","",IF(Table_Question_Sets[[#This Row],[Property]]&lt;&gt;"",SUBSTITUTE(Table_Question_Sets[[#This Row],[Property]]," ",""),""))</f>
        <v>ProgramHighlights</v>
      </c>
      <c r="G151" s="94"/>
      <c r="H151" s="27" t="s">
        <v>37</v>
      </c>
      <c r="I151" s="27" t="s">
        <v>78</v>
      </c>
      <c r="J151" s="10"/>
      <c r="K151" s="59"/>
      <c r="L151" s="82"/>
      <c r="M151" s="82"/>
      <c r="N151" s="59"/>
      <c r="O151" s="60" t="s">
        <v>726</v>
      </c>
      <c r="P151" s="60"/>
      <c r="Q151" s="60"/>
      <c r="R151" s="59"/>
      <c r="S151" s="52"/>
      <c r="T151" s="27"/>
      <c r="U151" s="11" t="s">
        <v>1443</v>
      </c>
      <c r="V151" s="27" t="s">
        <v>1449</v>
      </c>
      <c r="W151" s="27" t="s">
        <v>1454</v>
      </c>
      <c r="X151" s="27"/>
      <c r="Y151" s="27"/>
      <c r="Z151" s="27"/>
      <c r="AA151" s="27"/>
      <c r="AB151" s="239"/>
      <c r="AC151" s="27"/>
      <c r="AD151" s="27"/>
      <c r="AE151" s="27"/>
      <c r="AF151" s="27"/>
      <c r="AG151" s="27"/>
      <c r="AH151" s="82"/>
      <c r="AI151" s="82"/>
      <c r="AJ151" s="82"/>
      <c r="AK151" s="82"/>
      <c r="AL151" s="26"/>
      <c r="AM15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51" s="165"/>
      <c r="AO15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1" s="27"/>
      <c r="AR151" s="52"/>
      <c r="AS151" s="27"/>
      <c r="AT151" s="27"/>
      <c r="AU151" s="27"/>
      <c r="AV151" s="27"/>
      <c r="AW151" s="27"/>
      <c r="AX151" s="27"/>
      <c r="AY15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1" s="50" t="str">
        <f>IF(OR(Table_Question_Sets[[#This Row],[Header]]="Yes",Table_Question_Sets[[#This Row],[Text]]=""),"",IF(OR(Table_Question_Sets[[#This Row],[Text]]="true",Table_Question_Sets[[#This Row],[Text]]="false",ISNUMBER(Table_Question_Sets[[#This Row],[Text]])),Table_Question_Sets[[#This Row],[Text]],""""&amp;Table_Question_Sets[[#This Row],[Text]]&amp;""""))</f>
        <v/>
      </c>
      <c r="BA151" s="50" t="str">
        <f>IF(AND(Table_Question_Sets[[#This Row],[Header]]&lt;&gt;"Yes",Table_Question_Sets[[#This Row],[Property]]&lt;&gt;"",Table_Question_Sets[[#This Row],[Summary Label]]&lt;&gt;""),""""&amp;Table_Question_Sets[[#This Row],[Key]]&amp;""": """&amp;Table_Question_Sets[[#This Row],[Summary Label]]&amp;"""","")</f>
        <v/>
      </c>
      <c r="BB151" s="50">
        <f ca="1">IF(Table_Question_Sets[[#This Row],[Header]]="Yes","",_xlfn.NUMBERVALUE(INDIRECT(SUBSTITUTE(ADDRESS(1,COLUMN(),4),"1","")&amp;ROW()-1))+IF(Table_Question_Sets[[#This Row],[Property]]&lt;&gt;"",1,0))</f>
        <v>7</v>
      </c>
      <c r="BC151" s="50">
        <f ca="1">IF(Table_Question_Sets[[#This Row],[Header]]="Yes","",_xlfn.NUMBERVALUE(INDIRECT(SUBSTITUTE(ADDRESS(1,COLUMN(),4),"1","")&amp;ROW()+1))+IF(Table_Question_Sets[[#This Row],[Property]]&lt;&gt;"",1,0))</f>
        <v>6</v>
      </c>
      <c r="BD151" s="29" t="str">
        <f t="array" aca="1" ref="BD1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Validators.compose([ValidationService.customExpression('riskProgram != \'Yes\' || fieldValue != \'\'', 'You must enter a value in this field')])}</v>
      </c>
      <c r="BF15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"templateOptions":{"question":"What are the highlights of the program which you have implemented to reduce/manage risk related to breach of professional duty as they related to your practice?","hideCondition":"riskProgram != 'Yes'"}</v>
      </c>
      <c r="BH15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v>
      </c>
      <c r="BI151" s="26" t="str">
        <f ca="1" xml:space="preserve">
IF(Table_Question_Sets[[#This Row],[Row]]="Yes","]},{""className"": ""row"",""fieldGroup"": [","")&amp;
Table_Question_Sets[[#This Row],[Config Field]]</f>
        <v>{"key":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v>
      </c>
      <c r="BJ15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5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1" s="137" t="str">
        <f>IF(AND(Table_Question_Sets[[#This Row],[Header]]="",Table_Question_Sets[[#This Row],[Property]]&lt;&gt;"",Table_Question_Sets[[#This Row],[Field Type]]&lt;&gt;""),
""""&amp;Table_Question_Sets[[#This Row],[Key]]&amp;"""","")</f>
        <v>"programHighlights"</v>
      </c>
      <c r="BM15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"programHighlights","riskManagementOverseer","riskManagementOverseerDetails","acsisRiskManagementAccreditationHeader","acsisRiskManagementAccreditationDate","riskManagementLevel"</v>
      </c>
      <c r="BN151" s="137" t="str">
        <f>IF(AND(Table_Question_Sets[[#This Row],[Header]]&lt;&gt;"Yes",Table_Question_Sets[[#This Row],[Property]]&lt;&gt;"",Table_Question_Sets[[#This Row],[Workflow Role]]&lt;&gt;""),
""""&amp;Table_Question_Sets[[#This Row],[Workflow Role]]&amp;""":"""&amp;Table_Question_Sets[[#This Row],[Key]]&amp;"""","")</f>
        <v/>
      </c>
      <c r="BO151" s="137" t="str">
        <f>IF(AND(Table_Question_Sets[[#This Row],[Header]]&lt;&gt;"Yes",Table_Question_Sets[[#This Row],[Property]]&lt;&gt;"",Table_Question_Sets[[#This Row],[Private]]="Yes"),
""""&amp;Table_Question_Sets[[#This Row],[Key]]&amp;"""","")</f>
        <v/>
      </c>
      <c r="BP151" s="137">
        <f ca="1">IF(Table_Question_Sets[[#This Row],[Header]]="Yes","",_xlfn.NUMBERVALUE(INDIRECT(SUBSTITUTE(ADDRESS(1,COLUMN(),4),"1","")&amp;ROW()+1))+IF(OR(Table_Question_Sets[[#This Row],[Value]]&lt;&gt;"",AND(Table_Question_Sets[[#This Row],[Data Type]]="Repeating",Table_Question_Sets[[#This Row],[Calculation Repeating]]&lt;&gt;"")),1,0))</f>
        <v>0</v>
      </c>
      <c r="BQ151" s="137" t="str">
        <f ca="1" xml:space="preserve">
IF(Table_Question_Sets[[#This Row],[Data Type]]="Repeating",
OFFSET(Table_Repeating_Question_Sets[[#Headers],[Property]],MATCH(Table_Question_Sets[[#This Row],[Property]],Table_Repeating_Question_Sets[Property],0),MATCH("Calculation",Table_Repeating_Question_Sets[#Headers],0)-1,1,1),
"")</f>
        <v/>
      </c>
      <c r="BR15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1" s="137" t="str">
        <f ca="1">IF(ISNUMBER(Table_Question_Sets[[#This Row],[Config Use Row]]),INDEX(Table_Question_Sets[Config Rollup],Table_Question_Sets[[#This Row],[Config Use Row]]),"")</f>
        <v/>
      </c>
      <c r="BU151" s="137" t="str">
        <f ca="1">IF(ISNUMBER(Table_Question_Sets[[#This Row],[Config Use Row]]),INDEX(Table_Question_Sets[Config Keys Nested Rollup],Table_Question_Sets[[#This Row],[Config Use Row]]),"")</f>
        <v/>
      </c>
      <c r="BV151" s="26" t="str">
        <f ca="1">IF(ISNUMBER(Table_Question_Sets[[#This Row],[Config Use Row]]),INDEX(Table_Question_Sets[Calculation Rollup],Table_Question_Sets[[#This Row],[Config Use Row]]),"")</f>
        <v/>
      </c>
    </row>
    <row r="152" spans="2:74" s="22" customFormat="1" ht="21" customHeight="1">
      <c r="B152" s="27" t="s">
        <v>1420</v>
      </c>
      <c r="C152" s="164"/>
      <c r="D152" s="26" t="str">
        <f ca="1">IF(Table_Question_Sets[[#This Row],[Header]]="Yes","",
IF(INDIRECT(SUBSTITUTE(ADDRESS(1,COLUMN(),4),"1","")&amp;ROW()-1)="",
INDIRECT(SUBSTITUTE(ADDRESS(1,COLUMN(Table_Question_Sets[[#This Row],[Property]]),4),"1","")&amp;ROW()-1),
INDIRECT(SUBSTITUTE(ADDRESS(1,COLUMN(),4),"1","")&amp;ROW()-1)))</f>
        <v>Risk Management</v>
      </c>
      <c r="E15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riskManagementOverseer</v>
      </c>
      <c r="F152" s="26" t="str">
        <f>IF(Table_Question_Sets[[#This Row],[Header]]="Yes","",IF(Table_Question_Sets[[#This Row],[Property]]&lt;&gt;"",SUBSTITUTE(Table_Question_Sets[[#This Row],[Property]]," ",""),""))</f>
        <v>RiskManagementOverseer</v>
      </c>
      <c r="G152" s="94"/>
      <c r="H152" s="27" t="s">
        <v>37</v>
      </c>
      <c r="I152" s="27" t="s">
        <v>61</v>
      </c>
      <c r="J152" s="10" t="s">
        <v>67</v>
      </c>
      <c r="K152" s="59" t="s">
        <v>60</v>
      </c>
      <c r="L152" s="82"/>
      <c r="M152" s="82"/>
      <c r="N152" s="59"/>
      <c r="O152" s="60" t="s">
        <v>726</v>
      </c>
      <c r="P152" s="60"/>
      <c r="Q152" s="60"/>
      <c r="R152" s="59"/>
      <c r="S152" s="52"/>
      <c r="T152" s="27" t="s">
        <v>1444</v>
      </c>
      <c r="U152" s="11"/>
      <c r="V152" s="27"/>
      <c r="W152" s="27"/>
      <c r="X152" s="27"/>
      <c r="Y152" s="27"/>
      <c r="Z152" s="27"/>
      <c r="AA152" s="27"/>
      <c r="AB152" s="239"/>
      <c r="AC152" s="27"/>
      <c r="AD152" s="27"/>
      <c r="AE152" s="27"/>
      <c r="AF152" s="27"/>
      <c r="AG152" s="27"/>
      <c r="AH152" s="82"/>
      <c r="AI152" s="82"/>
      <c r="AJ152" s="82"/>
      <c r="AK152" s="82"/>
      <c r="AL152" s="26"/>
      <c r="AM15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52" s="165"/>
      <c r="AO15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2" s="27"/>
      <c r="AR152" s="52"/>
      <c r="AS152" s="27"/>
      <c r="AT152" s="27"/>
      <c r="AU152" s="27"/>
      <c r="AV152" s="27"/>
      <c r="AW152" s="27"/>
      <c r="AX152" s="27"/>
      <c r="AY15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2" s="50" t="str">
        <f>IF(OR(Table_Question_Sets[[#This Row],[Header]]="Yes",Table_Question_Sets[[#This Row],[Text]]=""),"",IF(OR(Table_Question_Sets[[#This Row],[Text]]="true",Table_Question_Sets[[#This Row],[Text]]="false",ISNUMBER(Table_Question_Sets[[#This Row],[Text]])),Table_Question_Sets[[#This Row],[Text]],""""&amp;Table_Question_Sets[[#This Row],[Text]]&amp;""""))</f>
        <v/>
      </c>
      <c r="BA152" s="50" t="str">
        <f>IF(AND(Table_Question_Sets[[#This Row],[Header]]&lt;&gt;"Yes",Table_Question_Sets[[#This Row],[Property]]&lt;&gt;"",Table_Question_Sets[[#This Row],[Summary Label]]&lt;&gt;""),""""&amp;Table_Question_Sets[[#This Row],[Key]]&amp;""": """&amp;Table_Question_Sets[[#This Row],[Summary Label]]&amp;"""","")</f>
        <v/>
      </c>
      <c r="BB152" s="50">
        <f ca="1">IF(Table_Question_Sets[[#This Row],[Header]]="Yes","",_xlfn.NUMBERVALUE(INDIRECT(SUBSTITUTE(ADDRESS(1,COLUMN(),4),"1","")&amp;ROW()-1))+IF(Table_Question_Sets[[#This Row],[Property]]&lt;&gt;"",1,0))</f>
        <v>8</v>
      </c>
      <c r="BC152" s="50">
        <f ca="1">IF(Table_Question_Sets[[#This Row],[Header]]="Yes","",_xlfn.NUMBERVALUE(INDIRECT(SUBSTITUTE(ADDRESS(1,COLUMN(),4),"1","")&amp;ROW()+1))+IF(Table_Question_Sets[[#This Row],[Property]]&lt;&gt;"",1,0))</f>
        <v>5</v>
      </c>
      <c r="BD152" s="29" t="str">
        <f t="array" aca="1" ref="BD1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5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md"}],"label":"Is there a principal/director/partner responsible for overseeing risk management within your practice?"}</v>
      </c>
      <c r="BH15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v>
      </c>
      <c r="BI152" s="26" t="str">
        <f ca="1" xml:space="preserve">
IF(Table_Question_Sets[[#This Row],[Row]]="Yes","]},{""className"": ""row"",""fieldGroup"": [","")&amp;
Table_Question_Sets[[#This Row],[Config Field]]</f>
        <v>{"key":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v>
      </c>
      <c r="BJ15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5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2" s="137" t="str">
        <f>IF(AND(Table_Question_Sets[[#This Row],[Header]]="",Table_Question_Sets[[#This Row],[Property]]&lt;&gt;"",Table_Question_Sets[[#This Row],[Field Type]]&lt;&gt;""),
""""&amp;Table_Question_Sets[[#This Row],[Key]]&amp;"""","")</f>
        <v>"riskManagementOverseer"</v>
      </c>
      <c r="BM15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"riskManagementOverseer","riskManagementOverseerDetails","acsisRiskManagementAccreditationHeader","acsisRiskManagementAccreditationDate","riskManagementLevel"</v>
      </c>
      <c r="BN152" s="137" t="str">
        <f>IF(AND(Table_Question_Sets[[#This Row],[Header]]&lt;&gt;"Yes",Table_Question_Sets[[#This Row],[Property]]&lt;&gt;"",Table_Question_Sets[[#This Row],[Workflow Role]]&lt;&gt;""),
""""&amp;Table_Question_Sets[[#This Row],[Workflow Role]]&amp;""":"""&amp;Table_Question_Sets[[#This Row],[Key]]&amp;"""","")</f>
        <v/>
      </c>
      <c r="BO152" s="137" t="str">
        <f>IF(AND(Table_Question_Sets[[#This Row],[Header]]&lt;&gt;"Yes",Table_Question_Sets[[#This Row],[Property]]&lt;&gt;"",Table_Question_Sets[[#This Row],[Private]]="Yes"),
""""&amp;Table_Question_Sets[[#This Row],[Key]]&amp;"""","")</f>
        <v/>
      </c>
      <c r="BP152" s="137">
        <f ca="1">IF(Table_Question_Sets[[#This Row],[Header]]="Yes","",_xlfn.NUMBERVALUE(INDIRECT(SUBSTITUTE(ADDRESS(1,COLUMN(),4),"1","")&amp;ROW()+1))+IF(OR(Table_Question_Sets[[#This Row],[Value]]&lt;&gt;"",AND(Table_Question_Sets[[#This Row],[Data Type]]="Repeating",Table_Question_Sets[[#This Row],[Calculation Repeating]]&lt;&gt;"")),1,0))</f>
        <v>0</v>
      </c>
      <c r="BQ152" s="137" t="str">
        <f ca="1" xml:space="preserve">
IF(Table_Question_Sets[[#This Row],[Data Type]]="Repeating",
OFFSET(Table_Repeating_Question_Sets[[#Headers],[Property]],MATCH(Table_Question_Sets[[#This Row],[Property]],Table_Repeating_Question_Sets[Property],0),MATCH("Calculation",Table_Repeating_Question_Sets[#Headers],0)-1,1,1),
"")</f>
        <v/>
      </c>
      <c r="BR15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2" s="137" t="str">
        <f ca="1">IF(ISNUMBER(Table_Question_Sets[[#This Row],[Config Use Row]]),INDEX(Table_Question_Sets[Config Rollup],Table_Question_Sets[[#This Row],[Config Use Row]]),"")</f>
        <v/>
      </c>
      <c r="BU152" s="137" t="str">
        <f ca="1">IF(ISNUMBER(Table_Question_Sets[[#This Row],[Config Use Row]]),INDEX(Table_Question_Sets[Config Keys Nested Rollup],Table_Question_Sets[[#This Row],[Config Use Row]]),"")</f>
        <v/>
      </c>
      <c r="BV152" s="26" t="str">
        <f ca="1">IF(ISNUMBER(Table_Question_Sets[[#This Row],[Config Use Row]]),INDEX(Table_Question_Sets[Calculation Rollup],Table_Question_Sets[[#This Row],[Config Use Row]]),"")</f>
        <v/>
      </c>
    </row>
    <row r="153" spans="2:74" s="22" customFormat="1" ht="21" customHeight="1">
      <c r="B153" s="27" t="s">
        <v>1421</v>
      </c>
      <c r="C153" s="164"/>
      <c r="D153" s="26" t="str">
        <f ca="1">IF(Table_Question_Sets[[#This Row],[Header]]="Yes","",
IF(INDIRECT(SUBSTITUTE(ADDRESS(1,COLUMN(),4),"1","")&amp;ROW()-1)="",
INDIRECT(SUBSTITUTE(ADDRESS(1,COLUMN(Table_Question_Sets[[#This Row],[Property]]),4),"1","")&amp;ROW()-1),
INDIRECT(SUBSTITUTE(ADDRESS(1,COLUMN(),4),"1","")&amp;ROW()-1)))</f>
        <v>Risk Management</v>
      </c>
      <c r="E15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riskManagementOverseerDetails</v>
      </c>
      <c r="F153" s="26" t="str">
        <f>IF(Table_Question_Sets[[#This Row],[Header]]="Yes","",IF(Table_Question_Sets[[#This Row],[Property]]&lt;&gt;"",SUBSTITUTE(Table_Question_Sets[[#This Row],[Property]]," ",""),""))</f>
        <v>RiskManagementOverseerDetails</v>
      </c>
      <c r="G153" s="94"/>
      <c r="H153" s="27" t="s">
        <v>37</v>
      </c>
      <c r="I153" s="27" t="s">
        <v>37</v>
      </c>
      <c r="J153" s="10"/>
      <c r="K153" s="59"/>
      <c r="L153" s="82"/>
      <c r="M153" s="82"/>
      <c r="N153" s="59"/>
      <c r="O153" s="60" t="s">
        <v>726</v>
      </c>
      <c r="P153" s="60"/>
      <c r="Q153" s="60"/>
      <c r="R153" s="59"/>
      <c r="S153" s="52"/>
      <c r="T153" s="27"/>
      <c r="U153" s="11" t="s">
        <v>1366</v>
      </c>
      <c r="V153" s="27" t="s">
        <v>1451</v>
      </c>
      <c r="W153" s="27" t="s">
        <v>1456</v>
      </c>
      <c r="X153" s="27"/>
      <c r="Y153" s="27"/>
      <c r="Z153" s="27"/>
      <c r="AA153" s="27"/>
      <c r="AB153" s="239"/>
      <c r="AC153" s="27"/>
      <c r="AD153" s="27"/>
      <c r="AE153" s="27"/>
      <c r="AF153" s="27"/>
      <c r="AG153" s="27"/>
      <c r="AH153" s="82"/>
      <c r="AI153" s="82"/>
      <c r="AJ153" s="82"/>
      <c r="AK153" s="82"/>
      <c r="AL153" s="26"/>
      <c r="AM15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53" s="165"/>
      <c r="AO15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3" s="27"/>
      <c r="AR153" s="52"/>
      <c r="AS153" s="27"/>
      <c r="AT153" s="27"/>
      <c r="AU153" s="27"/>
      <c r="AV153" s="27"/>
      <c r="AW153" s="27"/>
      <c r="AX153" s="27"/>
      <c r="AY15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3" s="50" t="str">
        <f>IF(OR(Table_Question_Sets[[#This Row],[Header]]="Yes",Table_Question_Sets[[#This Row],[Text]]=""),"",IF(OR(Table_Question_Sets[[#This Row],[Text]]="true",Table_Question_Sets[[#This Row],[Text]]="false",ISNUMBER(Table_Question_Sets[[#This Row],[Text]])),Table_Question_Sets[[#This Row],[Text]],""""&amp;Table_Question_Sets[[#This Row],[Text]]&amp;""""))</f>
        <v/>
      </c>
      <c r="BA153" s="50" t="str">
        <f>IF(AND(Table_Question_Sets[[#This Row],[Header]]&lt;&gt;"Yes",Table_Question_Sets[[#This Row],[Property]]&lt;&gt;"",Table_Question_Sets[[#This Row],[Summary Label]]&lt;&gt;""),""""&amp;Table_Question_Sets[[#This Row],[Key]]&amp;""": """&amp;Table_Question_Sets[[#This Row],[Summary Label]]&amp;"""","")</f>
        <v/>
      </c>
      <c r="BB153" s="50">
        <f ca="1">IF(Table_Question_Sets[[#This Row],[Header]]="Yes","",_xlfn.NUMBERVALUE(INDIRECT(SUBSTITUTE(ADDRESS(1,COLUMN(),4),"1","")&amp;ROW()-1))+IF(Table_Question_Sets[[#This Row],[Property]]&lt;&gt;"",1,0))</f>
        <v>9</v>
      </c>
      <c r="BC153" s="50">
        <f ca="1">IF(Table_Question_Sets[[#This Row],[Header]]="Yes","",_xlfn.NUMBERVALUE(INDIRECT(SUBSTITUTE(ADDRESS(1,COLUMN(),4),"1","")&amp;ROW()+1))+IF(Table_Question_Sets[[#This Row],[Property]]&lt;&gt;"",1,0))</f>
        <v>4</v>
      </c>
      <c r="BD153" s="29" t="str">
        <f t="array" aca="1" ref="BD1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Validators.compose([ValidationService.customExpression('riskManagementOverseer != \'Yes\' || fieldValue != \'\'', 'You must enter a value in this field')])}</v>
      </c>
      <c r="BF15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"templateOptions":{"question":"Please provide details","hideCondition":"riskManagementOverseer != 'Yes'"}</v>
      </c>
      <c r="BH15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v>
      </c>
      <c r="BI153" s="26" t="str">
        <f ca="1" xml:space="preserve">
IF(Table_Question_Sets[[#This Row],[Row]]="Yes","]},{""className"": ""row"",""fieldGroup"": [","")&amp;
Table_Question_Sets[[#This Row],[Config Field]]</f>
        <v>{"key":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v>
      </c>
      <c r="BJ15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5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3" s="137" t="str">
        <f>IF(AND(Table_Question_Sets[[#This Row],[Header]]="",Table_Question_Sets[[#This Row],[Property]]&lt;&gt;"",Table_Question_Sets[[#This Row],[Field Type]]&lt;&gt;""),
""""&amp;Table_Question_Sets[[#This Row],[Key]]&amp;"""","")</f>
        <v>"riskManagementOverseerDetails"</v>
      </c>
      <c r="BM15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"riskManagementOverseerDetails","acsisRiskManagementAccreditationHeader","acsisRiskManagementAccreditationDate","riskManagementLevel"</v>
      </c>
      <c r="BN153" s="137" t="str">
        <f>IF(AND(Table_Question_Sets[[#This Row],[Header]]&lt;&gt;"Yes",Table_Question_Sets[[#This Row],[Property]]&lt;&gt;"",Table_Question_Sets[[#This Row],[Workflow Role]]&lt;&gt;""),
""""&amp;Table_Question_Sets[[#This Row],[Workflow Role]]&amp;""":"""&amp;Table_Question_Sets[[#This Row],[Key]]&amp;"""","")</f>
        <v/>
      </c>
      <c r="BO153" s="137" t="str">
        <f>IF(AND(Table_Question_Sets[[#This Row],[Header]]&lt;&gt;"Yes",Table_Question_Sets[[#This Row],[Property]]&lt;&gt;"",Table_Question_Sets[[#This Row],[Private]]="Yes"),
""""&amp;Table_Question_Sets[[#This Row],[Key]]&amp;"""","")</f>
        <v/>
      </c>
      <c r="BP153" s="137">
        <f ca="1">IF(Table_Question_Sets[[#This Row],[Header]]="Yes","",_xlfn.NUMBERVALUE(INDIRECT(SUBSTITUTE(ADDRESS(1,COLUMN(),4),"1","")&amp;ROW()+1))+IF(OR(Table_Question_Sets[[#This Row],[Value]]&lt;&gt;"",AND(Table_Question_Sets[[#This Row],[Data Type]]="Repeating",Table_Question_Sets[[#This Row],[Calculation Repeating]]&lt;&gt;"")),1,0))</f>
        <v>0</v>
      </c>
      <c r="BQ153" s="137" t="str">
        <f ca="1" xml:space="preserve">
IF(Table_Question_Sets[[#This Row],[Data Type]]="Repeating",
OFFSET(Table_Repeating_Question_Sets[[#Headers],[Property]],MATCH(Table_Question_Sets[[#This Row],[Property]],Table_Repeating_Question_Sets[Property],0),MATCH("Calculation",Table_Repeating_Question_Sets[#Headers],0)-1,1,1),
"")</f>
        <v/>
      </c>
      <c r="BR15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3" s="137" t="str">
        <f ca="1">IF(ISNUMBER(Table_Question_Sets[[#This Row],[Config Use Row]]),INDEX(Table_Question_Sets[Config Rollup],Table_Question_Sets[[#This Row],[Config Use Row]]),"")</f>
        <v/>
      </c>
      <c r="BU153" s="137" t="str">
        <f ca="1">IF(ISNUMBER(Table_Question_Sets[[#This Row],[Config Use Row]]),INDEX(Table_Question_Sets[Config Keys Nested Rollup],Table_Question_Sets[[#This Row],[Config Use Row]]),"")</f>
        <v/>
      </c>
      <c r="BV153" s="26" t="str">
        <f ca="1">IF(ISNUMBER(Table_Question_Sets[[#This Row],[Config Use Row]]),INDEX(Table_Question_Sets[Calculation Rollup],Table_Question_Sets[[#This Row],[Config Use Row]]),"")</f>
        <v/>
      </c>
    </row>
    <row r="154" spans="2:74" s="22" customFormat="1" ht="21" customHeight="1">
      <c r="B154" s="27" t="s">
        <v>1422</v>
      </c>
      <c r="C154" s="164"/>
      <c r="D154" s="26" t="str">
        <f ca="1">IF(Table_Question_Sets[[#This Row],[Header]]="Yes","",
IF(INDIRECT(SUBSTITUTE(ADDRESS(1,COLUMN(),4),"1","")&amp;ROW()-1)="",
INDIRECT(SUBSTITUTE(ADDRESS(1,COLUMN(Table_Question_Sets[[#This Row],[Property]]),4),"1","")&amp;ROW()-1),
INDIRECT(SUBSTITUTE(ADDRESS(1,COLUMN(),4),"1","")&amp;ROW()-1)))</f>
        <v>Risk Management</v>
      </c>
      <c r="E15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acsisRiskManagementAccreditationHeader</v>
      </c>
      <c r="F154" s="26" t="str">
        <f>IF(Table_Question_Sets[[#This Row],[Header]]="Yes","",IF(Table_Question_Sets[[#This Row],[Property]]&lt;&gt;"",SUBSTITUTE(Table_Question_Sets[[#This Row],[Property]]," ",""),""))</f>
        <v>AcsisRiskManagementAccreditationHeader</v>
      </c>
      <c r="G154" s="94"/>
      <c r="H154" s="27" t="s">
        <v>631</v>
      </c>
      <c r="I154" s="27" t="s">
        <v>631</v>
      </c>
      <c r="J154" s="10"/>
      <c r="K154" s="59"/>
      <c r="L154" s="82"/>
      <c r="M154" s="82"/>
      <c r="N154" s="59"/>
      <c r="O154" s="60" t="s">
        <v>726</v>
      </c>
      <c r="P154" s="60"/>
      <c r="Q154" s="60"/>
      <c r="R154" s="59"/>
      <c r="S154" s="52"/>
      <c r="T154" s="27"/>
      <c r="U154" s="11"/>
      <c r="V154" s="27" t="s">
        <v>1268</v>
      </c>
      <c r="W154" s="27"/>
      <c r="X154" s="27"/>
      <c r="Y154" s="27"/>
      <c r="Z154" s="27" t="s">
        <v>1452</v>
      </c>
      <c r="AA154" s="27"/>
      <c r="AB154" s="239"/>
      <c r="AC154" s="27"/>
      <c r="AD154" s="27"/>
      <c r="AE154" s="27"/>
      <c r="AF154" s="27"/>
      <c r="AG154" s="27"/>
      <c r="AH154" s="82"/>
      <c r="AI154" s="82"/>
      <c r="AJ154" s="82"/>
      <c r="AK154" s="82"/>
      <c r="AL154" s="26"/>
      <c r="AM15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54" s="165"/>
      <c r="AO15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4" s="27"/>
      <c r="AR154" s="52"/>
      <c r="AS154" s="27"/>
      <c r="AT154" s="27"/>
      <c r="AU154" s="27"/>
      <c r="AV154" s="27"/>
      <c r="AW154" s="27"/>
      <c r="AX154" s="27"/>
      <c r="AY15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4" s="50" t="str">
        <f>IF(OR(Table_Question_Sets[[#This Row],[Header]]="Yes",Table_Question_Sets[[#This Row],[Text]]=""),"",IF(OR(Table_Question_Sets[[#This Row],[Text]]="true",Table_Question_Sets[[#This Row],[Text]]="false",ISNUMBER(Table_Question_Sets[[#This Row],[Text]])),Table_Question_Sets[[#This Row],[Text]],""""&amp;Table_Question_Sets[[#This Row],[Text]]&amp;""""))</f>
        <v/>
      </c>
      <c r="BA154" s="50" t="str">
        <f>IF(AND(Table_Question_Sets[[#This Row],[Header]]&lt;&gt;"Yes",Table_Question_Sets[[#This Row],[Property]]&lt;&gt;"",Table_Question_Sets[[#This Row],[Summary Label]]&lt;&gt;""),""""&amp;Table_Question_Sets[[#This Row],[Key]]&amp;""": """&amp;Table_Question_Sets[[#This Row],[Summary Label]]&amp;"""","")</f>
        <v/>
      </c>
      <c r="BB154" s="50">
        <f ca="1">IF(Table_Question_Sets[[#This Row],[Header]]="Yes","",_xlfn.NUMBERVALUE(INDIRECT(SUBSTITUTE(ADDRESS(1,COLUMN(),4),"1","")&amp;ROW()-1))+IF(Table_Question_Sets[[#This Row],[Property]]&lt;&gt;"",1,0))</f>
        <v>10</v>
      </c>
      <c r="BC154" s="50">
        <f ca="1">IF(Table_Question_Sets[[#This Row],[Header]]="Yes","",_xlfn.NUMBERVALUE(INDIRECT(SUBSTITUTE(ADDRESS(1,COLUMN(),4),"1","")&amp;ROW()+1))+IF(Table_Question_Sets[[#This Row],[Property]]&lt;&gt;"",1,0))</f>
        <v>3</v>
      </c>
      <c r="BD154" s="29" t="str">
        <f t="array" aca="1" ref="BD1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"templateOptions":{"content":{"heading4":"ACSIS Risk Management Accreditation"},"hideCondition":"transactionType == 'New Business'"}</v>
      </c>
      <c r="BH15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"acsisRiskManagementAccreditationHeader","type": "content-field","className":"col-xs-12","templateOptions":{"content":{"heading4":"ACSIS Risk Management Accreditation"},"hideCondition":"transactionType == 'New Business'"},"validators": {"validation": Validators.compose([])}}</v>
      </c>
      <c r="BI154" s="26" t="str">
        <f ca="1" xml:space="preserve">
IF(Table_Question_Sets[[#This Row],[Row]]="Yes","]},{""className"": ""row"",""fieldGroup"": [","")&amp;
Table_Question_Sets[[#This Row],[Config Field]]</f>
        <v>{"key": "acsisRiskManagementAccreditationHeader","type": "content-field","className":"col-xs-12","templateOptions":{"content":{"heading4":"ACSIS Risk Management Accreditation"},"hideCondition":"transactionType == 'New Business'"},"validators": {"validation": Validators.compose([])}}</v>
      </c>
      <c r="BJ15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5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4" s="137" t="str">
        <f>IF(AND(Table_Question_Sets[[#This Row],[Header]]="",Table_Question_Sets[[#This Row],[Property]]&lt;&gt;"",Table_Question_Sets[[#This Row],[Field Type]]&lt;&gt;""),
""""&amp;Table_Question_Sets[[#This Row],[Key]]&amp;"""","")</f>
        <v>"acsisRiskManagementAccreditationHeader"</v>
      </c>
      <c r="BM15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"acsisRiskManagementAccreditationHeader","acsisRiskManagementAccreditationDate","riskManagementLevel"</v>
      </c>
      <c r="BN154" s="137" t="str">
        <f>IF(AND(Table_Question_Sets[[#This Row],[Header]]&lt;&gt;"Yes",Table_Question_Sets[[#This Row],[Property]]&lt;&gt;"",Table_Question_Sets[[#This Row],[Workflow Role]]&lt;&gt;""),
""""&amp;Table_Question_Sets[[#This Row],[Workflow Role]]&amp;""":"""&amp;Table_Question_Sets[[#This Row],[Key]]&amp;"""","")</f>
        <v/>
      </c>
      <c r="BO154" s="137" t="str">
        <f>IF(AND(Table_Question_Sets[[#This Row],[Header]]&lt;&gt;"Yes",Table_Question_Sets[[#This Row],[Property]]&lt;&gt;"",Table_Question_Sets[[#This Row],[Private]]="Yes"),
""""&amp;Table_Question_Sets[[#This Row],[Key]]&amp;"""","")</f>
        <v/>
      </c>
      <c r="BP154" s="137">
        <f ca="1">IF(Table_Question_Sets[[#This Row],[Header]]="Yes","",_xlfn.NUMBERVALUE(INDIRECT(SUBSTITUTE(ADDRESS(1,COLUMN(),4),"1","")&amp;ROW()+1))+IF(OR(Table_Question_Sets[[#This Row],[Value]]&lt;&gt;"",AND(Table_Question_Sets[[#This Row],[Data Type]]="Repeating",Table_Question_Sets[[#This Row],[Calculation Repeating]]&lt;&gt;"")),1,0))</f>
        <v>0</v>
      </c>
      <c r="BQ154" s="137" t="str">
        <f ca="1" xml:space="preserve">
IF(Table_Question_Sets[[#This Row],[Data Type]]="Repeating",
OFFSET(Table_Repeating_Question_Sets[[#Headers],[Property]],MATCH(Table_Question_Sets[[#This Row],[Property]],Table_Repeating_Question_Sets[Property],0),MATCH("Calculation",Table_Repeating_Question_Sets[#Headers],0)-1,1,1),
"")</f>
        <v/>
      </c>
      <c r="BR15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4" s="137" t="str">
        <f ca="1">IF(ISNUMBER(Table_Question_Sets[[#This Row],[Config Use Row]]),INDEX(Table_Question_Sets[Config Rollup],Table_Question_Sets[[#This Row],[Config Use Row]]),"")</f>
        <v/>
      </c>
      <c r="BU154" s="137" t="str">
        <f ca="1">IF(ISNUMBER(Table_Question_Sets[[#This Row],[Config Use Row]]),INDEX(Table_Question_Sets[Config Keys Nested Rollup],Table_Question_Sets[[#This Row],[Config Use Row]]),"")</f>
        <v/>
      </c>
      <c r="BV154" s="26" t="str">
        <f ca="1">IF(ISNUMBER(Table_Question_Sets[[#This Row],[Config Use Row]]),INDEX(Table_Question_Sets[Calculation Rollup],Table_Question_Sets[[#This Row],[Config Use Row]]),"")</f>
        <v/>
      </c>
    </row>
    <row r="155" spans="2:74" s="22" customFormat="1" ht="21" customHeight="1">
      <c r="B155" s="27" t="s">
        <v>1423</v>
      </c>
      <c r="C155" s="164"/>
      <c r="D155" s="26" t="str">
        <f ca="1">IF(Table_Question_Sets[[#This Row],[Header]]="Yes","",
IF(INDIRECT(SUBSTITUTE(ADDRESS(1,COLUMN(),4),"1","")&amp;ROW()-1)="",
INDIRECT(SUBSTITUTE(ADDRESS(1,COLUMN(Table_Question_Sets[[#This Row],[Property]]),4),"1","")&amp;ROW()-1),
INDIRECT(SUBSTITUTE(ADDRESS(1,COLUMN(),4),"1","")&amp;ROW()-1)))</f>
        <v>Risk Management</v>
      </c>
      <c r="E15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acsisRiskManagementAccreditationDate</v>
      </c>
      <c r="F155" s="26" t="str">
        <f>IF(Table_Question_Sets[[#This Row],[Header]]="Yes","",IF(Table_Question_Sets[[#This Row],[Property]]&lt;&gt;"",SUBSTITUTE(Table_Question_Sets[[#This Row],[Property]]," ",""),""))</f>
        <v>AcsisRiskManagementAccreditationDate</v>
      </c>
      <c r="G155" s="94"/>
      <c r="H155" s="27" t="s">
        <v>70</v>
      </c>
      <c r="I155" s="27" t="s">
        <v>70</v>
      </c>
      <c r="J155" s="10"/>
      <c r="K155" s="59" t="s">
        <v>60</v>
      </c>
      <c r="L155" s="82"/>
      <c r="M155" s="82"/>
      <c r="N155" s="59"/>
      <c r="O155" s="60" t="s">
        <v>738</v>
      </c>
      <c r="P155" s="60"/>
      <c r="Q155" s="60"/>
      <c r="R155" s="59"/>
      <c r="S155" s="52"/>
      <c r="T155" s="27" t="s">
        <v>1445</v>
      </c>
      <c r="U155" s="11"/>
      <c r="V155" s="27" t="s">
        <v>1268</v>
      </c>
      <c r="W155" s="27"/>
      <c r="X155" s="27"/>
      <c r="Y155" s="27"/>
      <c r="Z155" s="27"/>
      <c r="AA155" s="27"/>
      <c r="AB155" s="239"/>
      <c r="AC155" s="27"/>
      <c r="AD155" s="27"/>
      <c r="AE155" s="27"/>
      <c r="AF155" s="27"/>
      <c r="AG155" s="27"/>
      <c r="AH155" s="82"/>
      <c r="AI155" s="82"/>
      <c r="AJ155" s="82"/>
      <c r="AK155" s="82"/>
      <c r="AL155" s="26"/>
      <c r="AM15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55" s="165"/>
      <c r="AO15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5" s="27"/>
      <c r="AR155" s="52"/>
      <c r="AS155" s="27"/>
      <c r="AT155" s="27"/>
      <c r="AU155" s="27"/>
      <c r="AV155" s="27"/>
      <c r="AW155" s="27"/>
      <c r="AX155" s="27"/>
      <c r="AY15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5" s="50" t="str">
        <f>IF(OR(Table_Question_Sets[[#This Row],[Header]]="Yes",Table_Question_Sets[[#This Row],[Text]]=""),"",IF(OR(Table_Question_Sets[[#This Row],[Text]]="true",Table_Question_Sets[[#This Row],[Text]]="false",ISNUMBER(Table_Question_Sets[[#This Row],[Text]])),Table_Question_Sets[[#This Row],[Text]],""""&amp;Table_Question_Sets[[#This Row],[Text]]&amp;""""))</f>
        <v/>
      </c>
      <c r="BA155" s="50" t="str">
        <f>IF(AND(Table_Question_Sets[[#This Row],[Header]]&lt;&gt;"Yes",Table_Question_Sets[[#This Row],[Property]]&lt;&gt;"",Table_Question_Sets[[#This Row],[Summary Label]]&lt;&gt;""),""""&amp;Table_Question_Sets[[#This Row],[Key]]&amp;""": """&amp;Table_Question_Sets[[#This Row],[Summary Label]]&amp;"""","")</f>
        <v/>
      </c>
      <c r="BB155" s="50">
        <f ca="1">IF(Table_Question_Sets[[#This Row],[Header]]="Yes","",_xlfn.NUMBERVALUE(INDIRECT(SUBSTITUTE(ADDRESS(1,COLUMN(),4),"1","")&amp;ROW()-1))+IF(Table_Question_Sets[[#This Row],[Property]]&lt;&gt;"",1,0))</f>
        <v>11</v>
      </c>
      <c r="BC155" s="50">
        <f ca="1">IF(Table_Question_Sets[[#This Row],[Header]]="Yes","",_xlfn.NUMBERVALUE(INDIRECT(SUBSTITUTE(ADDRESS(1,COLUMN(),4),"1","")&amp;ROW()+1))+IF(Table_Question_Sets[[#This Row],[Property]]&lt;&gt;"",1,0))</f>
        <v>2</v>
      </c>
      <c r="BD155" s="29" t="str">
        <f t="array" aca="1" ref="BD1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'transactionType == \'New Business\''), ValidationService.isDate()])}</v>
      </c>
      <c r="BF15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 accredited","addonLeft":{"class":"glyphicon glyphicon-calendar"},"hideCondition":"transactionType == 'New Business'"}</v>
      </c>
      <c r="BH15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v>
      </c>
      <c r="BI155" s="26" t="str">
        <f ca="1" xml:space="preserve">
IF(Table_Question_Sets[[#This Row],[Row]]="Yes","]},{""className"": ""row"",""fieldGroup"": [","")&amp;
Table_Question_Sets[[#This Row],[Config Field]]</f>
        <v>{"key":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v>
      </c>
      <c r="BJ15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55"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5" s="137" t="str">
        <f>IF(AND(Table_Question_Sets[[#This Row],[Header]]="",Table_Question_Sets[[#This Row],[Property]]&lt;&gt;"",Table_Question_Sets[[#This Row],[Field Type]]&lt;&gt;""),
""""&amp;Table_Question_Sets[[#This Row],[Key]]&amp;"""","")</f>
        <v>"acsisRiskManagementAccreditationDate"</v>
      </c>
      <c r="BM15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"acsisRiskManagementAccreditationDate","riskManagementLevel"</v>
      </c>
      <c r="BN155" s="137" t="str">
        <f>IF(AND(Table_Question_Sets[[#This Row],[Header]]&lt;&gt;"Yes",Table_Question_Sets[[#This Row],[Property]]&lt;&gt;"",Table_Question_Sets[[#This Row],[Workflow Role]]&lt;&gt;""),
""""&amp;Table_Question_Sets[[#This Row],[Workflow Role]]&amp;""":"""&amp;Table_Question_Sets[[#This Row],[Key]]&amp;"""","")</f>
        <v/>
      </c>
      <c r="BO155" s="137" t="str">
        <f>IF(AND(Table_Question_Sets[[#This Row],[Header]]&lt;&gt;"Yes",Table_Question_Sets[[#This Row],[Property]]&lt;&gt;"",Table_Question_Sets[[#This Row],[Private]]="Yes"),
""""&amp;Table_Question_Sets[[#This Row],[Key]]&amp;"""","")</f>
        <v/>
      </c>
      <c r="BP155" s="137">
        <f ca="1">IF(Table_Question_Sets[[#This Row],[Header]]="Yes","",_xlfn.NUMBERVALUE(INDIRECT(SUBSTITUTE(ADDRESS(1,COLUMN(),4),"1","")&amp;ROW()+1))+IF(OR(Table_Question_Sets[[#This Row],[Value]]&lt;&gt;"",AND(Table_Question_Sets[[#This Row],[Data Type]]="Repeating",Table_Question_Sets[[#This Row],[Calculation Repeating]]&lt;&gt;"")),1,0))</f>
        <v>0</v>
      </c>
      <c r="BQ155" s="137" t="str">
        <f ca="1" xml:space="preserve">
IF(Table_Question_Sets[[#This Row],[Data Type]]="Repeating",
OFFSET(Table_Repeating_Question_Sets[[#Headers],[Property]],MATCH(Table_Question_Sets[[#This Row],[Property]],Table_Repeating_Question_Sets[Property],0),MATCH("Calculation",Table_Repeating_Question_Sets[#Headers],0)-1,1,1),
"")</f>
        <v/>
      </c>
      <c r="BR15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5" s="137" t="str">
        <f ca="1">IF(ISNUMBER(Table_Question_Sets[[#This Row],[Config Use Row]]),INDEX(Table_Question_Sets[Config Rollup],Table_Question_Sets[[#This Row],[Config Use Row]]),"")</f>
        <v/>
      </c>
      <c r="BU155" s="137" t="str">
        <f ca="1">IF(ISNUMBER(Table_Question_Sets[[#This Row],[Config Use Row]]),INDEX(Table_Question_Sets[Config Keys Nested Rollup],Table_Question_Sets[[#This Row],[Config Use Row]]),"")</f>
        <v/>
      </c>
      <c r="BV155" s="26" t="str">
        <f ca="1">IF(ISNUMBER(Table_Question_Sets[[#This Row],[Config Use Row]]),INDEX(Table_Question_Sets[Calculation Rollup],Table_Question_Sets[[#This Row],[Config Use Row]]),"")</f>
        <v/>
      </c>
    </row>
    <row r="156" spans="2:74" s="22" customFormat="1" ht="21" customHeight="1">
      <c r="B156" s="27" t="s">
        <v>1424</v>
      </c>
      <c r="C156" s="164"/>
      <c r="D156" s="26" t="str">
        <f ca="1">IF(Table_Question_Sets[[#This Row],[Header]]="Yes","",
IF(INDIRECT(SUBSTITUTE(ADDRESS(1,COLUMN(),4),"1","")&amp;ROW()-1)="",
INDIRECT(SUBSTITUTE(ADDRESS(1,COLUMN(Table_Question_Sets[[#This Row],[Property]]),4),"1","")&amp;ROW()-1),
INDIRECT(SUBSTITUTE(ADDRESS(1,COLUMN(),4),"1","")&amp;ROW()-1)))</f>
        <v>Risk Management</v>
      </c>
      <c r="E15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riskManagementLevel</v>
      </c>
      <c r="F156" s="26" t="str">
        <f>IF(Table_Question_Sets[[#This Row],[Header]]="Yes","",IF(Table_Question_Sets[[#This Row],[Property]]&lt;&gt;"",SUBSTITUTE(Table_Question_Sets[[#This Row],[Property]]," ",""),""))</f>
        <v>RiskManagementLevel</v>
      </c>
      <c r="G156" s="94"/>
      <c r="H156" s="27" t="s">
        <v>37</v>
      </c>
      <c r="I156" s="27" t="s">
        <v>84</v>
      </c>
      <c r="J156" s="10" t="s">
        <v>1264</v>
      </c>
      <c r="K156" s="59" t="s">
        <v>60</v>
      </c>
      <c r="L156" s="82"/>
      <c r="M156" s="82"/>
      <c r="N156" s="59"/>
      <c r="O156" s="60" t="s">
        <v>738</v>
      </c>
      <c r="P156" s="60"/>
      <c r="Q156" s="60"/>
      <c r="R156" s="59"/>
      <c r="S156" s="52"/>
      <c r="T156" s="27" t="s">
        <v>1446</v>
      </c>
      <c r="U156" s="11"/>
      <c r="V156" s="27" t="s">
        <v>1268</v>
      </c>
      <c r="W156" s="27"/>
      <c r="X156" s="27"/>
      <c r="Y156" s="27"/>
      <c r="Z156" s="27"/>
      <c r="AA156" s="27"/>
      <c r="AB156" s="239"/>
      <c r="AC156" s="27"/>
      <c r="AD156" s="27"/>
      <c r="AE156" s="27"/>
      <c r="AF156" s="27"/>
      <c r="AG156" s="27"/>
      <c r="AH156" s="82"/>
      <c r="AI156" s="82"/>
      <c r="AJ156" s="82"/>
      <c r="AK156" s="82"/>
      <c r="AL156" s="26"/>
      <c r="AM15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56" s="165"/>
      <c r="AO15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6" s="27"/>
      <c r="AR156" s="52"/>
      <c r="AS156" s="27"/>
      <c r="AT156" s="27"/>
      <c r="AU156" s="27"/>
      <c r="AV156" s="27"/>
      <c r="AW156" s="27"/>
      <c r="AX156" s="27"/>
      <c r="AY15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6" s="50" t="str">
        <f>IF(OR(Table_Question_Sets[[#This Row],[Header]]="Yes",Table_Question_Sets[[#This Row],[Text]]=""),"",IF(OR(Table_Question_Sets[[#This Row],[Text]]="true",Table_Question_Sets[[#This Row],[Text]]="false",ISNUMBER(Table_Question_Sets[[#This Row],[Text]])),Table_Question_Sets[[#This Row],[Text]],""""&amp;Table_Question_Sets[[#This Row],[Text]]&amp;""""))</f>
        <v/>
      </c>
      <c r="BA156" s="50" t="str">
        <f>IF(AND(Table_Question_Sets[[#This Row],[Header]]&lt;&gt;"Yes",Table_Question_Sets[[#This Row],[Property]]&lt;&gt;"",Table_Question_Sets[[#This Row],[Summary Label]]&lt;&gt;""),""""&amp;Table_Question_Sets[[#This Row],[Key]]&amp;""": """&amp;Table_Question_Sets[[#This Row],[Summary Label]]&amp;"""","")</f>
        <v/>
      </c>
      <c r="BB156" s="50">
        <f ca="1">IF(Table_Question_Sets[[#This Row],[Header]]="Yes","",_xlfn.NUMBERVALUE(INDIRECT(SUBSTITUTE(ADDRESS(1,COLUMN(),4),"1","")&amp;ROW()-1))+IF(Table_Question_Sets[[#This Row],[Property]]&lt;&gt;"",1,0))</f>
        <v>12</v>
      </c>
      <c r="BC156" s="50">
        <f ca="1">IF(Table_Question_Sets[[#This Row],[Header]]="Yes","",_xlfn.NUMBERVALUE(INDIRECT(SUBSTITUTE(ADDRESS(1,COLUMN(),4),"1","")&amp;ROW()+1))+IF(Table_Question_Sets[[#This Row],[Property]]&lt;&gt;"",1,0))</f>
        <v>1</v>
      </c>
      <c r="BD156" s="29" t="str">
        <f t="array" aca="1" ref="BD1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{"label":"None","value":"None"},{"label":"Bronze","value":"Bronze"},{"label":"Silver","value":"Silver"},{"label":"Gold","value":"Gold"}</v>
      </c>
      <c r="BE15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'transactionType == \'New Business\'')])}</v>
      </c>
      <c r="BF15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"templateOptions":{"options":[{"label":"None","value":"None"},{"label":"Bronze","value":"Bronze"},{"label":"Silver","value":"Silver"},{"label":"Gold","value":"Gold"}],"label":"Risk management level","hideCondition":"transactionType == 'New Business'"}</v>
      </c>
      <c r="BH15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I156" s="26" t="str">
        <f ca="1" xml:space="preserve">
IF(Table_Question_Sets[[#This Row],[Row]]="Yes","]},{""className"": ""row"",""fieldGroup"": [","")&amp;
Table_Question_Sets[[#This Row],[Config Field]]</f>
        <v>{"key":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J156"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BK156"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6" s="137" t="str">
        <f>IF(AND(Table_Question_Sets[[#This Row],[Header]]="",Table_Question_Sets[[#This Row],[Property]]&lt;&gt;"",Table_Question_Sets[[#This Row],[Field Type]]&lt;&gt;""),
""""&amp;Table_Question_Sets[[#This Row],[Key]]&amp;"""","")</f>
        <v>"riskManagementLevel"</v>
      </c>
      <c r="BM15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"riskManagementLevel"</v>
      </c>
      <c r="BN156" s="137" t="str">
        <f>IF(AND(Table_Question_Sets[[#This Row],[Header]]&lt;&gt;"Yes",Table_Question_Sets[[#This Row],[Property]]&lt;&gt;"",Table_Question_Sets[[#This Row],[Workflow Role]]&lt;&gt;""),
""""&amp;Table_Question_Sets[[#This Row],[Workflow Role]]&amp;""":"""&amp;Table_Question_Sets[[#This Row],[Key]]&amp;"""","")</f>
        <v/>
      </c>
      <c r="BO156" s="137" t="str">
        <f>IF(AND(Table_Question_Sets[[#This Row],[Header]]&lt;&gt;"Yes",Table_Question_Sets[[#This Row],[Property]]&lt;&gt;"",Table_Question_Sets[[#This Row],[Private]]="Yes"),
""""&amp;Table_Question_Sets[[#This Row],[Key]]&amp;"""","")</f>
        <v/>
      </c>
      <c r="BP156" s="137">
        <f ca="1">IF(Table_Question_Sets[[#This Row],[Header]]="Yes","",_xlfn.NUMBERVALUE(INDIRECT(SUBSTITUTE(ADDRESS(1,COLUMN(),4),"1","")&amp;ROW()+1))+IF(OR(Table_Question_Sets[[#This Row],[Value]]&lt;&gt;"",AND(Table_Question_Sets[[#This Row],[Data Type]]="Repeating",Table_Question_Sets[[#This Row],[Calculation Repeating]]&lt;&gt;"")),1,0))</f>
        <v>0</v>
      </c>
      <c r="BQ156" s="137" t="str">
        <f ca="1" xml:space="preserve">
IF(Table_Question_Sets[[#This Row],[Data Type]]="Repeating",
OFFSET(Table_Repeating_Question_Sets[[#Headers],[Property]],MATCH(Table_Question_Sets[[#This Row],[Property]],Table_Repeating_Question_Sets[Property],0),MATCH("Calculation",Table_Repeating_Question_Sets[#Headers],0)-1,1,1),
"")</f>
        <v/>
      </c>
      <c r="BR15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6" s="137" t="str">
        <f ca="1">IF(ISNUMBER(Table_Question_Sets[[#This Row],[Config Use Row]]),INDEX(Table_Question_Sets[Config Rollup],Table_Question_Sets[[#This Row],[Config Use Row]]),"")</f>
        <v/>
      </c>
      <c r="BU156" s="137" t="str">
        <f ca="1">IF(ISNUMBER(Table_Question_Sets[[#This Row],[Config Use Row]]),INDEX(Table_Question_Sets[Config Keys Nested Rollup],Table_Question_Sets[[#This Row],[Config Use Row]]),"")</f>
        <v/>
      </c>
      <c r="BV156" s="26" t="str">
        <f ca="1">IF(ISNUMBER(Table_Question_Sets[[#This Row],[Config Use Row]]),INDEX(Table_Question_Sets[Calculation Rollup],Table_Question_Sets[[#This Row],[Config Use Row]]),"")</f>
        <v/>
      </c>
    </row>
    <row r="157" spans="2:74" s="21" customFormat="1" ht="29.25" thickBot="1">
      <c r="B157" s="15" t="s">
        <v>1810</v>
      </c>
      <c r="C157" s="15" t="s">
        <v>60</v>
      </c>
      <c r="D157" s="15" t="str">
        <f ca="1">IF(Table_Question_Sets[[#This Row],[Header]]="Yes","",
IF(INDIRECT(SUBSTITUTE(ADDRESS(1,COLUMN(),4),"1","")&amp;ROW()-1)="",
INDIRECT(SUBSTITUTE(ADDRESS(1,COLUMN(Table_Question_Sets[[#This Row],[Property]]),4),"1","")&amp;ROW()-1),
INDIRECT(SUBSTITUTE(ADDRESS(1,COLUMN(),4),"1","")&amp;ROW()-1)))</f>
        <v/>
      </c>
      <c r="E157"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cyberCover</v>
      </c>
      <c r="F157" s="15" t="str">
        <f>IF(Table_Question_Sets[[#This Row],[Header]]="Yes","",IF(Table_Question_Sets[[#This Row],[Property]]&lt;&gt;"",SUBSTITUTE(Table_Question_Sets[[#This Row],[Property]]," ",""),""))</f>
        <v/>
      </c>
      <c r="G157" s="58"/>
      <c r="H157" s="15"/>
      <c r="I157" s="15"/>
      <c r="J157" s="15"/>
      <c r="K157" s="58"/>
      <c r="L157" s="76"/>
      <c r="M157" s="76"/>
      <c r="N157" s="33"/>
      <c r="O157" s="33"/>
      <c r="P157" s="33"/>
      <c r="Q157" s="33"/>
      <c r="R157" s="33"/>
      <c r="S157" s="33"/>
      <c r="T157" s="15"/>
      <c r="U157" s="15"/>
      <c r="V157" s="15"/>
      <c r="W157" s="15"/>
      <c r="X157" s="15"/>
      <c r="Y157" s="15"/>
      <c r="Z157" s="15"/>
      <c r="AA157" s="15"/>
      <c r="AB157" s="15"/>
      <c r="AC157" s="15"/>
      <c r="AD157" s="15"/>
      <c r="AE157" s="15"/>
      <c r="AF157" s="15"/>
      <c r="AG157" s="15"/>
      <c r="AH157" s="76"/>
      <c r="AI157" s="76"/>
      <c r="AJ157" s="76"/>
      <c r="AK157" s="76"/>
      <c r="AL157" s="141"/>
      <c r="AM157"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57" s="100"/>
      <c r="AO157"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7"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7" s="15"/>
      <c r="AR157" s="33"/>
      <c r="AS157" s="15"/>
      <c r="AT157" s="15"/>
      <c r="AU157" s="15"/>
      <c r="AV157" s="15"/>
      <c r="AW157" s="15"/>
      <c r="AX157" s="15"/>
      <c r="AY15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7" s="33" t="str">
        <f>IF(OR(Table_Question_Sets[[#This Row],[Header]]="Yes",Table_Question_Sets[[#This Row],[Text]]=""),"",IF(OR(Table_Question_Sets[[#This Row],[Text]]="true",Table_Question_Sets[[#This Row],[Text]]="false",ISNUMBER(Table_Question_Sets[[#This Row],[Text]])),Table_Question_Sets[[#This Row],[Text]],""""&amp;Table_Question_Sets[[#This Row],[Text]]&amp;""""))</f>
        <v/>
      </c>
      <c r="BA157" s="33" t="str">
        <f>IF(AND(Table_Question_Sets[[#This Row],[Header]]&lt;&gt;"Yes",Table_Question_Sets[[#This Row],[Property]]&lt;&gt;"",Table_Question_Sets[[#This Row],[Summary Label]]&lt;&gt;""),""""&amp;Table_Question_Sets[[#This Row],[Key]]&amp;""": """&amp;Table_Question_Sets[[#This Row],[Summary Label]]&amp;"""","")</f>
        <v/>
      </c>
      <c r="BB157" s="33" t="str">
        <f ca="1">IF(Table_Question_Sets[[#This Row],[Header]]="Yes","",_xlfn.NUMBERVALUE(INDIRECT(SUBSTITUTE(ADDRESS(1,COLUMN(),4),"1","")&amp;ROW()-1))+IF(Table_Question_Sets[[#This Row],[Property]]&lt;&gt;"",1,0))</f>
        <v/>
      </c>
      <c r="BC157" s="33" t="str">
        <f ca="1">IF(Table_Question_Sets[[#This Row],[Header]]="Yes","",_xlfn.NUMBERVALUE(INDIRECT(SUBSTITUTE(ADDRESS(1,COLUMN(),4),"1","")&amp;ROW()+1))+IF(Table_Question_Sets[[#This Row],[Property]]&lt;&gt;"",1,0))</f>
        <v/>
      </c>
      <c r="BD157" s="33" t="str">
        <f t="array" aca="1" ref="BD1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7"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7"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7"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7"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7" s="15" t="str">
        <f xml:space="preserve">
IF(Table_Question_Sets[[#This Row],[Row]]="Yes","]},{""className"": ""row"",""fieldGroup"": [","")&amp;
Table_Question_Sets[[#This Row],[Config Field]]</f>
        <v/>
      </c>
      <c r="BJ157"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"cyberCover":[{"className": "row","fieldGroup":[{"key": "cyberCoverHeader","type": "content-field","className":"col-xs-12","templateOptions":{"content":{"heading3":"Cyber Risks"}},"validators": {"validation": Validators.compose([])}},{"key": "antivirusAndFirewall","type": "buttons-field","className":"col-xs-12","templateOptions":{"options":[{"value":"Yes","key":"Yes","icon":"glyphicon glyphicon-ok md"},{"value":"No","key":"No","icon":"glyphicon glyphicon-remove md"}],"label":"Do you have up-to-date anti-virus and fire wall protection installed?"},"validators": {"validation": Validators.compose([ValidationService.required('true', '')])}},{"key": "securityPolicy","type": "buttons-field","className":"col-xs-12","templateOptions":{"options":[{"value":"Yes","key":"Yes","icon":"glyphicon glyphicon-ok md"},{"value":"No","key":"No","icon":"glyphicon glyphicon-remove md"}],"label":"Do you have a security policy covering the types of information assets you hold, identifying levels of protection required for each?"},"validators": {"validation": Validators.compose([ValidationService.required('true', '')])}},{"key": "networkIntrusion","type": "buttons-field","className":"col-xs-12","templateOptions":{"options":[{"value":"Yes","key":"Yes","icon":"glyphicon glyphicon-ok md"},{"value":"No","key":"No","icon":"glyphicon glyphicon-remove md"}],"label":"Are you aware of any evidence of network intrusion or vulnerabilities highlighted in an IT Security Audit, Penetration test or active monitoring of network traffic which have not yet been resolved?"},"validators": {"validation": Validators.compose([ValidationService.required('true', '')])}},{"key": "newThreatsAdjustment","type": "buttons-field","className":"col-xs-12","templateOptions":{"options":[{"value":"Yes","key":"Yes","icon":"glyphicon glyphicon-ok md"},{"value":"No","key":"No","icon":"glyphicon glyphicon-remove md"}],"label":"Do you adjust your IT security or protection procedures in response to new threats?"},"validators": {"validation": Validators.compose([ValidationService.required('true', '')])}},{"key":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K157"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7" s="15" t="str">
        <f>IF(AND(Table_Question_Sets[[#This Row],[Header]]="",Table_Question_Sets[[#This Row],[Property]]&lt;&gt;"",Table_Question_Sets[[#This Row],[Field Type]]&lt;&gt;""),
""""&amp;Table_Question_Sets[[#This Row],[Key]]&amp;"""","")</f>
        <v/>
      </c>
      <c r="BM157"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"cyberCover":["cyberCoverHeader","antivirusAndFirewall","securityPolicy","networkIntrusion","newThreatsAdjustment","backupData","thirdPartySecurityStandard","priorSecurityBreaches"],</v>
      </c>
      <c r="BN157" s="15" t="str">
        <f>IF(AND(Table_Question_Sets[[#This Row],[Header]]&lt;&gt;"Yes",Table_Question_Sets[[#This Row],[Property]]&lt;&gt;"",Table_Question_Sets[[#This Row],[Workflow Role]]&lt;&gt;""),
""""&amp;Table_Question_Sets[[#This Row],[Workflow Role]]&amp;""":"""&amp;Table_Question_Sets[[#This Row],[Key]]&amp;"""","")</f>
        <v/>
      </c>
      <c r="BO157" s="15" t="str">
        <f>IF(AND(Table_Question_Sets[[#This Row],[Header]]&lt;&gt;"Yes",Table_Question_Sets[[#This Row],[Property]]&lt;&gt;"",Table_Question_Sets[[#This Row],[Private]]="Yes"),
""""&amp;Table_Question_Sets[[#This Row],[Key]]&amp;"""","")</f>
        <v/>
      </c>
      <c r="BP157" s="15" t="str">
        <f ca="1">IF(Table_Question_Sets[[#This Row],[Header]]="Yes","",_xlfn.NUMBERVALUE(INDIRECT(SUBSTITUTE(ADDRESS(1,COLUMN(),4),"1","")&amp;ROW()+1))+IF(OR(Table_Question_Sets[[#This Row],[Value]]&lt;&gt;"",AND(Table_Question_Sets[[#This Row],[Data Type]]="Repeating",Table_Question_Sets[[#This Row],[Calculation Repeating]]&lt;&gt;"")),1,0))</f>
        <v/>
      </c>
      <c r="BQ157" s="15" t="str">
        <f ca="1" xml:space="preserve">
IF(Table_Question_Sets[[#This Row],[Data Type]]="Repeating",
OFFSET(Table_Repeating_Question_Sets[[#Headers],[Property]],MATCH(Table_Question_Sets[[#This Row],[Property]],Table_Repeating_Question_Sets[Property],0),MATCH("Calculation",Table_Repeating_Question_Sets[#Headers],0)-1,1,1),
"")</f>
        <v/>
      </c>
      <c r="BR157"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7"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"cyberCover":{},</v>
      </c>
      <c r="BT157" s="15" t="str">
        <f ca="1">IF(ISNUMBER(Table_Question_Sets[[#This Row],[Config Use Row]]),INDEX(Table_Question_Sets[Config Rollup],Table_Question_Sets[[#This Row],[Config Use Row]]),"")</f>
        <v/>
      </c>
      <c r="BU157" s="15" t="str">
        <f ca="1">IF(ISNUMBER(Table_Question_Sets[[#This Row],[Config Use Row]]),INDEX(Table_Question_Sets[Config Keys Nested Rollup],Table_Question_Sets[[#This Row],[Config Use Row]]),"")</f>
        <v/>
      </c>
      <c r="BV157" s="15" t="str">
        <f ca="1">IF(ISNUMBER(Table_Question_Sets[[#This Row],[Config Use Row]]),INDEX(Table_Question_Sets[Calculation Rollup],Table_Question_Sets[[#This Row],[Config Use Row]]),"")</f>
        <v/>
      </c>
    </row>
    <row r="158" spans="2:74" s="22" customFormat="1" ht="21" hidden="1" customHeight="1">
      <c r="B158" s="27"/>
      <c r="C158" s="164"/>
      <c r="D158" s="26" t="str">
        <f ca="1">IF(Table_Question_Sets[[#This Row],[Header]]="Yes","",
IF(INDIRECT(SUBSTITUTE(ADDRESS(1,COLUMN(),4),"1","")&amp;ROW()-1)="",
INDIRECT(SUBSTITUTE(ADDRESS(1,COLUMN(Table_Question_Sets[[#This Row],[Property]]),4),"1","")&amp;ROW()-1),
INDIRECT(SUBSTITUTE(ADDRESS(1,COLUMN(),4),"1","")&amp;ROW()-1)))</f>
        <v>Cyber Cover</v>
      </c>
      <c r="E15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58" s="26" t="str">
        <f>IF(Table_Question_Sets[[#This Row],[Header]]="Yes","",IF(Table_Question_Sets[[#This Row],[Property]]&lt;&gt;"",SUBSTITUTE(Table_Question_Sets[[#This Row],[Property]]," ",""),""))</f>
        <v/>
      </c>
      <c r="G158" s="94"/>
      <c r="H158" s="27"/>
      <c r="I158" s="27"/>
      <c r="J158" s="10"/>
      <c r="K158" s="59"/>
      <c r="L158" s="82"/>
      <c r="M158" s="82"/>
      <c r="N158" s="59"/>
      <c r="O158" s="60"/>
      <c r="P158" s="60"/>
      <c r="Q158" s="60"/>
      <c r="R158" s="59"/>
      <c r="S158" s="52"/>
      <c r="T158" s="27"/>
      <c r="U158" s="11"/>
      <c r="V158" s="27"/>
      <c r="W158" s="27"/>
      <c r="X158" s="27"/>
      <c r="Y158" s="27"/>
      <c r="Z158" s="27"/>
      <c r="AA158" s="27"/>
      <c r="AB158" s="239"/>
      <c r="AC158" s="27"/>
      <c r="AD158" s="27"/>
      <c r="AE158" s="27"/>
      <c r="AF158" s="27"/>
      <c r="AG158" s="27"/>
      <c r="AH158" s="82"/>
      <c r="AI158" s="82"/>
      <c r="AJ158" s="82"/>
      <c r="AK158" s="82"/>
      <c r="AL158" s="26"/>
      <c r="AM15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58" s="165"/>
      <c r="AO15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8" s="27"/>
      <c r="AR158" s="52"/>
      <c r="AS158" s="27"/>
      <c r="AT158" s="27"/>
      <c r="AU158" s="27"/>
      <c r="AV158" s="27"/>
      <c r="AW158" s="27"/>
      <c r="AX158" s="27"/>
      <c r="AY15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8" s="50" t="str">
        <f>IF(OR(Table_Question_Sets[[#This Row],[Header]]="Yes",Table_Question_Sets[[#This Row],[Text]]=""),"",IF(OR(Table_Question_Sets[[#This Row],[Text]]="true",Table_Question_Sets[[#This Row],[Text]]="false",ISNUMBER(Table_Question_Sets[[#This Row],[Text]])),Table_Question_Sets[[#This Row],[Text]],""""&amp;Table_Question_Sets[[#This Row],[Text]]&amp;""""))</f>
        <v/>
      </c>
      <c r="BA158" s="50" t="str">
        <f>IF(AND(Table_Question_Sets[[#This Row],[Header]]&lt;&gt;"Yes",Table_Question_Sets[[#This Row],[Property]]&lt;&gt;"",Table_Question_Sets[[#This Row],[Summary Label]]&lt;&gt;""),""""&amp;Table_Question_Sets[[#This Row],[Key]]&amp;""": """&amp;Table_Question_Sets[[#This Row],[Summary Label]]&amp;"""","")</f>
        <v/>
      </c>
      <c r="BB158" s="50">
        <f ca="1">IF(Table_Question_Sets[[#This Row],[Header]]="Yes","",_xlfn.NUMBERVALUE(INDIRECT(SUBSTITUTE(ADDRESS(1,COLUMN(),4),"1","")&amp;ROW()-1))+IF(Table_Question_Sets[[#This Row],[Property]]&lt;&gt;"",1,0))</f>
        <v>0</v>
      </c>
      <c r="BC158" s="50">
        <f ca="1">IF(Table_Question_Sets[[#This Row],[Header]]="Yes","",_xlfn.NUMBERVALUE(INDIRECT(SUBSTITUTE(ADDRESS(1,COLUMN(),4),"1","")&amp;ROW()+1))+IF(Table_Question_Sets[[#This Row],[Property]]&lt;&gt;"",1,0))</f>
        <v>8</v>
      </c>
      <c r="BD158" s="29" t="str">
        <f t="array" aca="1" ref="BD1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8"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8"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8" s="26" t="str">
        <f xml:space="preserve">
IF(Table_Question_Sets[[#This Row],[Row]]="Yes","]},{""className"": ""row"",""fieldGroup"": [","")&amp;
Table_Question_Sets[[#This Row],[Config Field]]</f>
        <v/>
      </c>
      <c r="BJ158"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"cyberCoverHeader","type": "content-field","className":"col-xs-12","templateOptions":{"content":{"heading3":"Cyber Risks"}},"validators": {"validation": Validators.compose([])}},{"key": "antivirusAndFirewall","type": "buttons-field","className":"col-xs-12","templateOptions":{"options":[{"value":"Yes","key":"Yes","icon":"glyphicon glyphicon-ok md"},{"value":"No","key":"No","icon":"glyphicon glyphicon-remove md"}],"label":"Do you have up-to-date anti-virus and fire wall protection installed?"},"validators": {"validation": Validators.compose([ValidationService.required('true', '')])}},{"key": "securityPolicy","type": "buttons-field","className":"col-xs-12","templateOptions":{"options":[{"value":"Yes","key":"Yes","icon":"glyphicon glyphicon-ok md"},{"value":"No","key":"No","icon":"glyphicon glyphicon-remove md"}],"label":"Do you have a security policy covering the types of information assets you hold, identifying levels of protection required for each?"},"validators": {"validation": Validators.compose([ValidationService.required('true', '')])}},{"key": "networkIntrusion","type": "buttons-field","className":"col-xs-12","templateOptions":{"options":[{"value":"Yes","key":"Yes","icon":"glyphicon glyphicon-ok md"},{"value":"No","key":"No","icon":"glyphicon glyphicon-remove md"}],"label":"Are you aware of any evidence of network intrusion or vulnerabilities highlighted in an IT Security Audit, Penetration test or active monitoring of network traffic which have not yet been resolved?"},"validators": {"validation": Validators.compose([ValidationService.required('true', '')])}},{"key": "newThreatsAdjustment","type": "buttons-field","className":"col-xs-12","templateOptions":{"options":[{"value":"Yes","key":"Yes","icon":"glyphicon glyphicon-ok md"},{"value":"No","key":"No","icon":"glyphicon glyphicon-remove md"}],"label":"Do you adjust your IT security or protection procedures in response to new threats?"},"validators": {"validation": Validators.compose([ValidationService.required('true', '')])}},{"key":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K158"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8" s="137" t="str">
        <f>IF(AND(Table_Question_Sets[[#This Row],[Header]]="",Table_Question_Sets[[#This Row],[Property]]&lt;&gt;"",Table_Question_Sets[[#This Row],[Field Type]]&lt;&gt;""),
""""&amp;Table_Question_Sets[[#This Row],[Key]]&amp;"""","")</f>
        <v/>
      </c>
      <c r="BM15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"cyberCoverHeader","antivirusAndFirewall","securityPolicy","networkIntrusion","newThreatsAdjustment","backupData","thirdPartySecurityStandard","priorSecurityBreaches"</v>
      </c>
      <c r="BN158" s="137" t="str">
        <f>IF(AND(Table_Question_Sets[[#This Row],[Header]]&lt;&gt;"Yes",Table_Question_Sets[[#This Row],[Property]]&lt;&gt;"",Table_Question_Sets[[#This Row],[Workflow Role]]&lt;&gt;""),
""""&amp;Table_Question_Sets[[#This Row],[Workflow Role]]&amp;""":"""&amp;Table_Question_Sets[[#This Row],[Key]]&amp;"""","")</f>
        <v/>
      </c>
      <c r="BO158" s="137" t="str">
        <f>IF(AND(Table_Question_Sets[[#This Row],[Header]]&lt;&gt;"Yes",Table_Question_Sets[[#This Row],[Property]]&lt;&gt;"",Table_Question_Sets[[#This Row],[Private]]="Yes"),
""""&amp;Table_Question_Sets[[#This Row],[Key]]&amp;"""","")</f>
        <v/>
      </c>
      <c r="BP158" s="137">
        <f ca="1">IF(Table_Question_Sets[[#This Row],[Header]]="Yes","",_xlfn.NUMBERVALUE(INDIRECT(SUBSTITUTE(ADDRESS(1,COLUMN(),4),"1","")&amp;ROW()+1))+IF(OR(Table_Question_Sets[[#This Row],[Value]]&lt;&gt;"",AND(Table_Question_Sets[[#This Row],[Data Type]]="Repeating",Table_Question_Sets[[#This Row],[Calculation Repeating]]&lt;&gt;"")),1,0))</f>
        <v>0</v>
      </c>
      <c r="BQ158" s="137" t="str">
        <f ca="1" xml:space="preserve">
IF(Table_Question_Sets[[#This Row],[Data Type]]="Repeating",
OFFSET(Table_Repeating_Question_Sets[[#Headers],[Property]],MATCH(Table_Question_Sets[[#This Row],[Property]],Table_Repeating_Question_Sets[Property],0),MATCH("Calculation",Table_Repeating_Question_Sets[#Headers],0)-1,1,1),
"")</f>
        <v/>
      </c>
      <c r="BR15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8" s="137" t="str">
        <f ca="1">IF(ISNUMBER(Table_Question_Sets[[#This Row],[Config Use Row]]),INDEX(Table_Question_Sets[Config Rollup],Table_Question_Sets[[#This Row],[Config Use Row]]),"")</f>
        <v/>
      </c>
      <c r="BU158" s="137" t="str">
        <f ca="1">IF(ISNUMBER(Table_Question_Sets[[#This Row],[Config Use Row]]),INDEX(Table_Question_Sets[Config Keys Nested Rollup],Table_Question_Sets[[#This Row],[Config Use Row]]),"")</f>
        <v/>
      </c>
      <c r="BV158" s="26" t="str">
        <f ca="1">IF(ISNUMBER(Table_Question_Sets[[#This Row],[Config Use Row]]),INDEX(Table_Question_Sets[Calculation Rollup],Table_Question_Sets[[#This Row],[Config Use Row]]),"")</f>
        <v/>
      </c>
    </row>
    <row r="159" spans="2:74" s="22" customFormat="1" ht="21" customHeight="1">
      <c r="B159" s="28" t="s">
        <v>1825</v>
      </c>
      <c r="C159" s="164"/>
      <c r="D159" s="26" t="str">
        <f ca="1">IF(Table_Question_Sets[[#This Row],[Header]]="Yes","",
IF(INDIRECT(SUBSTITUTE(ADDRESS(1,COLUMN(),4),"1","")&amp;ROW()-1)="",
INDIRECT(SUBSTITUTE(ADDRESS(1,COLUMN(Table_Question_Sets[[#This Row],[Property]]),4),"1","")&amp;ROW()-1),
INDIRECT(SUBSTITUTE(ADDRESS(1,COLUMN(),4),"1","")&amp;ROW()-1)))</f>
        <v>Cyber Cover</v>
      </c>
      <c r="E15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cyberCoverHeader</v>
      </c>
      <c r="F159" s="26" t="str">
        <f>IF(Table_Question_Sets[[#This Row],[Header]]="Yes","",IF(Table_Question_Sets[[#This Row],[Property]]&lt;&gt;"",SUBSTITUTE(Table_Question_Sets[[#This Row],[Property]]," ",""),""))</f>
        <v>CyberCoverHeader</v>
      </c>
      <c r="G159" s="94"/>
      <c r="H159" s="28" t="s">
        <v>631</v>
      </c>
      <c r="I159" s="28" t="s">
        <v>631</v>
      </c>
      <c r="J159" s="10"/>
      <c r="K159" s="59"/>
      <c r="L159" s="82"/>
      <c r="M159" s="82"/>
      <c r="N159" s="59"/>
      <c r="O159" s="62" t="s">
        <v>726</v>
      </c>
      <c r="P159" s="60"/>
      <c r="Q159" s="60"/>
      <c r="R159" s="59"/>
      <c r="S159" s="52"/>
      <c r="T159" s="27"/>
      <c r="U159" s="11"/>
      <c r="V159" s="27"/>
      <c r="W159" s="27"/>
      <c r="X159" s="27"/>
      <c r="Y159" s="28" t="s">
        <v>1826</v>
      </c>
      <c r="Z159" s="28"/>
      <c r="AA159" s="27"/>
      <c r="AB159" s="316"/>
      <c r="AC159" s="27"/>
      <c r="AD159" s="27"/>
      <c r="AE159" s="27"/>
      <c r="AF159" s="27"/>
      <c r="AG159" s="27"/>
      <c r="AH159" s="82"/>
      <c r="AI159" s="82"/>
      <c r="AJ159" s="82"/>
      <c r="AK159" s="82"/>
      <c r="AL159" s="26"/>
      <c r="AM15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59" s="165"/>
      <c r="AO15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9" s="27"/>
      <c r="AR159" s="52"/>
      <c r="AS159" s="27"/>
      <c r="AT159" s="27"/>
      <c r="AU159" s="27"/>
      <c r="AV159" s="27"/>
      <c r="AW159" s="27"/>
      <c r="AX159" s="27"/>
      <c r="AY15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9" s="50" t="str">
        <f>IF(OR(Table_Question_Sets[[#This Row],[Header]]="Yes",Table_Question_Sets[[#This Row],[Text]]=""),"",IF(OR(Table_Question_Sets[[#This Row],[Text]]="true",Table_Question_Sets[[#This Row],[Text]]="false",ISNUMBER(Table_Question_Sets[[#This Row],[Text]])),Table_Question_Sets[[#This Row],[Text]],""""&amp;Table_Question_Sets[[#This Row],[Text]]&amp;""""))</f>
        <v/>
      </c>
      <c r="BA159" s="50" t="str">
        <f>IF(AND(Table_Question_Sets[[#This Row],[Header]]&lt;&gt;"Yes",Table_Question_Sets[[#This Row],[Property]]&lt;&gt;"",Table_Question_Sets[[#This Row],[Summary Label]]&lt;&gt;""),""""&amp;Table_Question_Sets[[#This Row],[Key]]&amp;""": """&amp;Table_Question_Sets[[#This Row],[Summary Label]]&amp;"""","")</f>
        <v/>
      </c>
      <c r="BB159" s="50">
        <f ca="1">IF(Table_Question_Sets[[#This Row],[Header]]="Yes","",_xlfn.NUMBERVALUE(INDIRECT(SUBSTITUTE(ADDRESS(1,COLUMN(),4),"1","")&amp;ROW()-1))+IF(Table_Question_Sets[[#This Row],[Property]]&lt;&gt;"",1,0))</f>
        <v>1</v>
      </c>
      <c r="BC159" s="50">
        <f ca="1">IF(Table_Question_Sets[[#This Row],[Header]]="Yes","",_xlfn.NUMBERVALUE(INDIRECT(SUBSTITUTE(ADDRESS(1,COLUMN(),4),"1","")&amp;ROW()+1))+IF(Table_Question_Sets[[#This Row],[Property]]&lt;&gt;"",1,0))</f>
        <v>8</v>
      </c>
      <c r="BD159" s="29" t="str">
        <f t="array" aca="1" ref="BD1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"templateOptions":{"content":{"heading3":"Cyber Risks"}}</v>
      </c>
      <c r="BH15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"cyberCoverHeader","type": "content-field","className":"col-xs-12","templateOptions":{"content":{"heading3":"Cyber Risks"}},"validators": {"validation": Validators.compose([])}}</v>
      </c>
      <c r="BI159" s="26" t="str">
        <f ca="1" xml:space="preserve">
IF(Table_Question_Sets[[#This Row],[Row]]="Yes","]},{""className"": ""row"",""fieldGroup"": [","")&amp;
Table_Question_Sets[[#This Row],[Config Field]]</f>
        <v>{"key": "cyberCoverHeader","type": "content-field","className":"col-xs-12","templateOptions":{"content":{"heading3":"Cyber Risks"}},"validators": {"validation": Validators.compose([])}}</v>
      </c>
      <c r="BJ159"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"cyberCoverHeader","type": "content-field","className":"col-xs-12","templateOptions":{"content":{"heading3":"Cyber Risks"}},"validators": {"validation": Validators.compose([])}},{"key": "antivirusAndFirewall","type": "buttons-field","className":"col-xs-12","templateOptions":{"options":[{"value":"Yes","key":"Yes","icon":"glyphicon glyphicon-ok md"},{"value":"No","key":"No","icon":"glyphicon glyphicon-remove md"}],"label":"Do you have up-to-date anti-virus and fire wall protection installed?"},"validators": {"validation": Validators.compose([ValidationService.required('true', '')])}},{"key": "securityPolicy","type": "buttons-field","className":"col-xs-12","templateOptions":{"options":[{"value":"Yes","key":"Yes","icon":"glyphicon glyphicon-ok md"},{"value":"No","key":"No","icon":"glyphicon glyphicon-remove md"}],"label":"Do you have a security policy covering the types of information assets you hold, identifying levels of protection required for each?"},"validators": {"validation": Validators.compose([ValidationService.required('true', '')])}},{"key": "networkIntrusion","type": "buttons-field","className":"col-xs-12","templateOptions":{"options":[{"value":"Yes","key":"Yes","icon":"glyphicon glyphicon-ok md"},{"value":"No","key":"No","icon":"glyphicon glyphicon-remove md"}],"label":"Are you aware of any evidence of network intrusion or vulnerabilities highlighted in an IT Security Audit, Penetration test or active monitoring of network traffic which have not yet been resolved?"},"validators": {"validation": Validators.compose([ValidationService.required('true', '')])}},{"key": "newThreatsAdjustment","type": "buttons-field","className":"col-xs-12","templateOptions":{"options":[{"value":"Yes","key":"Yes","icon":"glyphicon glyphicon-ok md"},{"value":"No","key":"No","icon":"glyphicon glyphicon-remove md"}],"label":"Do you adjust your IT security or protection procedures in response to new threats?"},"validators": {"validation": Validators.compose([ValidationService.required('true', '')])}},{"key":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K159"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9" s="137" t="str">
        <f>IF(AND(Table_Question_Sets[[#This Row],[Header]]="",Table_Question_Sets[[#This Row],[Property]]&lt;&gt;"",Table_Question_Sets[[#This Row],[Field Type]]&lt;&gt;""),
""""&amp;Table_Question_Sets[[#This Row],[Key]]&amp;"""","")</f>
        <v>"cyberCoverHeader"</v>
      </c>
      <c r="BM15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"cyberCoverHeader","antivirusAndFirewall","securityPolicy","networkIntrusion","newThreatsAdjustment","backupData","thirdPartySecurityStandard","priorSecurityBreaches"</v>
      </c>
      <c r="BN159" s="137" t="str">
        <f>IF(AND(Table_Question_Sets[[#This Row],[Header]]&lt;&gt;"Yes",Table_Question_Sets[[#This Row],[Property]]&lt;&gt;"",Table_Question_Sets[[#This Row],[Workflow Role]]&lt;&gt;""),
""""&amp;Table_Question_Sets[[#This Row],[Workflow Role]]&amp;""":"""&amp;Table_Question_Sets[[#This Row],[Key]]&amp;"""","")</f>
        <v/>
      </c>
      <c r="BO159" s="137" t="str">
        <f>IF(AND(Table_Question_Sets[[#This Row],[Header]]&lt;&gt;"Yes",Table_Question_Sets[[#This Row],[Property]]&lt;&gt;"",Table_Question_Sets[[#This Row],[Private]]="Yes"),
""""&amp;Table_Question_Sets[[#This Row],[Key]]&amp;"""","")</f>
        <v/>
      </c>
      <c r="BP159" s="137">
        <f ca="1">IF(Table_Question_Sets[[#This Row],[Header]]="Yes","",_xlfn.NUMBERVALUE(INDIRECT(SUBSTITUTE(ADDRESS(1,COLUMN(),4),"1","")&amp;ROW()+1))+IF(OR(Table_Question_Sets[[#This Row],[Value]]&lt;&gt;"",AND(Table_Question_Sets[[#This Row],[Data Type]]="Repeating",Table_Question_Sets[[#This Row],[Calculation Repeating]]&lt;&gt;"")),1,0))</f>
        <v>0</v>
      </c>
      <c r="BQ159" s="137" t="str">
        <f ca="1" xml:space="preserve">
IF(Table_Question_Sets[[#This Row],[Data Type]]="Repeating",
OFFSET(Table_Repeating_Question_Sets[[#Headers],[Property]],MATCH(Table_Question_Sets[[#This Row],[Property]],Table_Repeating_Question_Sets[Property],0),MATCH("Calculation",Table_Repeating_Question_Sets[#Headers],0)-1,1,1),
"")</f>
        <v/>
      </c>
      <c r="BR15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9" s="137" t="str">
        <f ca="1">IF(ISNUMBER(Table_Question_Sets[[#This Row],[Config Use Row]]),INDEX(Table_Question_Sets[Config Rollup],Table_Question_Sets[[#This Row],[Config Use Row]]),"")</f>
        <v/>
      </c>
      <c r="BU159" s="137" t="str">
        <f ca="1">IF(ISNUMBER(Table_Question_Sets[[#This Row],[Config Use Row]]),INDEX(Table_Question_Sets[Config Keys Nested Rollup],Table_Question_Sets[[#This Row],[Config Use Row]]),"")</f>
        <v/>
      </c>
      <c r="BV159" s="26" t="str">
        <f ca="1">IF(ISNUMBER(Table_Question_Sets[[#This Row],[Config Use Row]]),INDEX(Table_Question_Sets[Calculation Rollup],Table_Question_Sets[[#This Row],[Config Use Row]]),"")</f>
        <v/>
      </c>
    </row>
    <row r="160" spans="2:74" s="22" customFormat="1" ht="21" customHeight="1">
      <c r="B160" s="27" t="s">
        <v>1811</v>
      </c>
      <c r="C160" s="164"/>
      <c r="D160" s="26" t="str">
        <f ca="1">IF(Table_Question_Sets[[#This Row],[Header]]="Yes","",
IF(INDIRECT(SUBSTITUTE(ADDRESS(1,COLUMN(),4),"1","")&amp;ROW()-1)="",
INDIRECT(SUBSTITUTE(ADDRESS(1,COLUMN(Table_Question_Sets[[#This Row],[Property]]),4),"1","")&amp;ROW()-1),
INDIRECT(SUBSTITUTE(ADDRESS(1,COLUMN(),4),"1","")&amp;ROW()-1)))</f>
        <v>Cyber Cover</v>
      </c>
      <c r="E16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antivirusAndFirewall</v>
      </c>
      <c r="F160" s="26" t="str">
        <f>IF(Table_Question_Sets[[#This Row],[Header]]="Yes","",IF(Table_Question_Sets[[#This Row],[Property]]&lt;&gt;"",SUBSTITUTE(Table_Question_Sets[[#This Row],[Property]]," ",""),""))</f>
        <v>AntivirusAndFirewall</v>
      </c>
      <c r="G160" s="94"/>
      <c r="H160" s="27" t="s">
        <v>37</v>
      </c>
      <c r="I160" s="27" t="s">
        <v>61</v>
      </c>
      <c r="J160" s="10" t="s">
        <v>67</v>
      </c>
      <c r="K160" s="59" t="s">
        <v>60</v>
      </c>
      <c r="L160" s="82"/>
      <c r="M160" s="82"/>
      <c r="N160" s="59"/>
      <c r="O160" s="60" t="s">
        <v>726</v>
      </c>
      <c r="P160" s="60"/>
      <c r="Q160" s="60"/>
      <c r="R160" s="59"/>
      <c r="S160" s="52"/>
      <c r="T160" s="27" t="s">
        <v>1812</v>
      </c>
      <c r="U160" s="11"/>
      <c r="V160" s="27"/>
      <c r="W160" s="27"/>
      <c r="X160" s="27"/>
      <c r="Y160" s="27"/>
      <c r="Z160" s="27"/>
      <c r="AA160" s="27"/>
      <c r="AB160" s="239"/>
      <c r="AC160" s="27"/>
      <c r="AD160" s="27"/>
      <c r="AE160" s="27"/>
      <c r="AF160" s="27"/>
      <c r="AG160" s="27"/>
      <c r="AH160" s="82"/>
      <c r="AI160" s="82"/>
      <c r="AJ160" s="82"/>
      <c r="AK160" s="82"/>
      <c r="AL160" s="26"/>
      <c r="AM160"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60" s="165"/>
      <c r="AO16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0" s="27"/>
      <c r="AR160" s="52"/>
      <c r="AS160" s="27"/>
      <c r="AT160" s="27"/>
      <c r="AU160" s="27"/>
      <c r="AV160" s="27"/>
      <c r="AW160" s="27"/>
      <c r="AX160" s="27"/>
      <c r="AY16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0" s="50" t="str">
        <f>IF(OR(Table_Question_Sets[[#This Row],[Header]]="Yes",Table_Question_Sets[[#This Row],[Text]]=""),"",IF(OR(Table_Question_Sets[[#This Row],[Text]]="true",Table_Question_Sets[[#This Row],[Text]]="false",ISNUMBER(Table_Question_Sets[[#This Row],[Text]])),Table_Question_Sets[[#This Row],[Text]],""""&amp;Table_Question_Sets[[#This Row],[Text]]&amp;""""))</f>
        <v/>
      </c>
      <c r="BA160" s="50" t="str">
        <f>IF(AND(Table_Question_Sets[[#This Row],[Header]]&lt;&gt;"Yes",Table_Question_Sets[[#This Row],[Property]]&lt;&gt;"",Table_Question_Sets[[#This Row],[Summary Label]]&lt;&gt;""),""""&amp;Table_Question_Sets[[#This Row],[Key]]&amp;""": """&amp;Table_Question_Sets[[#This Row],[Summary Label]]&amp;"""","")</f>
        <v/>
      </c>
      <c r="BB160" s="50">
        <f ca="1">IF(Table_Question_Sets[[#This Row],[Header]]="Yes","",_xlfn.NUMBERVALUE(INDIRECT(SUBSTITUTE(ADDRESS(1,COLUMN(),4),"1","")&amp;ROW()-1))+IF(Table_Question_Sets[[#This Row],[Property]]&lt;&gt;"",1,0))</f>
        <v>2</v>
      </c>
      <c r="BC160" s="50">
        <f ca="1">IF(Table_Question_Sets[[#This Row],[Header]]="Yes","",_xlfn.NUMBERVALUE(INDIRECT(SUBSTITUTE(ADDRESS(1,COLUMN(),4),"1","")&amp;ROW()+1))+IF(Table_Question_Sets[[#This Row],[Property]]&lt;&gt;"",1,0))</f>
        <v>7</v>
      </c>
      <c r="BD160" s="29" t="str">
        <f t="array" aca="1" ref="BD1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6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 have up-to-date anti-virus and fire wall protection installed?"}</v>
      </c>
      <c r="BH16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"antivirusAndFirewall","type": "buttons-field","className":"col-xs-12","templateOptions":{"options":[{"value":"Yes","key":"Yes","icon":"glyphicon glyphicon-ok md"},{"value":"No","key":"No","icon":"glyphicon glyphicon-remove md"}],"label":"Do you have up-to-date anti-virus and fire wall protection installed?"},"validators": {"validation": Validators.compose([ValidationService.required('true', '')])}}</v>
      </c>
      <c r="BI160" s="26" t="str">
        <f ca="1" xml:space="preserve">
IF(Table_Question_Sets[[#This Row],[Row]]="Yes","]},{""className"": ""row"",""fieldGroup"": [","")&amp;
Table_Question_Sets[[#This Row],[Config Field]]</f>
        <v>{"key": "antivirusAndFirewall","type": "buttons-field","className":"col-xs-12","templateOptions":{"options":[{"value":"Yes","key":"Yes","icon":"glyphicon glyphicon-ok md"},{"value":"No","key":"No","icon":"glyphicon glyphicon-remove md"}],"label":"Do you have up-to-date anti-virus and fire wall protection installed?"},"validators": {"validation": Validators.compose([ValidationService.required('true', '')])}}</v>
      </c>
      <c r="BJ160"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"antivirusAndFirewall","type": "buttons-field","className":"col-xs-12","templateOptions":{"options":[{"value":"Yes","key":"Yes","icon":"glyphicon glyphicon-ok md"},{"value":"No","key":"No","icon":"glyphicon glyphicon-remove md"}],"label":"Do you have up-to-date anti-virus and fire wall protection installed?"},"validators": {"validation": Validators.compose([ValidationService.required('true', '')])}},{"key": "securityPolicy","type": "buttons-field","className":"col-xs-12","templateOptions":{"options":[{"value":"Yes","key":"Yes","icon":"glyphicon glyphicon-ok md"},{"value":"No","key":"No","icon":"glyphicon glyphicon-remove md"}],"label":"Do you have a security policy covering the types of information assets you hold, identifying levels of protection required for each?"},"validators": {"validation": Validators.compose([ValidationService.required('true', '')])}},{"key": "networkIntrusion","type": "buttons-field","className":"col-xs-12","templateOptions":{"options":[{"value":"Yes","key":"Yes","icon":"glyphicon glyphicon-ok md"},{"value":"No","key":"No","icon":"glyphicon glyphicon-remove md"}],"label":"Are you aware of any evidence of network intrusion or vulnerabilities highlighted in an IT Security Audit, Penetration test or active monitoring of network traffic which have not yet been resolved?"},"validators": {"validation": Validators.compose([ValidationService.required('true', '')])}},{"key": "newThreatsAdjustment","type": "buttons-field","className":"col-xs-12","templateOptions":{"options":[{"value":"Yes","key":"Yes","icon":"glyphicon glyphicon-ok md"},{"value":"No","key":"No","icon":"glyphicon glyphicon-remove md"}],"label":"Do you adjust your IT security or protection procedures in response to new threats?"},"validators": {"validation": Validators.compose([ValidationService.required('true', '')])}},{"key":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K160"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0" s="137" t="str">
        <f>IF(AND(Table_Question_Sets[[#This Row],[Header]]="",Table_Question_Sets[[#This Row],[Property]]&lt;&gt;"",Table_Question_Sets[[#This Row],[Field Type]]&lt;&gt;""),
""""&amp;Table_Question_Sets[[#This Row],[Key]]&amp;"""","")</f>
        <v>"antivirusAndFirewall"</v>
      </c>
      <c r="BM16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"antivirusAndFirewall","securityPolicy","networkIntrusion","newThreatsAdjustment","backupData","thirdPartySecurityStandard","priorSecurityBreaches"</v>
      </c>
      <c r="BN160" s="137" t="str">
        <f>IF(AND(Table_Question_Sets[[#This Row],[Header]]&lt;&gt;"Yes",Table_Question_Sets[[#This Row],[Property]]&lt;&gt;"",Table_Question_Sets[[#This Row],[Workflow Role]]&lt;&gt;""),
""""&amp;Table_Question_Sets[[#This Row],[Workflow Role]]&amp;""":"""&amp;Table_Question_Sets[[#This Row],[Key]]&amp;"""","")</f>
        <v/>
      </c>
      <c r="BO160" s="137" t="str">
        <f>IF(AND(Table_Question_Sets[[#This Row],[Header]]&lt;&gt;"Yes",Table_Question_Sets[[#This Row],[Property]]&lt;&gt;"",Table_Question_Sets[[#This Row],[Private]]="Yes"),
""""&amp;Table_Question_Sets[[#This Row],[Key]]&amp;"""","")</f>
        <v/>
      </c>
      <c r="BP160" s="137">
        <f ca="1">IF(Table_Question_Sets[[#This Row],[Header]]="Yes","",_xlfn.NUMBERVALUE(INDIRECT(SUBSTITUTE(ADDRESS(1,COLUMN(),4),"1","")&amp;ROW()+1))+IF(OR(Table_Question_Sets[[#This Row],[Value]]&lt;&gt;"",AND(Table_Question_Sets[[#This Row],[Data Type]]="Repeating",Table_Question_Sets[[#This Row],[Calculation Repeating]]&lt;&gt;"")),1,0))</f>
        <v>0</v>
      </c>
      <c r="BQ160" s="137" t="str">
        <f ca="1" xml:space="preserve">
IF(Table_Question_Sets[[#This Row],[Data Type]]="Repeating",
OFFSET(Table_Repeating_Question_Sets[[#Headers],[Property]],MATCH(Table_Question_Sets[[#This Row],[Property]],Table_Repeating_Question_Sets[Property],0),MATCH("Calculation",Table_Repeating_Question_Sets[#Headers],0)-1,1,1),
"")</f>
        <v/>
      </c>
      <c r="BR16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0" s="137" t="str">
        <f ca="1">IF(ISNUMBER(Table_Question_Sets[[#This Row],[Config Use Row]]),INDEX(Table_Question_Sets[Config Rollup],Table_Question_Sets[[#This Row],[Config Use Row]]),"")</f>
        <v/>
      </c>
      <c r="BU160" s="137" t="str">
        <f ca="1">IF(ISNUMBER(Table_Question_Sets[[#This Row],[Config Use Row]]),INDEX(Table_Question_Sets[Config Keys Nested Rollup],Table_Question_Sets[[#This Row],[Config Use Row]]),"")</f>
        <v/>
      </c>
      <c r="BV160" s="26" t="str">
        <f ca="1">IF(ISNUMBER(Table_Question_Sets[[#This Row],[Config Use Row]]),INDEX(Table_Question_Sets[Calculation Rollup],Table_Question_Sets[[#This Row],[Config Use Row]]),"")</f>
        <v/>
      </c>
    </row>
    <row r="161" spans="2:74" s="22" customFormat="1" ht="21" customHeight="1">
      <c r="B161" s="27" t="s">
        <v>1813</v>
      </c>
      <c r="C161" s="164"/>
      <c r="D161" s="26" t="str">
        <f ca="1">IF(Table_Question_Sets[[#This Row],[Header]]="Yes","",
IF(INDIRECT(SUBSTITUTE(ADDRESS(1,COLUMN(),4),"1","")&amp;ROW()-1)="",
INDIRECT(SUBSTITUTE(ADDRESS(1,COLUMN(Table_Question_Sets[[#This Row],[Property]]),4),"1","")&amp;ROW()-1),
INDIRECT(SUBSTITUTE(ADDRESS(1,COLUMN(),4),"1","")&amp;ROW()-1)))</f>
        <v>Cyber Cover</v>
      </c>
      <c r="E16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securityPolicy</v>
      </c>
      <c r="F161" s="26" t="str">
        <f>IF(Table_Question_Sets[[#This Row],[Header]]="Yes","",IF(Table_Question_Sets[[#This Row],[Property]]&lt;&gt;"",SUBSTITUTE(Table_Question_Sets[[#This Row],[Property]]," ",""),""))</f>
        <v>SecurityPolicy</v>
      </c>
      <c r="G161" s="94"/>
      <c r="H161" s="27" t="s">
        <v>37</v>
      </c>
      <c r="I161" s="27" t="s">
        <v>61</v>
      </c>
      <c r="J161" s="10" t="s">
        <v>67</v>
      </c>
      <c r="K161" s="59" t="s">
        <v>60</v>
      </c>
      <c r="L161" s="82"/>
      <c r="M161" s="82"/>
      <c r="N161" s="59"/>
      <c r="O161" s="60" t="s">
        <v>726</v>
      </c>
      <c r="P161" s="60"/>
      <c r="Q161" s="60"/>
      <c r="R161" s="59"/>
      <c r="S161" s="52"/>
      <c r="T161" s="27" t="s">
        <v>1814</v>
      </c>
      <c r="U161" s="11"/>
      <c r="V161" s="27"/>
      <c r="W161" s="27"/>
      <c r="X161" s="27"/>
      <c r="Y161" s="27"/>
      <c r="Z161" s="27"/>
      <c r="AA161" s="27"/>
      <c r="AB161" s="239"/>
      <c r="AC161" s="27"/>
      <c r="AD161" s="27"/>
      <c r="AE161" s="27"/>
      <c r="AF161" s="27"/>
      <c r="AG161" s="27"/>
      <c r="AH161" s="82"/>
      <c r="AI161" s="82"/>
      <c r="AJ161" s="82"/>
      <c r="AK161" s="82"/>
      <c r="AL161" s="26"/>
      <c r="AM16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61" s="165"/>
      <c r="AO16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1" s="27"/>
      <c r="AR161" s="52"/>
      <c r="AS161" s="27"/>
      <c r="AT161" s="27"/>
      <c r="AU161" s="27"/>
      <c r="AV161" s="27"/>
      <c r="AW161" s="27"/>
      <c r="AX161" s="27"/>
      <c r="AY16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1" s="50" t="str">
        <f>IF(OR(Table_Question_Sets[[#This Row],[Header]]="Yes",Table_Question_Sets[[#This Row],[Text]]=""),"",IF(OR(Table_Question_Sets[[#This Row],[Text]]="true",Table_Question_Sets[[#This Row],[Text]]="false",ISNUMBER(Table_Question_Sets[[#This Row],[Text]])),Table_Question_Sets[[#This Row],[Text]],""""&amp;Table_Question_Sets[[#This Row],[Text]]&amp;""""))</f>
        <v/>
      </c>
      <c r="BA161" s="50" t="str">
        <f>IF(AND(Table_Question_Sets[[#This Row],[Header]]&lt;&gt;"Yes",Table_Question_Sets[[#This Row],[Property]]&lt;&gt;"",Table_Question_Sets[[#This Row],[Summary Label]]&lt;&gt;""),""""&amp;Table_Question_Sets[[#This Row],[Key]]&amp;""": """&amp;Table_Question_Sets[[#This Row],[Summary Label]]&amp;"""","")</f>
        <v/>
      </c>
      <c r="BB161" s="50">
        <f ca="1">IF(Table_Question_Sets[[#This Row],[Header]]="Yes","",_xlfn.NUMBERVALUE(INDIRECT(SUBSTITUTE(ADDRESS(1,COLUMN(),4),"1","")&amp;ROW()-1))+IF(Table_Question_Sets[[#This Row],[Property]]&lt;&gt;"",1,0))</f>
        <v>3</v>
      </c>
      <c r="BC161" s="50">
        <f ca="1">IF(Table_Question_Sets[[#This Row],[Header]]="Yes","",_xlfn.NUMBERVALUE(INDIRECT(SUBSTITUTE(ADDRESS(1,COLUMN(),4),"1","")&amp;ROW()+1))+IF(Table_Question_Sets[[#This Row],[Property]]&lt;&gt;"",1,0))</f>
        <v>6</v>
      </c>
      <c r="BD161" s="29" t="str">
        <f t="array" aca="1" ref="BD1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6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 have a security policy covering the types of information assets you hold, identifying levels of protection required for each?"}</v>
      </c>
      <c r="BH16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"securityPolicy","type": "buttons-field","className":"col-xs-12","templateOptions":{"options":[{"value":"Yes","key":"Yes","icon":"glyphicon glyphicon-ok md"},{"value":"No","key":"No","icon":"glyphicon glyphicon-remove md"}],"label":"Do you have a security policy covering the types of information assets you hold, identifying levels of protection required for each?"},"validators": {"validation": Validators.compose([ValidationService.required('true', '')])}}</v>
      </c>
      <c r="BI161" s="26" t="str">
        <f ca="1" xml:space="preserve">
IF(Table_Question_Sets[[#This Row],[Row]]="Yes","]},{""className"": ""row"",""fieldGroup"": [","")&amp;
Table_Question_Sets[[#This Row],[Config Field]]</f>
        <v>{"key": "securityPolicy","type": "buttons-field","className":"col-xs-12","templateOptions":{"options":[{"value":"Yes","key":"Yes","icon":"glyphicon glyphicon-ok md"},{"value":"No","key":"No","icon":"glyphicon glyphicon-remove md"}],"label":"Do you have a security policy covering the types of information assets you hold, identifying levels of protection required for each?"},"validators": {"validation": Validators.compose([ValidationService.required('true', '')])}}</v>
      </c>
      <c r="BJ16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"securityPolicy","type": "buttons-field","className":"col-xs-12","templateOptions":{"options":[{"value":"Yes","key":"Yes","icon":"glyphicon glyphicon-ok md"},{"value":"No","key":"No","icon":"glyphicon glyphicon-remove md"}],"label":"Do you have a security policy covering the types of information assets you hold, identifying levels of protection required for each?"},"validators": {"validation": Validators.compose([ValidationService.required('true', '')])}},{"key": "networkIntrusion","type": "buttons-field","className":"col-xs-12","templateOptions":{"options":[{"value":"Yes","key":"Yes","icon":"glyphicon glyphicon-ok md"},{"value":"No","key":"No","icon":"glyphicon glyphicon-remove md"}],"label":"Are you aware of any evidence of network intrusion or vulnerabilities highlighted in an IT Security Audit, Penetration test or active monitoring of network traffic which have not yet been resolved?"},"validators": {"validation": Validators.compose([ValidationService.required('true', '')])}},{"key": "newThreatsAdjustment","type": "buttons-field","className":"col-xs-12","templateOptions":{"options":[{"value":"Yes","key":"Yes","icon":"glyphicon glyphicon-ok md"},{"value":"No","key":"No","icon":"glyphicon glyphicon-remove md"}],"label":"Do you adjust your IT security or protection procedures in response to new threats?"},"validators": {"validation": Validators.compose([ValidationService.required('true', '')])}},{"key":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K16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1" s="137" t="str">
        <f>IF(AND(Table_Question_Sets[[#This Row],[Header]]="",Table_Question_Sets[[#This Row],[Property]]&lt;&gt;"",Table_Question_Sets[[#This Row],[Field Type]]&lt;&gt;""),
""""&amp;Table_Question_Sets[[#This Row],[Key]]&amp;"""","")</f>
        <v>"securityPolicy"</v>
      </c>
      <c r="BM16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"securityPolicy","networkIntrusion","newThreatsAdjustment","backupData","thirdPartySecurityStandard","priorSecurityBreaches"</v>
      </c>
      <c r="BN161" s="137" t="str">
        <f>IF(AND(Table_Question_Sets[[#This Row],[Header]]&lt;&gt;"Yes",Table_Question_Sets[[#This Row],[Property]]&lt;&gt;"",Table_Question_Sets[[#This Row],[Workflow Role]]&lt;&gt;""),
""""&amp;Table_Question_Sets[[#This Row],[Workflow Role]]&amp;""":"""&amp;Table_Question_Sets[[#This Row],[Key]]&amp;"""","")</f>
        <v/>
      </c>
      <c r="BO161" s="137" t="str">
        <f>IF(AND(Table_Question_Sets[[#This Row],[Header]]&lt;&gt;"Yes",Table_Question_Sets[[#This Row],[Property]]&lt;&gt;"",Table_Question_Sets[[#This Row],[Private]]="Yes"),
""""&amp;Table_Question_Sets[[#This Row],[Key]]&amp;"""","")</f>
        <v/>
      </c>
      <c r="BP161" s="137">
        <f ca="1">IF(Table_Question_Sets[[#This Row],[Header]]="Yes","",_xlfn.NUMBERVALUE(INDIRECT(SUBSTITUTE(ADDRESS(1,COLUMN(),4),"1","")&amp;ROW()+1))+IF(OR(Table_Question_Sets[[#This Row],[Value]]&lt;&gt;"",AND(Table_Question_Sets[[#This Row],[Data Type]]="Repeating",Table_Question_Sets[[#This Row],[Calculation Repeating]]&lt;&gt;"")),1,0))</f>
        <v>0</v>
      </c>
      <c r="BQ161" s="137" t="str">
        <f ca="1" xml:space="preserve">
IF(Table_Question_Sets[[#This Row],[Data Type]]="Repeating",
OFFSET(Table_Repeating_Question_Sets[[#Headers],[Property]],MATCH(Table_Question_Sets[[#This Row],[Property]],Table_Repeating_Question_Sets[Property],0),MATCH("Calculation",Table_Repeating_Question_Sets[#Headers],0)-1,1,1),
"")</f>
        <v/>
      </c>
      <c r="BR16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1" s="137" t="str">
        <f ca="1">IF(ISNUMBER(Table_Question_Sets[[#This Row],[Config Use Row]]),INDEX(Table_Question_Sets[Config Rollup],Table_Question_Sets[[#This Row],[Config Use Row]]),"")</f>
        <v/>
      </c>
      <c r="BU161" s="137" t="str">
        <f ca="1">IF(ISNUMBER(Table_Question_Sets[[#This Row],[Config Use Row]]),INDEX(Table_Question_Sets[Config Keys Nested Rollup],Table_Question_Sets[[#This Row],[Config Use Row]]),"")</f>
        <v/>
      </c>
      <c r="BV161" s="26" t="str">
        <f ca="1">IF(ISNUMBER(Table_Question_Sets[[#This Row],[Config Use Row]]),INDEX(Table_Question_Sets[Calculation Rollup],Table_Question_Sets[[#This Row],[Config Use Row]]),"")</f>
        <v/>
      </c>
    </row>
    <row r="162" spans="2:74" s="22" customFormat="1" ht="21" customHeight="1">
      <c r="B162" s="27" t="s">
        <v>1815</v>
      </c>
      <c r="C162" s="164"/>
      <c r="D162" s="26" t="str">
        <f ca="1">IF(Table_Question_Sets[[#This Row],[Header]]="Yes","",
IF(INDIRECT(SUBSTITUTE(ADDRESS(1,COLUMN(),4),"1","")&amp;ROW()-1)="",
INDIRECT(SUBSTITUTE(ADDRESS(1,COLUMN(Table_Question_Sets[[#This Row],[Property]]),4),"1","")&amp;ROW()-1),
INDIRECT(SUBSTITUTE(ADDRESS(1,COLUMN(),4),"1","")&amp;ROW()-1)))</f>
        <v>Cyber Cover</v>
      </c>
      <c r="E16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networkIntrusion</v>
      </c>
      <c r="F162" s="26" t="str">
        <f>IF(Table_Question_Sets[[#This Row],[Header]]="Yes","",IF(Table_Question_Sets[[#This Row],[Property]]&lt;&gt;"",SUBSTITUTE(Table_Question_Sets[[#This Row],[Property]]," ",""),""))</f>
        <v>NetworkIntrusion</v>
      </c>
      <c r="G162" s="94"/>
      <c r="H162" s="27" t="s">
        <v>37</v>
      </c>
      <c r="I162" s="27" t="s">
        <v>61</v>
      </c>
      <c r="J162" s="10" t="s">
        <v>67</v>
      </c>
      <c r="K162" s="59" t="s">
        <v>60</v>
      </c>
      <c r="L162" s="82"/>
      <c r="M162" s="82"/>
      <c r="N162" s="59"/>
      <c r="O162" s="60" t="s">
        <v>726</v>
      </c>
      <c r="P162" s="60"/>
      <c r="Q162" s="60"/>
      <c r="R162" s="59"/>
      <c r="S162" s="52"/>
      <c r="T162" s="27" t="s">
        <v>1816</v>
      </c>
      <c r="U162" s="11"/>
      <c r="V162" s="27"/>
      <c r="W162" s="27"/>
      <c r="X162" s="27"/>
      <c r="Y162" s="27"/>
      <c r="Z162" s="27"/>
      <c r="AA162" s="27"/>
      <c r="AB162" s="239"/>
      <c r="AC162" s="27"/>
      <c r="AD162" s="27"/>
      <c r="AE162" s="27"/>
      <c r="AF162" s="27"/>
      <c r="AG162" s="27"/>
      <c r="AH162" s="82"/>
      <c r="AI162" s="82"/>
      <c r="AJ162" s="82"/>
      <c r="AK162" s="82"/>
      <c r="AL162" s="26"/>
      <c r="AM16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62" s="165"/>
      <c r="AO16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2" s="27"/>
      <c r="AR162" s="52"/>
      <c r="AS162" s="27"/>
      <c r="AT162" s="27"/>
      <c r="AU162" s="27"/>
      <c r="AV162" s="27"/>
      <c r="AW162" s="27"/>
      <c r="AX162" s="27"/>
      <c r="AY16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2" s="50" t="str">
        <f>IF(OR(Table_Question_Sets[[#This Row],[Header]]="Yes",Table_Question_Sets[[#This Row],[Text]]=""),"",IF(OR(Table_Question_Sets[[#This Row],[Text]]="true",Table_Question_Sets[[#This Row],[Text]]="false",ISNUMBER(Table_Question_Sets[[#This Row],[Text]])),Table_Question_Sets[[#This Row],[Text]],""""&amp;Table_Question_Sets[[#This Row],[Text]]&amp;""""))</f>
        <v/>
      </c>
      <c r="BA162" s="50" t="str">
        <f>IF(AND(Table_Question_Sets[[#This Row],[Header]]&lt;&gt;"Yes",Table_Question_Sets[[#This Row],[Property]]&lt;&gt;"",Table_Question_Sets[[#This Row],[Summary Label]]&lt;&gt;""),""""&amp;Table_Question_Sets[[#This Row],[Key]]&amp;""": """&amp;Table_Question_Sets[[#This Row],[Summary Label]]&amp;"""","")</f>
        <v/>
      </c>
      <c r="BB162" s="50">
        <f ca="1">IF(Table_Question_Sets[[#This Row],[Header]]="Yes","",_xlfn.NUMBERVALUE(INDIRECT(SUBSTITUTE(ADDRESS(1,COLUMN(),4),"1","")&amp;ROW()-1))+IF(Table_Question_Sets[[#This Row],[Property]]&lt;&gt;"",1,0))</f>
        <v>4</v>
      </c>
      <c r="BC162" s="50">
        <f ca="1">IF(Table_Question_Sets[[#This Row],[Header]]="Yes","",_xlfn.NUMBERVALUE(INDIRECT(SUBSTITUTE(ADDRESS(1,COLUMN(),4),"1","")&amp;ROW()+1))+IF(Table_Question_Sets[[#This Row],[Property]]&lt;&gt;"",1,0))</f>
        <v>5</v>
      </c>
      <c r="BD162" s="29" t="str">
        <f t="array" aca="1" ref="BD1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6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md"}],"label":"Are you aware of any evidence of network intrusion or vulnerabilities highlighted in an IT Security Audit, Penetration test or active monitoring of network traffic which have not yet been resolved?"}</v>
      </c>
      <c r="BH16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"networkIntrusion","type": "buttons-field","className":"col-xs-12","templateOptions":{"options":[{"value":"Yes","key":"Yes","icon":"glyphicon glyphicon-ok md"},{"value":"No","key":"No","icon":"glyphicon glyphicon-remove md"}],"label":"Are you aware of any evidence of network intrusion or vulnerabilities highlighted in an IT Security Audit, Penetration test or active monitoring of network traffic which have not yet been resolved?"},"validators": {"validation": Validators.compose([ValidationService.required('true', '')])}}</v>
      </c>
      <c r="BI162" s="26" t="str">
        <f ca="1" xml:space="preserve">
IF(Table_Question_Sets[[#This Row],[Row]]="Yes","]},{""className"": ""row"",""fieldGroup"": [","")&amp;
Table_Question_Sets[[#This Row],[Config Field]]</f>
        <v>{"key": "networkIntrusion","type": "buttons-field","className":"col-xs-12","templateOptions":{"options":[{"value":"Yes","key":"Yes","icon":"glyphicon glyphicon-ok md"},{"value":"No","key":"No","icon":"glyphicon glyphicon-remove md"}],"label":"Are you aware of any evidence of network intrusion or vulnerabilities highlighted in an IT Security Audit, Penetration test or active monitoring of network traffic which have not yet been resolved?"},"validators": {"validation": Validators.compose([ValidationService.required('true', '')])}}</v>
      </c>
      <c r="BJ16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"networkIntrusion","type": "buttons-field","className":"col-xs-12","templateOptions":{"options":[{"value":"Yes","key":"Yes","icon":"glyphicon glyphicon-ok md"},{"value":"No","key":"No","icon":"glyphicon glyphicon-remove md"}],"label":"Are you aware of any evidence of network intrusion or vulnerabilities highlighted in an IT Security Audit, Penetration test or active monitoring of network traffic which have not yet been resolved?"},"validators": {"validation": Validators.compose([ValidationService.required('true', '')])}},{"key": "newThreatsAdjustment","type": "buttons-field","className":"col-xs-12","templateOptions":{"options":[{"value":"Yes","key":"Yes","icon":"glyphicon glyphicon-ok md"},{"value":"No","key":"No","icon":"glyphicon glyphicon-remove md"}],"label":"Do you adjust your IT security or protection procedures in response to new threats?"},"validators": {"validation": Validators.compose([ValidationService.required('true', '')])}},{"key":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K16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2" s="137" t="str">
        <f>IF(AND(Table_Question_Sets[[#This Row],[Header]]="",Table_Question_Sets[[#This Row],[Property]]&lt;&gt;"",Table_Question_Sets[[#This Row],[Field Type]]&lt;&gt;""),
""""&amp;Table_Question_Sets[[#This Row],[Key]]&amp;"""","")</f>
        <v>"networkIntrusion"</v>
      </c>
      <c r="BM16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"networkIntrusion","newThreatsAdjustment","backupData","thirdPartySecurityStandard","priorSecurityBreaches"</v>
      </c>
      <c r="BN162" s="137" t="str">
        <f>IF(AND(Table_Question_Sets[[#This Row],[Header]]&lt;&gt;"Yes",Table_Question_Sets[[#This Row],[Property]]&lt;&gt;"",Table_Question_Sets[[#This Row],[Workflow Role]]&lt;&gt;""),
""""&amp;Table_Question_Sets[[#This Row],[Workflow Role]]&amp;""":"""&amp;Table_Question_Sets[[#This Row],[Key]]&amp;"""","")</f>
        <v/>
      </c>
      <c r="BO162" s="137" t="str">
        <f>IF(AND(Table_Question_Sets[[#This Row],[Header]]&lt;&gt;"Yes",Table_Question_Sets[[#This Row],[Property]]&lt;&gt;"",Table_Question_Sets[[#This Row],[Private]]="Yes"),
""""&amp;Table_Question_Sets[[#This Row],[Key]]&amp;"""","")</f>
        <v/>
      </c>
      <c r="BP162" s="137">
        <f ca="1">IF(Table_Question_Sets[[#This Row],[Header]]="Yes","",_xlfn.NUMBERVALUE(INDIRECT(SUBSTITUTE(ADDRESS(1,COLUMN(),4),"1","")&amp;ROW()+1))+IF(OR(Table_Question_Sets[[#This Row],[Value]]&lt;&gt;"",AND(Table_Question_Sets[[#This Row],[Data Type]]="Repeating",Table_Question_Sets[[#This Row],[Calculation Repeating]]&lt;&gt;"")),1,0))</f>
        <v>0</v>
      </c>
      <c r="BQ162" s="137" t="str">
        <f ca="1" xml:space="preserve">
IF(Table_Question_Sets[[#This Row],[Data Type]]="Repeating",
OFFSET(Table_Repeating_Question_Sets[[#Headers],[Property]],MATCH(Table_Question_Sets[[#This Row],[Property]],Table_Repeating_Question_Sets[Property],0),MATCH("Calculation",Table_Repeating_Question_Sets[#Headers],0)-1,1,1),
"")</f>
        <v/>
      </c>
      <c r="BR16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2" s="137" t="str">
        <f ca="1">IF(ISNUMBER(Table_Question_Sets[[#This Row],[Config Use Row]]),INDEX(Table_Question_Sets[Config Rollup],Table_Question_Sets[[#This Row],[Config Use Row]]),"")</f>
        <v/>
      </c>
      <c r="BU162" s="137" t="str">
        <f ca="1">IF(ISNUMBER(Table_Question_Sets[[#This Row],[Config Use Row]]),INDEX(Table_Question_Sets[Config Keys Nested Rollup],Table_Question_Sets[[#This Row],[Config Use Row]]),"")</f>
        <v/>
      </c>
      <c r="BV162" s="26" t="str">
        <f ca="1">IF(ISNUMBER(Table_Question_Sets[[#This Row],[Config Use Row]]),INDEX(Table_Question_Sets[Calculation Rollup],Table_Question_Sets[[#This Row],[Config Use Row]]),"")</f>
        <v/>
      </c>
    </row>
    <row r="163" spans="2:74" s="22" customFormat="1" ht="21" customHeight="1">
      <c r="B163" s="27" t="s">
        <v>1817</v>
      </c>
      <c r="C163" s="164"/>
      <c r="D163" s="26" t="str">
        <f ca="1">IF(Table_Question_Sets[[#This Row],[Header]]="Yes","",
IF(INDIRECT(SUBSTITUTE(ADDRESS(1,COLUMN(),4),"1","")&amp;ROW()-1)="",
INDIRECT(SUBSTITUTE(ADDRESS(1,COLUMN(Table_Question_Sets[[#This Row],[Property]]),4),"1","")&amp;ROW()-1),
INDIRECT(SUBSTITUTE(ADDRESS(1,COLUMN(),4),"1","")&amp;ROW()-1)))</f>
        <v>Cyber Cover</v>
      </c>
      <c r="E16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newThreatsAdjustment</v>
      </c>
      <c r="F163" s="26" t="str">
        <f>IF(Table_Question_Sets[[#This Row],[Header]]="Yes","",IF(Table_Question_Sets[[#This Row],[Property]]&lt;&gt;"",SUBSTITUTE(Table_Question_Sets[[#This Row],[Property]]," ",""),""))</f>
        <v>NewThreatsAdjustment</v>
      </c>
      <c r="G163" s="94"/>
      <c r="H163" s="27" t="s">
        <v>37</v>
      </c>
      <c r="I163" s="27" t="s">
        <v>61</v>
      </c>
      <c r="J163" s="10" t="s">
        <v>67</v>
      </c>
      <c r="K163" s="59" t="s">
        <v>60</v>
      </c>
      <c r="L163" s="82"/>
      <c r="M163" s="82"/>
      <c r="N163" s="59"/>
      <c r="O163" s="60" t="s">
        <v>726</v>
      </c>
      <c r="P163" s="60"/>
      <c r="Q163" s="60"/>
      <c r="R163" s="59"/>
      <c r="S163" s="52"/>
      <c r="T163" s="28" t="s">
        <v>1818</v>
      </c>
      <c r="U163" s="11"/>
      <c r="V163" s="27"/>
      <c r="W163" s="27"/>
      <c r="X163" s="27"/>
      <c r="Y163" s="27"/>
      <c r="Z163" s="27"/>
      <c r="AA163" s="27"/>
      <c r="AB163" s="239"/>
      <c r="AC163" s="27"/>
      <c r="AD163" s="27"/>
      <c r="AE163" s="27"/>
      <c r="AF163" s="27"/>
      <c r="AG163" s="27"/>
      <c r="AH163" s="82"/>
      <c r="AI163" s="82"/>
      <c r="AJ163" s="82"/>
      <c r="AK163" s="82"/>
      <c r="AL163" s="26"/>
      <c r="AM16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63" s="165"/>
      <c r="AO16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3" s="27"/>
      <c r="AR163" s="52"/>
      <c r="AS163" s="27"/>
      <c r="AT163" s="27"/>
      <c r="AU163" s="27"/>
      <c r="AV163" s="27"/>
      <c r="AW163" s="27"/>
      <c r="AX163" s="27"/>
      <c r="AY16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3" s="50" t="str">
        <f>IF(OR(Table_Question_Sets[[#This Row],[Header]]="Yes",Table_Question_Sets[[#This Row],[Text]]=""),"",IF(OR(Table_Question_Sets[[#This Row],[Text]]="true",Table_Question_Sets[[#This Row],[Text]]="false",ISNUMBER(Table_Question_Sets[[#This Row],[Text]])),Table_Question_Sets[[#This Row],[Text]],""""&amp;Table_Question_Sets[[#This Row],[Text]]&amp;""""))</f>
        <v/>
      </c>
      <c r="BA163" s="50" t="str">
        <f>IF(AND(Table_Question_Sets[[#This Row],[Header]]&lt;&gt;"Yes",Table_Question_Sets[[#This Row],[Property]]&lt;&gt;"",Table_Question_Sets[[#This Row],[Summary Label]]&lt;&gt;""),""""&amp;Table_Question_Sets[[#This Row],[Key]]&amp;""": """&amp;Table_Question_Sets[[#This Row],[Summary Label]]&amp;"""","")</f>
        <v/>
      </c>
      <c r="BB163" s="50">
        <f ca="1">IF(Table_Question_Sets[[#This Row],[Header]]="Yes","",_xlfn.NUMBERVALUE(INDIRECT(SUBSTITUTE(ADDRESS(1,COLUMN(),4),"1","")&amp;ROW()-1))+IF(Table_Question_Sets[[#This Row],[Property]]&lt;&gt;"",1,0))</f>
        <v>5</v>
      </c>
      <c r="BC163" s="50">
        <f ca="1">IF(Table_Question_Sets[[#This Row],[Header]]="Yes","",_xlfn.NUMBERVALUE(INDIRECT(SUBSTITUTE(ADDRESS(1,COLUMN(),4),"1","")&amp;ROW()+1))+IF(Table_Question_Sets[[#This Row],[Property]]&lt;&gt;"",1,0))</f>
        <v>4</v>
      </c>
      <c r="BD163" s="29" t="str">
        <f t="array" aca="1" ref="BD1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6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 adjust your IT security or protection procedures in response to new threats?"}</v>
      </c>
      <c r="BH16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"newThreatsAdjustment","type": "buttons-field","className":"col-xs-12","templateOptions":{"options":[{"value":"Yes","key":"Yes","icon":"glyphicon glyphicon-ok md"},{"value":"No","key":"No","icon":"glyphicon glyphicon-remove md"}],"label":"Do you adjust your IT security or protection procedures in response to new threats?"},"validators": {"validation": Validators.compose([ValidationService.required('true', '')])}}</v>
      </c>
      <c r="BI163" s="26" t="str">
        <f ca="1" xml:space="preserve">
IF(Table_Question_Sets[[#This Row],[Row]]="Yes","]},{""className"": ""row"",""fieldGroup"": [","")&amp;
Table_Question_Sets[[#This Row],[Config Field]]</f>
        <v>{"key": "newThreatsAdjustment","type": "buttons-field","className":"col-xs-12","templateOptions":{"options":[{"value":"Yes","key":"Yes","icon":"glyphicon glyphicon-ok md"},{"value":"No","key":"No","icon":"glyphicon glyphicon-remove md"}],"label":"Do you adjust your IT security or protection procedures in response to new threats?"},"validators": {"validation": Validators.compose([ValidationService.required('true', '')])}}</v>
      </c>
      <c r="BJ16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"newThreatsAdjustment","type": "buttons-field","className":"col-xs-12","templateOptions":{"options":[{"value":"Yes","key":"Yes","icon":"glyphicon glyphicon-ok md"},{"value":"No","key":"No","icon":"glyphicon glyphicon-remove md"}],"label":"Do you adjust your IT security or protection procedures in response to new threats?"},"validators": {"validation": Validators.compose([ValidationService.required('true', '')])}},{"key":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K16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3" s="137" t="str">
        <f>IF(AND(Table_Question_Sets[[#This Row],[Header]]="",Table_Question_Sets[[#This Row],[Property]]&lt;&gt;"",Table_Question_Sets[[#This Row],[Field Type]]&lt;&gt;""),
""""&amp;Table_Question_Sets[[#This Row],[Key]]&amp;"""","")</f>
        <v>"newThreatsAdjustment"</v>
      </c>
      <c r="BM16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"newThreatsAdjustment","backupData","thirdPartySecurityStandard","priorSecurityBreaches"</v>
      </c>
      <c r="BN163" s="137" t="str">
        <f>IF(AND(Table_Question_Sets[[#This Row],[Header]]&lt;&gt;"Yes",Table_Question_Sets[[#This Row],[Property]]&lt;&gt;"",Table_Question_Sets[[#This Row],[Workflow Role]]&lt;&gt;""),
""""&amp;Table_Question_Sets[[#This Row],[Workflow Role]]&amp;""":"""&amp;Table_Question_Sets[[#This Row],[Key]]&amp;"""","")</f>
        <v/>
      </c>
      <c r="BO163" s="137" t="str">
        <f>IF(AND(Table_Question_Sets[[#This Row],[Header]]&lt;&gt;"Yes",Table_Question_Sets[[#This Row],[Property]]&lt;&gt;"",Table_Question_Sets[[#This Row],[Private]]="Yes"),
""""&amp;Table_Question_Sets[[#This Row],[Key]]&amp;"""","")</f>
        <v/>
      </c>
      <c r="BP163" s="137">
        <f ca="1">IF(Table_Question_Sets[[#This Row],[Header]]="Yes","",_xlfn.NUMBERVALUE(INDIRECT(SUBSTITUTE(ADDRESS(1,COLUMN(),4),"1","")&amp;ROW()+1))+IF(OR(Table_Question_Sets[[#This Row],[Value]]&lt;&gt;"",AND(Table_Question_Sets[[#This Row],[Data Type]]="Repeating",Table_Question_Sets[[#This Row],[Calculation Repeating]]&lt;&gt;"")),1,0))</f>
        <v>0</v>
      </c>
      <c r="BQ163" s="137" t="str">
        <f ca="1" xml:space="preserve">
IF(Table_Question_Sets[[#This Row],[Data Type]]="Repeating",
OFFSET(Table_Repeating_Question_Sets[[#Headers],[Property]],MATCH(Table_Question_Sets[[#This Row],[Property]],Table_Repeating_Question_Sets[Property],0),MATCH("Calculation",Table_Repeating_Question_Sets[#Headers],0)-1,1,1),
"")</f>
        <v/>
      </c>
      <c r="BR16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3" s="137" t="str">
        <f ca="1">IF(ISNUMBER(Table_Question_Sets[[#This Row],[Config Use Row]]),INDEX(Table_Question_Sets[Config Rollup],Table_Question_Sets[[#This Row],[Config Use Row]]),"")</f>
        <v/>
      </c>
      <c r="BU163" s="137" t="str">
        <f ca="1">IF(ISNUMBER(Table_Question_Sets[[#This Row],[Config Use Row]]),INDEX(Table_Question_Sets[Config Keys Nested Rollup],Table_Question_Sets[[#This Row],[Config Use Row]]),"")</f>
        <v/>
      </c>
      <c r="BV163" s="26" t="str">
        <f ca="1">IF(ISNUMBER(Table_Question_Sets[[#This Row],[Config Use Row]]),INDEX(Table_Question_Sets[Calculation Rollup],Table_Question_Sets[[#This Row],[Config Use Row]]),"")</f>
        <v/>
      </c>
    </row>
    <row r="164" spans="2:74" s="22" customFormat="1" ht="21" customHeight="1">
      <c r="B164" s="316" t="s">
        <v>1819</v>
      </c>
      <c r="C164" s="164"/>
      <c r="D164" s="26" t="str">
        <f ca="1">IF(Table_Question_Sets[[#This Row],[Header]]="Yes","",
IF(INDIRECT(SUBSTITUTE(ADDRESS(1,COLUMN(),4),"1","")&amp;ROW()-1)="",
INDIRECT(SUBSTITUTE(ADDRESS(1,COLUMN(Table_Question_Sets[[#This Row],[Property]]),4),"1","")&amp;ROW()-1),
INDIRECT(SUBSTITUTE(ADDRESS(1,COLUMN(),4),"1","")&amp;ROW()-1)))</f>
        <v>Cyber Cover</v>
      </c>
      <c r="E16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backupData</v>
      </c>
      <c r="F164" s="26" t="str">
        <f>IF(Table_Question_Sets[[#This Row],[Header]]="Yes","",IF(Table_Question_Sets[[#This Row],[Property]]&lt;&gt;"",SUBSTITUTE(Table_Question_Sets[[#This Row],[Property]]," ",""),""))</f>
        <v>BackupData</v>
      </c>
      <c r="G164" s="94"/>
      <c r="H164" s="316" t="s">
        <v>37</v>
      </c>
      <c r="I164" s="316" t="s">
        <v>61</v>
      </c>
      <c r="J164" s="317" t="s">
        <v>67</v>
      </c>
      <c r="K164" s="318" t="s">
        <v>60</v>
      </c>
      <c r="L164" s="82"/>
      <c r="M164" s="82"/>
      <c r="N164" s="59"/>
      <c r="O164" s="319" t="s">
        <v>726</v>
      </c>
      <c r="P164" s="60"/>
      <c r="Q164" s="60"/>
      <c r="R164" s="59"/>
      <c r="S164" s="52"/>
      <c r="T164" s="316" t="s">
        <v>1820</v>
      </c>
      <c r="U164" s="11"/>
      <c r="V164" s="27"/>
      <c r="W164" s="27"/>
      <c r="X164" s="27"/>
      <c r="Y164" s="27"/>
      <c r="Z164" s="27"/>
      <c r="AA164" s="27"/>
      <c r="AB164" s="239"/>
      <c r="AC164" s="27"/>
      <c r="AD164" s="27"/>
      <c r="AE164" s="27"/>
      <c r="AF164" s="27"/>
      <c r="AG164" s="27"/>
      <c r="AH164" s="82"/>
      <c r="AI164" s="82"/>
      <c r="AJ164" s="82"/>
      <c r="AK164" s="82"/>
      <c r="AL164" s="26"/>
      <c r="AM16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64" s="165"/>
      <c r="AO16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4" s="27"/>
      <c r="AR164" s="52"/>
      <c r="AS164" s="27"/>
      <c r="AT164" s="27"/>
      <c r="AU164" s="27"/>
      <c r="AV164" s="27"/>
      <c r="AW164" s="27"/>
      <c r="AX164" s="27"/>
      <c r="AY16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4" s="50" t="str">
        <f>IF(OR(Table_Question_Sets[[#This Row],[Header]]="Yes",Table_Question_Sets[[#This Row],[Text]]=""),"",IF(OR(Table_Question_Sets[[#This Row],[Text]]="true",Table_Question_Sets[[#This Row],[Text]]="false",ISNUMBER(Table_Question_Sets[[#This Row],[Text]])),Table_Question_Sets[[#This Row],[Text]],""""&amp;Table_Question_Sets[[#This Row],[Text]]&amp;""""))</f>
        <v/>
      </c>
      <c r="BA164" s="50" t="str">
        <f>IF(AND(Table_Question_Sets[[#This Row],[Header]]&lt;&gt;"Yes",Table_Question_Sets[[#This Row],[Property]]&lt;&gt;"",Table_Question_Sets[[#This Row],[Summary Label]]&lt;&gt;""),""""&amp;Table_Question_Sets[[#This Row],[Key]]&amp;""": """&amp;Table_Question_Sets[[#This Row],[Summary Label]]&amp;"""","")</f>
        <v/>
      </c>
      <c r="BB164" s="50">
        <f ca="1">IF(Table_Question_Sets[[#This Row],[Header]]="Yes","",_xlfn.NUMBERVALUE(INDIRECT(SUBSTITUTE(ADDRESS(1,COLUMN(),4),"1","")&amp;ROW()-1))+IF(Table_Question_Sets[[#This Row],[Property]]&lt;&gt;"",1,0))</f>
        <v>6</v>
      </c>
      <c r="BC164" s="50">
        <f ca="1">IF(Table_Question_Sets[[#This Row],[Header]]="Yes","",_xlfn.NUMBERVALUE(INDIRECT(SUBSTITUTE(ADDRESS(1,COLUMN(),4),"1","")&amp;ROW()+1))+IF(Table_Question_Sets[[#This Row],[Property]]&lt;&gt;"",1,0))</f>
        <v>3</v>
      </c>
      <c r="BD164" s="29" t="str">
        <f t="array" aca="1" ref="BD16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6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 backup all sensitive and financial data at least weekly?"}</v>
      </c>
      <c r="BH16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v>
      </c>
      <c r="BI164" s="26" t="str">
        <f ca="1" xml:space="preserve">
IF(Table_Question_Sets[[#This Row],[Row]]="Yes","]},{""className"": ""row"",""fieldGroup"": [","")&amp;
Table_Question_Sets[[#This Row],[Config Field]]</f>
        <v>{"key":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v>
      </c>
      <c r="BJ16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K16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4" s="137" t="str">
        <f>IF(AND(Table_Question_Sets[[#This Row],[Header]]="",Table_Question_Sets[[#This Row],[Property]]&lt;&gt;"",Table_Question_Sets[[#This Row],[Field Type]]&lt;&gt;""),
""""&amp;Table_Question_Sets[[#This Row],[Key]]&amp;"""","")</f>
        <v>"backupData"</v>
      </c>
      <c r="BM16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"backupData","thirdPartySecurityStandard","priorSecurityBreaches"</v>
      </c>
      <c r="BN164" s="137" t="str">
        <f>IF(AND(Table_Question_Sets[[#This Row],[Header]]&lt;&gt;"Yes",Table_Question_Sets[[#This Row],[Property]]&lt;&gt;"",Table_Question_Sets[[#This Row],[Workflow Role]]&lt;&gt;""),
""""&amp;Table_Question_Sets[[#This Row],[Workflow Role]]&amp;""":"""&amp;Table_Question_Sets[[#This Row],[Key]]&amp;"""","")</f>
        <v/>
      </c>
      <c r="BO164" s="137" t="str">
        <f>IF(AND(Table_Question_Sets[[#This Row],[Header]]&lt;&gt;"Yes",Table_Question_Sets[[#This Row],[Property]]&lt;&gt;"",Table_Question_Sets[[#This Row],[Private]]="Yes"),
""""&amp;Table_Question_Sets[[#This Row],[Key]]&amp;"""","")</f>
        <v/>
      </c>
      <c r="BP164" s="137">
        <f ca="1">IF(Table_Question_Sets[[#This Row],[Header]]="Yes","",_xlfn.NUMBERVALUE(INDIRECT(SUBSTITUTE(ADDRESS(1,COLUMN(),4),"1","")&amp;ROW()+1))+IF(OR(Table_Question_Sets[[#This Row],[Value]]&lt;&gt;"",AND(Table_Question_Sets[[#This Row],[Data Type]]="Repeating",Table_Question_Sets[[#This Row],[Calculation Repeating]]&lt;&gt;"")),1,0))</f>
        <v>0</v>
      </c>
      <c r="BQ164" s="137" t="str">
        <f ca="1" xml:space="preserve">
IF(Table_Question_Sets[[#This Row],[Data Type]]="Repeating",
OFFSET(Table_Repeating_Question_Sets[[#Headers],[Property]],MATCH(Table_Question_Sets[[#This Row],[Property]],Table_Repeating_Question_Sets[Property],0),MATCH("Calculation",Table_Repeating_Question_Sets[#Headers],0)-1,1,1),
"")</f>
        <v/>
      </c>
      <c r="BR16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4" s="137" t="str">
        <f ca="1">IF(ISNUMBER(Table_Question_Sets[[#This Row],[Config Use Row]]),INDEX(Table_Question_Sets[Config Rollup],Table_Question_Sets[[#This Row],[Config Use Row]]),"")</f>
        <v/>
      </c>
      <c r="BU164" s="137" t="str">
        <f ca="1">IF(ISNUMBER(Table_Question_Sets[[#This Row],[Config Use Row]]),INDEX(Table_Question_Sets[Config Keys Nested Rollup],Table_Question_Sets[[#This Row],[Config Use Row]]),"")</f>
        <v/>
      </c>
      <c r="BV164" s="26" t="str">
        <f ca="1">IF(ISNUMBER(Table_Question_Sets[[#This Row],[Config Use Row]]),INDEX(Table_Question_Sets[Calculation Rollup],Table_Question_Sets[[#This Row],[Config Use Row]]),"")</f>
        <v/>
      </c>
    </row>
    <row r="165" spans="2:74" s="22" customFormat="1" ht="21" customHeight="1">
      <c r="B165" s="316" t="s">
        <v>1821</v>
      </c>
      <c r="C165" s="164"/>
      <c r="D165" s="26" t="str">
        <f ca="1">IF(Table_Question_Sets[[#This Row],[Header]]="Yes","",
IF(INDIRECT(SUBSTITUTE(ADDRESS(1,COLUMN(),4),"1","")&amp;ROW()-1)="",
INDIRECT(SUBSTITUTE(ADDRESS(1,COLUMN(Table_Question_Sets[[#This Row],[Property]]),4),"1","")&amp;ROW()-1),
INDIRECT(SUBSTITUTE(ADDRESS(1,COLUMN(),4),"1","")&amp;ROW()-1)))</f>
        <v>Cyber Cover</v>
      </c>
      <c r="E16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thirdPartySecurityStandard</v>
      </c>
      <c r="F165" s="26" t="str">
        <f>IF(Table_Question_Sets[[#This Row],[Header]]="Yes","",IF(Table_Question_Sets[[#This Row],[Property]]&lt;&gt;"",SUBSTITUTE(Table_Question_Sets[[#This Row],[Property]]," ",""),""))</f>
        <v>ThirdPartySecurityStandard</v>
      </c>
      <c r="G165" s="94"/>
      <c r="H165" s="316" t="s">
        <v>37</v>
      </c>
      <c r="I165" s="316" t="s">
        <v>61</v>
      </c>
      <c r="J165" s="317" t="s">
        <v>67</v>
      </c>
      <c r="K165" s="318" t="s">
        <v>60</v>
      </c>
      <c r="L165" s="82"/>
      <c r="M165" s="82"/>
      <c r="N165" s="59"/>
      <c r="O165" s="319" t="s">
        <v>726</v>
      </c>
      <c r="P165" s="60"/>
      <c r="Q165" s="60"/>
      <c r="R165" s="59"/>
      <c r="S165" s="52"/>
      <c r="T165" s="316" t="s">
        <v>1822</v>
      </c>
      <c r="U165" s="11"/>
      <c r="V165" s="27"/>
      <c r="W165" s="27"/>
      <c r="X165" s="27"/>
      <c r="Y165" s="27"/>
      <c r="Z165" s="27"/>
      <c r="AA165" s="27"/>
      <c r="AB165" s="239"/>
      <c r="AC165" s="27"/>
      <c r="AD165" s="27"/>
      <c r="AE165" s="27"/>
      <c r="AF165" s="27"/>
      <c r="AG165" s="27"/>
      <c r="AH165" s="82"/>
      <c r="AI165" s="82"/>
      <c r="AJ165" s="82"/>
      <c r="AK165" s="82"/>
      <c r="AL165" s="26"/>
      <c r="AM16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65" s="165"/>
      <c r="AO16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5" s="27"/>
      <c r="AR165" s="52"/>
      <c r="AS165" s="27"/>
      <c r="AT165" s="27"/>
      <c r="AU165" s="27"/>
      <c r="AV165" s="27"/>
      <c r="AW165" s="27"/>
      <c r="AX165" s="27"/>
      <c r="AY16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5" s="50" t="str">
        <f>IF(OR(Table_Question_Sets[[#This Row],[Header]]="Yes",Table_Question_Sets[[#This Row],[Text]]=""),"",IF(OR(Table_Question_Sets[[#This Row],[Text]]="true",Table_Question_Sets[[#This Row],[Text]]="false",ISNUMBER(Table_Question_Sets[[#This Row],[Text]])),Table_Question_Sets[[#This Row],[Text]],""""&amp;Table_Question_Sets[[#This Row],[Text]]&amp;""""))</f>
        <v/>
      </c>
      <c r="BA165" s="50" t="str">
        <f>IF(AND(Table_Question_Sets[[#This Row],[Header]]&lt;&gt;"Yes",Table_Question_Sets[[#This Row],[Property]]&lt;&gt;"",Table_Question_Sets[[#This Row],[Summary Label]]&lt;&gt;""),""""&amp;Table_Question_Sets[[#This Row],[Key]]&amp;""": """&amp;Table_Question_Sets[[#This Row],[Summary Label]]&amp;"""","")</f>
        <v/>
      </c>
      <c r="BB165" s="50">
        <f ca="1">IF(Table_Question_Sets[[#This Row],[Header]]="Yes","",_xlfn.NUMBERVALUE(INDIRECT(SUBSTITUTE(ADDRESS(1,COLUMN(),4),"1","")&amp;ROW()-1))+IF(Table_Question_Sets[[#This Row],[Property]]&lt;&gt;"",1,0))</f>
        <v>7</v>
      </c>
      <c r="BC165" s="50">
        <f ca="1">IF(Table_Question_Sets[[#This Row],[Header]]="Yes","",_xlfn.NUMBERVALUE(INDIRECT(SUBSTITUTE(ADDRESS(1,COLUMN(),4),"1","")&amp;ROW()+1))+IF(Table_Question_Sets[[#This Row],[Property]]&lt;&gt;"",1,0))</f>
        <v>2</v>
      </c>
      <c r="BD165" s="29" t="str">
        <f t="array" aca="1" ref="BD16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6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your contracted third-party IT service providers terms or agreements confirm security standards at least as strong as your own?"}</v>
      </c>
      <c r="BH16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v>
      </c>
      <c r="BI165" s="26" t="str">
        <f ca="1" xml:space="preserve">
IF(Table_Question_Sets[[#This Row],[Row]]="Yes","]},{""className"": ""row"",""fieldGroup"": [","")&amp;
Table_Question_Sets[[#This Row],[Config Field]]</f>
        <v>{"key":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v>
      </c>
      <c r="BJ16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K165"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5" s="137" t="str">
        <f>IF(AND(Table_Question_Sets[[#This Row],[Header]]="",Table_Question_Sets[[#This Row],[Property]]&lt;&gt;"",Table_Question_Sets[[#This Row],[Field Type]]&lt;&gt;""),
""""&amp;Table_Question_Sets[[#This Row],[Key]]&amp;"""","")</f>
        <v>"thirdPartySecurityStandard"</v>
      </c>
      <c r="BM16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"thirdPartySecurityStandard","priorSecurityBreaches"</v>
      </c>
      <c r="BN165" s="137" t="str">
        <f>IF(AND(Table_Question_Sets[[#This Row],[Header]]&lt;&gt;"Yes",Table_Question_Sets[[#This Row],[Property]]&lt;&gt;"",Table_Question_Sets[[#This Row],[Workflow Role]]&lt;&gt;""),
""""&amp;Table_Question_Sets[[#This Row],[Workflow Role]]&amp;""":"""&amp;Table_Question_Sets[[#This Row],[Key]]&amp;"""","")</f>
        <v/>
      </c>
      <c r="BO165" s="137" t="str">
        <f>IF(AND(Table_Question_Sets[[#This Row],[Header]]&lt;&gt;"Yes",Table_Question_Sets[[#This Row],[Property]]&lt;&gt;"",Table_Question_Sets[[#This Row],[Private]]="Yes"),
""""&amp;Table_Question_Sets[[#This Row],[Key]]&amp;"""","")</f>
        <v/>
      </c>
      <c r="BP165" s="137">
        <f ca="1">IF(Table_Question_Sets[[#This Row],[Header]]="Yes","",_xlfn.NUMBERVALUE(INDIRECT(SUBSTITUTE(ADDRESS(1,COLUMN(),4),"1","")&amp;ROW()+1))+IF(OR(Table_Question_Sets[[#This Row],[Value]]&lt;&gt;"",AND(Table_Question_Sets[[#This Row],[Data Type]]="Repeating",Table_Question_Sets[[#This Row],[Calculation Repeating]]&lt;&gt;"")),1,0))</f>
        <v>0</v>
      </c>
      <c r="BQ165" s="137" t="str">
        <f ca="1" xml:space="preserve">
IF(Table_Question_Sets[[#This Row],[Data Type]]="Repeating",
OFFSET(Table_Repeating_Question_Sets[[#Headers],[Property]],MATCH(Table_Question_Sets[[#This Row],[Property]],Table_Repeating_Question_Sets[Property],0),MATCH("Calculation",Table_Repeating_Question_Sets[#Headers],0)-1,1,1),
"")</f>
        <v/>
      </c>
      <c r="BR16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5" s="137" t="str">
        <f ca="1">IF(ISNUMBER(Table_Question_Sets[[#This Row],[Config Use Row]]),INDEX(Table_Question_Sets[Config Rollup],Table_Question_Sets[[#This Row],[Config Use Row]]),"")</f>
        <v/>
      </c>
      <c r="BU165" s="137" t="str">
        <f ca="1">IF(ISNUMBER(Table_Question_Sets[[#This Row],[Config Use Row]]),INDEX(Table_Question_Sets[Config Keys Nested Rollup],Table_Question_Sets[[#This Row],[Config Use Row]]),"")</f>
        <v/>
      </c>
      <c r="BV165" s="26" t="str">
        <f ca="1">IF(ISNUMBER(Table_Question_Sets[[#This Row],[Config Use Row]]),INDEX(Table_Question_Sets[Calculation Rollup],Table_Question_Sets[[#This Row],[Config Use Row]]),"")</f>
        <v/>
      </c>
    </row>
    <row r="166" spans="2:74" s="22" customFormat="1" ht="21" customHeight="1">
      <c r="B166" s="316" t="s">
        <v>1823</v>
      </c>
      <c r="C166" s="164"/>
      <c r="D166" s="26" t="str">
        <f ca="1">IF(Table_Question_Sets[[#This Row],[Header]]="Yes","",
IF(INDIRECT(SUBSTITUTE(ADDRESS(1,COLUMN(),4),"1","")&amp;ROW()-1)="",
INDIRECT(SUBSTITUTE(ADDRESS(1,COLUMN(Table_Question_Sets[[#This Row],[Property]]),4),"1","")&amp;ROW()-1),
INDIRECT(SUBSTITUTE(ADDRESS(1,COLUMN(),4),"1","")&amp;ROW()-1)))</f>
        <v>Cyber Cover</v>
      </c>
      <c r="E16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priorSecurityBreaches</v>
      </c>
      <c r="F166" s="26" t="str">
        <f>IF(Table_Question_Sets[[#This Row],[Header]]="Yes","",IF(Table_Question_Sets[[#This Row],[Property]]&lt;&gt;"",SUBSTITUTE(Table_Question_Sets[[#This Row],[Property]]," ",""),""))</f>
        <v>PriorSecurityBreaches</v>
      </c>
      <c r="G166" s="94"/>
      <c r="H166" s="316" t="s">
        <v>37</v>
      </c>
      <c r="I166" s="316" t="s">
        <v>61</v>
      </c>
      <c r="J166" s="317" t="s">
        <v>67</v>
      </c>
      <c r="K166" s="318" t="s">
        <v>60</v>
      </c>
      <c r="L166" s="82"/>
      <c r="M166" s="82"/>
      <c r="N166" s="59"/>
      <c r="O166" s="319" t="s">
        <v>726</v>
      </c>
      <c r="P166" s="60"/>
      <c r="Q166" s="60"/>
      <c r="R166" s="59"/>
      <c r="S166" s="52"/>
      <c r="T166" s="316" t="s">
        <v>1824</v>
      </c>
      <c r="U166" s="11"/>
      <c r="V166" s="27"/>
      <c r="W166" s="27"/>
      <c r="X166" s="27"/>
      <c r="Y166" s="27"/>
      <c r="Z166" s="27"/>
      <c r="AA166" s="27"/>
      <c r="AB166" s="239"/>
      <c r="AC166" s="27"/>
      <c r="AD166" s="27"/>
      <c r="AE166" s="27"/>
      <c r="AF166" s="27"/>
      <c r="AG166" s="27"/>
      <c r="AH166" s="82"/>
      <c r="AI166" s="82"/>
      <c r="AJ166" s="82"/>
      <c r="AK166" s="82"/>
      <c r="AL166" s="26"/>
      <c r="AM16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66" s="165"/>
      <c r="AO16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6" s="27"/>
      <c r="AR166" s="52"/>
      <c r="AS166" s="27"/>
      <c r="AT166" s="27"/>
      <c r="AU166" s="27"/>
      <c r="AV166" s="27"/>
      <c r="AW166" s="27"/>
      <c r="AX166" s="27"/>
      <c r="AY16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6" s="50" t="str">
        <f>IF(OR(Table_Question_Sets[[#This Row],[Header]]="Yes",Table_Question_Sets[[#This Row],[Text]]=""),"",IF(OR(Table_Question_Sets[[#This Row],[Text]]="true",Table_Question_Sets[[#This Row],[Text]]="false",ISNUMBER(Table_Question_Sets[[#This Row],[Text]])),Table_Question_Sets[[#This Row],[Text]],""""&amp;Table_Question_Sets[[#This Row],[Text]]&amp;""""))</f>
        <v/>
      </c>
      <c r="BA166" s="50" t="str">
        <f>IF(AND(Table_Question_Sets[[#This Row],[Header]]&lt;&gt;"Yes",Table_Question_Sets[[#This Row],[Property]]&lt;&gt;"",Table_Question_Sets[[#This Row],[Summary Label]]&lt;&gt;""),""""&amp;Table_Question_Sets[[#This Row],[Key]]&amp;""": """&amp;Table_Question_Sets[[#This Row],[Summary Label]]&amp;"""","")</f>
        <v/>
      </c>
      <c r="BB166" s="50">
        <f ca="1">IF(Table_Question_Sets[[#This Row],[Header]]="Yes","",_xlfn.NUMBERVALUE(INDIRECT(SUBSTITUTE(ADDRESS(1,COLUMN(),4),"1","")&amp;ROW()-1))+IF(Table_Question_Sets[[#This Row],[Property]]&lt;&gt;"",1,0))</f>
        <v>8</v>
      </c>
      <c r="BC166" s="50">
        <f ca="1">IF(Table_Question_Sets[[#This Row],[Header]]="Yes","",_xlfn.NUMBERVALUE(INDIRECT(SUBSTITUTE(ADDRESS(1,COLUMN(),4),"1","")&amp;ROW()+1))+IF(Table_Question_Sets[[#This Row],[Property]]&lt;&gt;"",1,0))</f>
        <v>1</v>
      </c>
      <c r="BD166" s="29" t="str">
        <f t="array" aca="1" ref="BD16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6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
      </c>
      <c r="BH16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I166" s="26" t="str">
        <f ca="1" xml:space="preserve">
IF(Table_Question_Sets[[#This Row],[Row]]="Yes","]},{""className"": ""row"",""fieldGroup"": [","")&amp;
Table_Question_Sets[[#This Row],[Config Field]]</f>
        <v>{"key":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J166"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BK166"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6" s="137" t="str">
        <f>IF(AND(Table_Question_Sets[[#This Row],[Header]]="",Table_Question_Sets[[#This Row],[Property]]&lt;&gt;"",Table_Question_Sets[[#This Row],[Field Type]]&lt;&gt;""),
""""&amp;Table_Question_Sets[[#This Row],[Key]]&amp;"""","")</f>
        <v>"priorSecurityBreaches"</v>
      </c>
      <c r="BM16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"priorSecurityBreaches"</v>
      </c>
      <c r="BN166" s="137" t="str">
        <f>IF(AND(Table_Question_Sets[[#This Row],[Header]]&lt;&gt;"Yes",Table_Question_Sets[[#This Row],[Property]]&lt;&gt;"",Table_Question_Sets[[#This Row],[Workflow Role]]&lt;&gt;""),
""""&amp;Table_Question_Sets[[#This Row],[Workflow Role]]&amp;""":"""&amp;Table_Question_Sets[[#This Row],[Key]]&amp;"""","")</f>
        <v/>
      </c>
      <c r="BO166" s="137" t="str">
        <f>IF(AND(Table_Question_Sets[[#This Row],[Header]]&lt;&gt;"Yes",Table_Question_Sets[[#This Row],[Property]]&lt;&gt;"",Table_Question_Sets[[#This Row],[Private]]="Yes"),
""""&amp;Table_Question_Sets[[#This Row],[Key]]&amp;"""","")</f>
        <v/>
      </c>
      <c r="BP166" s="137">
        <f ca="1">IF(Table_Question_Sets[[#This Row],[Header]]="Yes","",_xlfn.NUMBERVALUE(INDIRECT(SUBSTITUTE(ADDRESS(1,COLUMN(),4),"1","")&amp;ROW()+1))+IF(OR(Table_Question_Sets[[#This Row],[Value]]&lt;&gt;"",AND(Table_Question_Sets[[#This Row],[Data Type]]="Repeating",Table_Question_Sets[[#This Row],[Calculation Repeating]]&lt;&gt;"")),1,0))</f>
        <v>0</v>
      </c>
      <c r="BQ166" s="137" t="str">
        <f ca="1" xml:space="preserve">
IF(Table_Question_Sets[[#This Row],[Data Type]]="Repeating",
OFFSET(Table_Repeating_Question_Sets[[#Headers],[Property]],MATCH(Table_Question_Sets[[#This Row],[Property]],Table_Repeating_Question_Sets[Property],0),MATCH("Calculation",Table_Repeating_Question_Sets[#Headers],0)-1,1,1),
"")</f>
        <v/>
      </c>
      <c r="BR16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6" s="137" t="str">
        <f ca="1">IF(ISNUMBER(Table_Question_Sets[[#This Row],[Config Use Row]]),INDEX(Table_Question_Sets[Config Rollup],Table_Question_Sets[[#This Row],[Config Use Row]]),"")</f>
        <v/>
      </c>
      <c r="BU166" s="137" t="str">
        <f ca="1">IF(ISNUMBER(Table_Question_Sets[[#This Row],[Config Use Row]]),INDEX(Table_Question_Sets[Config Keys Nested Rollup],Table_Question_Sets[[#This Row],[Config Use Row]]),"")</f>
        <v/>
      </c>
      <c r="BV166" s="26" t="str">
        <f ca="1">IF(ISNUMBER(Table_Question_Sets[[#This Row],[Config Use Row]]),INDEX(Table_Question_Sets[Calculation Rollup],Table_Question_Sets[[#This Row],[Config Use Row]]),"")</f>
        <v/>
      </c>
    </row>
    <row r="167" spans="2:74" s="21" customFormat="1" ht="29.25" thickBot="1">
      <c r="B167" s="15" t="s">
        <v>1453</v>
      </c>
      <c r="C167" s="15" t="s">
        <v>60</v>
      </c>
      <c r="D167" s="15" t="str">
        <f ca="1">IF(Table_Question_Sets[[#This Row],[Header]]="Yes","",
IF(INDIRECT(SUBSTITUTE(ADDRESS(1,COLUMN(),4),"1","")&amp;ROW()-1)="",
INDIRECT(SUBSTITUTE(ADDRESS(1,COLUMN(Table_Question_Sets[[#This Row],[Property]]),4),"1","")&amp;ROW()-1),
INDIRECT(SUBSTITUTE(ADDRESS(1,COLUMN(),4),"1","")&amp;ROW()-1)))</f>
        <v/>
      </c>
      <c r="E167"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seminarAttendance</v>
      </c>
      <c r="F167" s="15" t="str">
        <f>IF(Table_Question_Sets[[#This Row],[Header]]="Yes","",IF(Table_Question_Sets[[#This Row],[Property]]&lt;&gt;"",SUBSTITUTE(Table_Question_Sets[[#This Row],[Property]]," ",""),""))</f>
        <v/>
      </c>
      <c r="G167" s="58"/>
      <c r="H167" s="15"/>
      <c r="I167" s="15"/>
      <c r="J167" s="15"/>
      <c r="K167" s="58"/>
      <c r="L167" s="76"/>
      <c r="M167" s="76"/>
      <c r="N167" s="33"/>
      <c r="O167" s="33"/>
      <c r="P167" s="33"/>
      <c r="Q167" s="33"/>
      <c r="R167" s="33"/>
      <c r="S167" s="33"/>
      <c r="T167" s="15"/>
      <c r="U167" s="15"/>
      <c r="V167" s="15"/>
      <c r="W167" s="15"/>
      <c r="X167" s="15"/>
      <c r="Y167" s="15"/>
      <c r="Z167" s="15"/>
      <c r="AA167" s="15"/>
      <c r="AB167" s="15"/>
      <c r="AC167" s="15"/>
      <c r="AD167" s="15"/>
      <c r="AE167" s="15"/>
      <c r="AF167" s="15"/>
      <c r="AG167" s="15"/>
      <c r="AH167" s="76"/>
      <c r="AI167" s="76"/>
      <c r="AJ167" s="76"/>
      <c r="AK167" s="76"/>
      <c r="AL167" s="141"/>
      <c r="AM167"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67" s="100"/>
      <c r="AO167"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7"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7" s="15"/>
      <c r="AR167" s="33"/>
      <c r="AS167" s="15"/>
      <c r="AT167" s="15"/>
      <c r="AU167" s="15"/>
      <c r="AV167" s="15"/>
      <c r="AW167" s="15"/>
      <c r="AX167" s="15"/>
      <c r="AY16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7" s="33" t="str">
        <f>IF(OR(Table_Question_Sets[[#This Row],[Header]]="Yes",Table_Question_Sets[[#This Row],[Text]]=""),"",IF(OR(Table_Question_Sets[[#This Row],[Text]]="true",Table_Question_Sets[[#This Row],[Text]]="false",ISNUMBER(Table_Question_Sets[[#This Row],[Text]])),Table_Question_Sets[[#This Row],[Text]],""""&amp;Table_Question_Sets[[#This Row],[Text]]&amp;""""))</f>
        <v/>
      </c>
      <c r="BA167" s="33" t="str">
        <f>IF(AND(Table_Question_Sets[[#This Row],[Header]]&lt;&gt;"Yes",Table_Question_Sets[[#This Row],[Property]]&lt;&gt;"",Table_Question_Sets[[#This Row],[Summary Label]]&lt;&gt;""),""""&amp;Table_Question_Sets[[#This Row],[Key]]&amp;""": """&amp;Table_Question_Sets[[#This Row],[Summary Label]]&amp;"""","")</f>
        <v/>
      </c>
      <c r="BB167" s="33" t="str">
        <f ca="1">IF(Table_Question_Sets[[#This Row],[Header]]="Yes","",_xlfn.NUMBERVALUE(INDIRECT(SUBSTITUTE(ADDRESS(1,COLUMN(),4),"1","")&amp;ROW()-1))+IF(Table_Question_Sets[[#This Row],[Property]]&lt;&gt;"",1,0))</f>
        <v/>
      </c>
      <c r="BC167" s="33" t="str">
        <f ca="1">IF(Table_Question_Sets[[#This Row],[Header]]="Yes","",_xlfn.NUMBERVALUE(INDIRECT(SUBSTITUTE(ADDRESS(1,COLUMN(),4),"1","")&amp;ROW()+1))+IF(Table_Question_Sets[[#This Row],[Property]]&lt;&gt;"",1,0))</f>
        <v/>
      </c>
      <c r="BD167" s="33" t="str">
        <f t="array" aca="1" ref="BD16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7"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7"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7"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7"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7" s="15" t="str">
        <f xml:space="preserve">
IF(Table_Question_Sets[[#This Row],[Row]]="Yes","]},{""className"": ""row"",""fieldGroup"": [","")&amp;
Table_Question_Sets[[#This Row],[Config Field]]</f>
        <v/>
      </c>
      <c r="BJ167"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"seminarAttendance":[{"className": "row","fieldGroup":[{"key": "seminarAttendanceHeader","type": "content-field","className":"col-xs-12","templateOptions":{"content":{"heading4":"Seminar Attendance"}},"validators": {"validation": Validators.compose([])}},]},{"className": "row","fieldGroup": [{"key": "seminarAttendanceStaffHeader","type": "content-field","className":"col-xs-6 col-sm-4","templateOptions":{"label":"Staff type"},"validators": {"validation": Validators.compose([])}},{"key": "seminarAttendanceYesNoHeader","type": "content-field","className":"col-xs-6 col-sm-4","templateOptions":{"label":"Attending seminar"},"validators": {"validation": Validators.compose([])}},]},{"className": "row","fieldGroup": [{"key": "labelSeminarPrincipals","type": "content-field","className":"col-xs-6 col-sm-4","templateOptions":{"question":"Principals/Partners"},"validators": {"validation": Validators.compose([])}},{"key": "seminarPrincipals","type": "buttons-field","className":"col-xs-6 col-sm-4","templateOptions":{"options":[{"value":"Yes","key":"Yes","icon":"glyphicon glyphicon-ok md"},{"value":"No","key":"No","icon":"glyphicon glyphicon-remove md"}]},"validators": {"validation": Validators.compose([ValidationService.required('true', '')])}},]},{"className": "row","fieldGroup": [{"key": "labelSeminarDirectors","type": "content-field","className":"col-xs-6 col-sm-4","templateOptions":{"question":"Directors"},"validators": {"validation": Validators.compose([])}},{"key": "seminarDirectors","type": "buttons-field","className":"col-xs-6 col-sm-4","templateOptions":{"options":[{"value":"Yes","key":"Yes","icon":"glyphicon glyphicon-ok md"},{"value":"No","key":"No","icon":"glyphicon glyphicon-remove md"}]},"validators": {"validation": Validators.compose([ValidationService.required('true', '')])}},]},{"className":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67"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7" s="15" t="str">
        <f>IF(AND(Table_Question_Sets[[#This Row],[Header]]="",Table_Question_Sets[[#This Row],[Property]]&lt;&gt;"",Table_Question_Sets[[#This Row],[Field Type]]&lt;&gt;""),
""""&amp;Table_Question_Sets[[#This Row],[Key]]&amp;"""","")</f>
        <v/>
      </c>
      <c r="BM167"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minarAttendance":["seminarAttendanceHeader","seminarAttendanceStaffHeader","seminarAttendanceYesNoHeader","labelSeminarPrincipals","seminarPrincipals","labelSeminarDirectors","seminarDirectors","labelSeminarQualifieedProfessions","seminarQualifieedProfessions","labelSeminarOtherQualified","seminarOtherQualified","labelSeminarOtherStaff","seminarOtherStaff"],</v>
      </c>
      <c r="BN167" s="15" t="str">
        <f>IF(AND(Table_Question_Sets[[#This Row],[Header]]&lt;&gt;"Yes",Table_Question_Sets[[#This Row],[Property]]&lt;&gt;"",Table_Question_Sets[[#This Row],[Workflow Role]]&lt;&gt;""),
""""&amp;Table_Question_Sets[[#This Row],[Workflow Role]]&amp;""":"""&amp;Table_Question_Sets[[#This Row],[Key]]&amp;"""","")</f>
        <v/>
      </c>
      <c r="BO167" s="15" t="str">
        <f>IF(AND(Table_Question_Sets[[#This Row],[Header]]&lt;&gt;"Yes",Table_Question_Sets[[#This Row],[Property]]&lt;&gt;"",Table_Question_Sets[[#This Row],[Private]]="Yes"),
""""&amp;Table_Question_Sets[[#This Row],[Key]]&amp;"""","")</f>
        <v/>
      </c>
      <c r="BP167" s="15" t="str">
        <f ca="1">IF(Table_Question_Sets[[#This Row],[Header]]="Yes","",_xlfn.NUMBERVALUE(INDIRECT(SUBSTITUTE(ADDRESS(1,COLUMN(),4),"1","")&amp;ROW()+1))+IF(OR(Table_Question_Sets[[#This Row],[Value]]&lt;&gt;"",AND(Table_Question_Sets[[#This Row],[Data Type]]="Repeating",Table_Question_Sets[[#This Row],[Calculation Repeating]]&lt;&gt;"")),1,0))</f>
        <v/>
      </c>
      <c r="BQ167" s="15" t="str">
        <f ca="1" xml:space="preserve">
IF(Table_Question_Sets[[#This Row],[Data Type]]="Repeating",
OFFSET(Table_Repeating_Question_Sets[[#Headers],[Property]],MATCH(Table_Question_Sets[[#This Row],[Property]],Table_Repeating_Question_Sets[Property],0),MATCH("Calculation",Table_Repeating_Question_Sets[#Headers],0)-1,1,1),
"")</f>
        <v/>
      </c>
      <c r="BR167"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7"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"seminarAttendance":{},</v>
      </c>
      <c r="BT167" s="15" t="str">
        <f ca="1">IF(ISNUMBER(Table_Question_Sets[[#This Row],[Config Use Row]]),INDEX(Table_Question_Sets[Config Rollup],Table_Question_Sets[[#This Row],[Config Use Row]]),"")</f>
        <v/>
      </c>
      <c r="BU167" s="15" t="str">
        <f ca="1">IF(ISNUMBER(Table_Question_Sets[[#This Row],[Config Use Row]]),INDEX(Table_Question_Sets[Config Keys Nested Rollup],Table_Question_Sets[[#This Row],[Config Use Row]]),"")</f>
        <v/>
      </c>
      <c r="BV167" s="15" t="str">
        <f ca="1">IF(ISNUMBER(Table_Question_Sets[[#This Row],[Config Use Row]]),INDEX(Table_Question_Sets[Calculation Rollup],Table_Question_Sets[[#This Row],[Config Use Row]]),"")</f>
        <v/>
      </c>
    </row>
    <row r="168" spans="2:74" s="22" customFormat="1" ht="21" hidden="1" customHeight="1">
      <c r="B168" s="27"/>
      <c r="C168" s="164"/>
      <c r="D168" s="26" t="str">
        <f ca="1">IF(Table_Question_Sets[[#This Row],[Header]]="Yes","",
IF(INDIRECT(SUBSTITUTE(ADDRESS(1,COLUMN(),4),"1","")&amp;ROW()-1)="",
INDIRECT(SUBSTITUTE(ADDRESS(1,COLUMN(Table_Question_Sets[[#This Row],[Property]]),4),"1","")&amp;ROW()-1),
INDIRECT(SUBSTITUTE(ADDRESS(1,COLUMN(),4),"1","")&amp;ROW()-1)))</f>
        <v>Seminar Attendance</v>
      </c>
      <c r="E16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68" s="26" t="str">
        <f>IF(Table_Question_Sets[[#This Row],[Header]]="Yes","",IF(Table_Question_Sets[[#This Row],[Property]]&lt;&gt;"",SUBSTITUTE(Table_Question_Sets[[#This Row],[Property]]," ",""),""))</f>
        <v/>
      </c>
      <c r="G168" s="94"/>
      <c r="H168" s="27"/>
      <c r="I168" s="27"/>
      <c r="J168" s="10"/>
      <c r="K168" s="59"/>
      <c r="L168" s="82"/>
      <c r="M168" s="82"/>
      <c r="N168" s="59"/>
      <c r="O168" s="60"/>
      <c r="P168" s="60"/>
      <c r="Q168" s="60"/>
      <c r="R168" s="59"/>
      <c r="S168" s="52"/>
      <c r="T168" s="27"/>
      <c r="U168" s="11"/>
      <c r="V168" s="27"/>
      <c r="W168" s="27"/>
      <c r="X168" s="27"/>
      <c r="Y168" s="27"/>
      <c r="Z168" s="27"/>
      <c r="AA168" s="27"/>
      <c r="AB168" s="239"/>
      <c r="AC168" s="27"/>
      <c r="AD168" s="27"/>
      <c r="AE168" s="27"/>
      <c r="AF168" s="27"/>
      <c r="AG168" s="27"/>
      <c r="AH168" s="82"/>
      <c r="AI168" s="82"/>
      <c r="AJ168" s="82"/>
      <c r="AK168" s="82"/>
      <c r="AL168" s="26"/>
      <c r="AM16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68" s="165"/>
      <c r="AO16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8" s="27"/>
      <c r="AR168" s="52"/>
      <c r="AS168" s="27"/>
      <c r="AT168" s="27"/>
      <c r="AU168" s="27"/>
      <c r="AV168" s="27"/>
      <c r="AW168" s="27"/>
      <c r="AX168" s="27"/>
      <c r="AY16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8" s="50" t="str">
        <f>IF(OR(Table_Question_Sets[[#This Row],[Header]]="Yes",Table_Question_Sets[[#This Row],[Text]]=""),"",IF(OR(Table_Question_Sets[[#This Row],[Text]]="true",Table_Question_Sets[[#This Row],[Text]]="false",ISNUMBER(Table_Question_Sets[[#This Row],[Text]])),Table_Question_Sets[[#This Row],[Text]],""""&amp;Table_Question_Sets[[#This Row],[Text]]&amp;""""))</f>
        <v/>
      </c>
      <c r="BA168" s="50" t="str">
        <f>IF(AND(Table_Question_Sets[[#This Row],[Header]]&lt;&gt;"Yes",Table_Question_Sets[[#This Row],[Property]]&lt;&gt;"",Table_Question_Sets[[#This Row],[Summary Label]]&lt;&gt;""),""""&amp;Table_Question_Sets[[#This Row],[Key]]&amp;""": """&amp;Table_Question_Sets[[#This Row],[Summary Label]]&amp;"""","")</f>
        <v/>
      </c>
      <c r="BB168" s="50">
        <f ca="1">IF(Table_Question_Sets[[#This Row],[Header]]="Yes","",_xlfn.NUMBERVALUE(INDIRECT(SUBSTITUTE(ADDRESS(1,COLUMN(),4),"1","")&amp;ROW()-1))+IF(Table_Question_Sets[[#This Row],[Property]]&lt;&gt;"",1,0))</f>
        <v>0</v>
      </c>
      <c r="BC168" s="50">
        <f ca="1">IF(Table_Question_Sets[[#This Row],[Header]]="Yes","",_xlfn.NUMBERVALUE(INDIRECT(SUBSTITUTE(ADDRESS(1,COLUMN(),4),"1","")&amp;ROW()+1))+IF(Table_Question_Sets[[#This Row],[Property]]&lt;&gt;"",1,0))</f>
        <v>13</v>
      </c>
      <c r="BD168" s="29" t="str">
        <f t="array" aca="1" ref="BD16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8"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8"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8" s="26" t="str">
        <f xml:space="preserve">
IF(Table_Question_Sets[[#This Row],[Row]]="Yes","]},{""className"": ""row"",""fieldGroup"": [","")&amp;
Table_Question_Sets[[#This Row],[Config Field]]</f>
        <v/>
      </c>
      <c r="BJ168"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"seminarAttendanceHeader","type": "content-field","className":"col-xs-12","templateOptions":{"content":{"heading4":"Seminar Attendance"}},"validators": {"validation": Validators.compose([])}},]},{"className": "row","fieldGroup": [{"key": "seminarAttendanceStaffHeader","type": "content-field","className":"col-xs-6 col-sm-4","templateOptions":{"label":"Staff type"},"validators": {"validation": Validators.compose([])}},{"key": "seminarAttendanceYesNoHeader","type": "content-field","className":"col-xs-6 col-sm-4","templateOptions":{"label":"Attending seminar"},"validators": {"validation": Validators.compose([])}},]},{"className": "row","fieldGroup": [{"key": "labelSeminarPrincipals","type": "content-field","className":"col-xs-6 col-sm-4","templateOptions":{"question":"Principals/Partners"},"validators": {"validation": Validators.compose([])}},{"key": "seminarPrincipals","type": "buttons-field","className":"col-xs-6 col-sm-4","templateOptions":{"options":[{"value":"Yes","key":"Yes","icon":"glyphicon glyphicon-ok md"},{"value":"No","key":"No","icon":"glyphicon glyphicon-remove md"}]},"validators": {"validation": Validators.compose([ValidationService.required('true', '')])}},]},{"className": "row","fieldGroup": [{"key": "labelSeminarDirectors","type": "content-field","className":"col-xs-6 col-sm-4","templateOptions":{"question":"Directors"},"validators": {"validation": Validators.compose([])}},{"key": "seminarDirectors","type": "buttons-field","className":"col-xs-6 col-sm-4","templateOptions":{"options":[{"value":"Yes","key":"Yes","icon":"glyphicon glyphicon-ok md"},{"value":"No","key":"No","icon":"glyphicon glyphicon-remove md"}]},"validators": {"validation": Validators.compose([ValidationService.required('true', '')])}},]},{"className":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68"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8" s="137" t="str">
        <f>IF(AND(Table_Question_Sets[[#This Row],[Header]]="",Table_Question_Sets[[#This Row],[Property]]&lt;&gt;"",Table_Question_Sets[[#This Row],[Field Type]]&lt;&gt;""),
""""&amp;Table_Question_Sets[[#This Row],[Key]]&amp;"""","")</f>
        <v/>
      </c>
      <c r="BM16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minarAttendanceHeader","seminarAttendanceStaffHeader","seminarAttendanceYesNoHeader","labelSeminarPrincipals","seminarPrincipals","labelSeminarDirectors","seminarDirectors","labelSeminarQualifieedProfessions","seminarQualifieedProfessions","labelSeminarOtherQualified","seminarOtherQualified","labelSeminarOtherStaff","seminarOtherStaff"</v>
      </c>
      <c r="BN168" s="137" t="str">
        <f>IF(AND(Table_Question_Sets[[#This Row],[Header]]&lt;&gt;"Yes",Table_Question_Sets[[#This Row],[Property]]&lt;&gt;"",Table_Question_Sets[[#This Row],[Workflow Role]]&lt;&gt;""),
""""&amp;Table_Question_Sets[[#This Row],[Workflow Role]]&amp;""":"""&amp;Table_Question_Sets[[#This Row],[Key]]&amp;"""","")</f>
        <v/>
      </c>
      <c r="BO168" s="137" t="str">
        <f>IF(AND(Table_Question_Sets[[#This Row],[Header]]&lt;&gt;"Yes",Table_Question_Sets[[#This Row],[Property]]&lt;&gt;"",Table_Question_Sets[[#This Row],[Private]]="Yes"),
""""&amp;Table_Question_Sets[[#This Row],[Key]]&amp;"""","")</f>
        <v/>
      </c>
      <c r="BP168" s="137">
        <f ca="1">IF(Table_Question_Sets[[#This Row],[Header]]="Yes","",_xlfn.NUMBERVALUE(INDIRECT(SUBSTITUTE(ADDRESS(1,COLUMN(),4),"1","")&amp;ROW()+1))+IF(OR(Table_Question_Sets[[#This Row],[Value]]&lt;&gt;"",AND(Table_Question_Sets[[#This Row],[Data Type]]="Repeating",Table_Question_Sets[[#This Row],[Calculation Repeating]]&lt;&gt;"")),1,0))</f>
        <v>0</v>
      </c>
      <c r="BQ168" s="137" t="str">
        <f ca="1" xml:space="preserve">
IF(Table_Question_Sets[[#This Row],[Data Type]]="Repeating",
OFFSET(Table_Repeating_Question_Sets[[#Headers],[Property]],MATCH(Table_Question_Sets[[#This Row],[Property]],Table_Repeating_Question_Sets[Property],0),MATCH("Calculation",Table_Repeating_Question_Sets[#Headers],0)-1,1,1),
"")</f>
        <v/>
      </c>
      <c r="BR16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8" s="137" t="str">
        <f ca="1">IF(ISNUMBER(Table_Question_Sets[[#This Row],[Config Use Row]]),INDEX(Table_Question_Sets[Config Rollup],Table_Question_Sets[[#This Row],[Config Use Row]]),"")</f>
        <v/>
      </c>
      <c r="BU168" s="137" t="str">
        <f ca="1">IF(ISNUMBER(Table_Question_Sets[[#This Row],[Config Use Row]]),INDEX(Table_Question_Sets[Config Keys Nested Rollup],Table_Question_Sets[[#This Row],[Config Use Row]]),"")</f>
        <v/>
      </c>
      <c r="BV168" s="26" t="str">
        <f ca="1">IF(ISNUMBER(Table_Question_Sets[[#This Row],[Config Use Row]]),INDEX(Table_Question_Sets[Calculation Rollup],Table_Question_Sets[[#This Row],[Config Use Row]]),"")</f>
        <v/>
      </c>
    </row>
    <row r="169" spans="2:74" s="22" customFormat="1" ht="21" customHeight="1">
      <c r="B169" s="27" t="s">
        <v>1425</v>
      </c>
      <c r="C169" s="164"/>
      <c r="D169" s="26" t="str">
        <f ca="1">IF(Table_Question_Sets[[#This Row],[Header]]="Yes","",
IF(INDIRECT(SUBSTITUTE(ADDRESS(1,COLUMN(),4),"1","")&amp;ROW()-1)="",
INDIRECT(SUBSTITUTE(ADDRESS(1,COLUMN(Table_Question_Sets[[#This Row],[Property]]),4),"1","")&amp;ROW()-1),
INDIRECT(SUBSTITUTE(ADDRESS(1,COLUMN(),4),"1","")&amp;ROW()-1)))</f>
        <v>Seminar Attendance</v>
      </c>
      <c r="E16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seminarAttendanceHeader</v>
      </c>
      <c r="F169" s="26" t="str">
        <f>IF(Table_Question_Sets[[#This Row],[Header]]="Yes","",IF(Table_Question_Sets[[#This Row],[Property]]&lt;&gt;"",SUBSTITUTE(Table_Question_Sets[[#This Row],[Property]]," ",""),""))</f>
        <v>SeminarAttendanceHeader</v>
      </c>
      <c r="G169" s="94"/>
      <c r="H169" s="27" t="s">
        <v>631</v>
      </c>
      <c r="I169" s="27" t="s">
        <v>631</v>
      </c>
      <c r="J169" s="10"/>
      <c r="K169" s="59"/>
      <c r="L169" s="82"/>
      <c r="M169" s="82"/>
      <c r="N169" s="59"/>
      <c r="O169" s="60" t="s">
        <v>726</v>
      </c>
      <c r="P169" s="60"/>
      <c r="Q169" s="60"/>
      <c r="R169" s="59"/>
      <c r="S169" s="52"/>
      <c r="T169" s="27"/>
      <c r="U169" s="11"/>
      <c r="V169" s="27"/>
      <c r="W169" s="27"/>
      <c r="X169" s="27"/>
      <c r="Y169" s="27"/>
      <c r="Z169" s="27" t="s">
        <v>1453</v>
      </c>
      <c r="AA169" s="27"/>
      <c r="AB169" s="239"/>
      <c r="AC169" s="27"/>
      <c r="AD169" s="27"/>
      <c r="AE169" s="27"/>
      <c r="AF169" s="27"/>
      <c r="AG169" s="27"/>
      <c r="AH169" s="82"/>
      <c r="AI169" s="82"/>
      <c r="AJ169" s="82"/>
      <c r="AK169" s="82"/>
      <c r="AL169" s="26"/>
      <c r="AM16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69" s="165"/>
      <c r="AO16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9" s="27"/>
      <c r="AR169" s="52"/>
      <c r="AS169" s="27"/>
      <c r="AT169" s="27"/>
      <c r="AU169" s="27"/>
      <c r="AV169" s="27"/>
      <c r="AW169" s="27"/>
      <c r="AX169" s="27"/>
      <c r="AY16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9" s="50" t="str">
        <f>IF(OR(Table_Question_Sets[[#This Row],[Header]]="Yes",Table_Question_Sets[[#This Row],[Text]]=""),"",IF(OR(Table_Question_Sets[[#This Row],[Text]]="true",Table_Question_Sets[[#This Row],[Text]]="false",ISNUMBER(Table_Question_Sets[[#This Row],[Text]])),Table_Question_Sets[[#This Row],[Text]],""""&amp;Table_Question_Sets[[#This Row],[Text]]&amp;""""))</f>
        <v/>
      </c>
      <c r="BA169" s="50" t="str">
        <f>IF(AND(Table_Question_Sets[[#This Row],[Header]]&lt;&gt;"Yes",Table_Question_Sets[[#This Row],[Property]]&lt;&gt;"",Table_Question_Sets[[#This Row],[Summary Label]]&lt;&gt;""),""""&amp;Table_Question_Sets[[#This Row],[Key]]&amp;""": """&amp;Table_Question_Sets[[#This Row],[Summary Label]]&amp;"""","")</f>
        <v/>
      </c>
      <c r="BB169" s="50">
        <f ca="1">IF(Table_Question_Sets[[#This Row],[Header]]="Yes","",_xlfn.NUMBERVALUE(INDIRECT(SUBSTITUTE(ADDRESS(1,COLUMN(),4),"1","")&amp;ROW()-1))+IF(Table_Question_Sets[[#This Row],[Property]]&lt;&gt;"",1,0))</f>
        <v>1</v>
      </c>
      <c r="BC169" s="50">
        <f ca="1">IF(Table_Question_Sets[[#This Row],[Header]]="Yes","",_xlfn.NUMBERVALUE(INDIRECT(SUBSTITUTE(ADDRESS(1,COLUMN(),4),"1","")&amp;ROW()+1))+IF(Table_Question_Sets[[#This Row],[Property]]&lt;&gt;"",1,0))</f>
        <v>13</v>
      </c>
      <c r="BD169" s="29" t="str">
        <f t="array" aca="1" ref="BD16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6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"templateOptions":{"content":{"heading4":"Seminar Attendance"}}</v>
      </c>
      <c r="BH16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"seminarAttendanceHeader","type": "content-field","className":"col-xs-12","templateOptions":{"content":{"heading4":"Seminar Attendance"}},"validators": {"validation": Validators.compose([])}}</v>
      </c>
      <c r="BI169" s="26" t="str">
        <f ca="1" xml:space="preserve">
IF(Table_Question_Sets[[#This Row],[Row]]="Yes","]},{""className"": ""row"",""fieldGroup"": [","")&amp;
Table_Question_Sets[[#This Row],[Config Field]]</f>
        <v>{"key": "seminarAttendanceHeader","type": "content-field","className":"col-xs-12","templateOptions":{"content":{"heading4":"Seminar Attendance"}},"validators": {"validation": Validators.compose([])}}</v>
      </c>
      <c r="BJ169"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"seminarAttendanceHeader","type": "content-field","className":"col-xs-12","templateOptions":{"content":{"heading4":"Seminar Attendance"}},"validators": {"validation": Validators.compose([])}},]},{"className": "row","fieldGroup": [{"key": "seminarAttendanceStaffHeader","type": "content-field","className":"col-xs-6 col-sm-4","templateOptions":{"label":"Staff type"},"validators": {"validation": Validators.compose([])}},{"key": "seminarAttendanceYesNoHeader","type": "content-field","className":"col-xs-6 col-sm-4","templateOptions":{"label":"Attending seminar"},"validators": {"validation": Validators.compose([])}},]},{"className": "row","fieldGroup": [{"key": "labelSeminarPrincipals","type": "content-field","className":"col-xs-6 col-sm-4","templateOptions":{"question":"Principals/Partners"},"validators": {"validation": Validators.compose([])}},{"key": "seminarPrincipals","type": "buttons-field","className":"col-xs-6 col-sm-4","templateOptions":{"options":[{"value":"Yes","key":"Yes","icon":"glyphicon glyphicon-ok md"},{"value":"No","key":"No","icon":"glyphicon glyphicon-remove md"}]},"validators": {"validation": Validators.compose([ValidationService.required('true', '')])}},]},{"className": "row","fieldGroup": [{"key": "labelSeminarDirectors","type": "content-field","className":"col-xs-6 col-sm-4","templateOptions":{"question":"Directors"},"validators": {"validation": Validators.compose([])}},{"key": "seminarDirectors","type": "buttons-field","className":"col-xs-6 col-sm-4","templateOptions":{"options":[{"value":"Yes","key":"Yes","icon":"glyphicon glyphicon-ok md"},{"value":"No","key":"No","icon":"glyphicon glyphicon-remove md"}]},"validators": {"validation": Validators.compose([ValidationService.required('true', '')])}},]},{"className":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69"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9" s="137" t="str">
        <f>IF(AND(Table_Question_Sets[[#This Row],[Header]]="",Table_Question_Sets[[#This Row],[Property]]&lt;&gt;"",Table_Question_Sets[[#This Row],[Field Type]]&lt;&gt;""),
""""&amp;Table_Question_Sets[[#This Row],[Key]]&amp;"""","")</f>
        <v>"seminarAttendanceHeader"</v>
      </c>
      <c r="BM16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minarAttendanceHeader","seminarAttendanceStaffHeader","seminarAttendanceYesNoHeader","labelSeminarPrincipals","seminarPrincipals","labelSeminarDirectors","seminarDirectors","labelSeminarQualifieedProfessions","seminarQualifieedProfessions","labelSeminarOtherQualified","seminarOtherQualified","labelSeminarOtherStaff","seminarOtherStaff"</v>
      </c>
      <c r="BN169" s="137" t="str">
        <f>IF(AND(Table_Question_Sets[[#This Row],[Header]]&lt;&gt;"Yes",Table_Question_Sets[[#This Row],[Property]]&lt;&gt;"",Table_Question_Sets[[#This Row],[Workflow Role]]&lt;&gt;""),
""""&amp;Table_Question_Sets[[#This Row],[Workflow Role]]&amp;""":"""&amp;Table_Question_Sets[[#This Row],[Key]]&amp;"""","")</f>
        <v/>
      </c>
      <c r="BO169" s="137" t="str">
        <f>IF(AND(Table_Question_Sets[[#This Row],[Header]]&lt;&gt;"Yes",Table_Question_Sets[[#This Row],[Property]]&lt;&gt;"",Table_Question_Sets[[#This Row],[Private]]="Yes"),
""""&amp;Table_Question_Sets[[#This Row],[Key]]&amp;"""","")</f>
        <v/>
      </c>
      <c r="BP169" s="137">
        <f ca="1">IF(Table_Question_Sets[[#This Row],[Header]]="Yes","",_xlfn.NUMBERVALUE(INDIRECT(SUBSTITUTE(ADDRESS(1,COLUMN(),4),"1","")&amp;ROW()+1))+IF(OR(Table_Question_Sets[[#This Row],[Value]]&lt;&gt;"",AND(Table_Question_Sets[[#This Row],[Data Type]]="Repeating",Table_Question_Sets[[#This Row],[Calculation Repeating]]&lt;&gt;"")),1,0))</f>
        <v>0</v>
      </c>
      <c r="BQ169" s="137" t="str">
        <f ca="1" xml:space="preserve">
IF(Table_Question_Sets[[#This Row],[Data Type]]="Repeating",
OFFSET(Table_Repeating_Question_Sets[[#Headers],[Property]],MATCH(Table_Question_Sets[[#This Row],[Property]],Table_Repeating_Question_Sets[Property],0),MATCH("Calculation",Table_Repeating_Question_Sets[#Headers],0)-1,1,1),
"")</f>
        <v/>
      </c>
      <c r="BR16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9" s="137" t="str">
        <f ca="1">IF(ISNUMBER(Table_Question_Sets[[#This Row],[Config Use Row]]),INDEX(Table_Question_Sets[Config Rollup],Table_Question_Sets[[#This Row],[Config Use Row]]),"")</f>
        <v/>
      </c>
      <c r="BU169" s="137" t="str">
        <f ca="1">IF(ISNUMBER(Table_Question_Sets[[#This Row],[Config Use Row]]),INDEX(Table_Question_Sets[Config Keys Nested Rollup],Table_Question_Sets[[#This Row],[Config Use Row]]),"")</f>
        <v/>
      </c>
      <c r="BV169" s="26" t="str">
        <f ca="1">IF(ISNUMBER(Table_Question_Sets[[#This Row],[Config Use Row]]),INDEX(Table_Question_Sets[Calculation Rollup],Table_Question_Sets[[#This Row],[Config Use Row]]),"")</f>
        <v/>
      </c>
    </row>
    <row r="170" spans="2:74" s="22" customFormat="1" ht="21" customHeight="1">
      <c r="B170" s="27" t="s">
        <v>1426</v>
      </c>
      <c r="C170" s="164"/>
      <c r="D170" s="26" t="str">
        <f ca="1">IF(Table_Question_Sets[[#This Row],[Header]]="Yes","",
IF(INDIRECT(SUBSTITUTE(ADDRESS(1,COLUMN(),4),"1","")&amp;ROW()-1)="",
INDIRECT(SUBSTITUTE(ADDRESS(1,COLUMN(Table_Question_Sets[[#This Row],[Property]]),4),"1","")&amp;ROW()-1),
INDIRECT(SUBSTITUTE(ADDRESS(1,COLUMN(),4),"1","")&amp;ROW()-1)))</f>
        <v>Seminar Attendance</v>
      </c>
      <c r="E17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seminarAttendanceStaffHeader</v>
      </c>
      <c r="F170" s="26" t="str">
        <f>IF(Table_Question_Sets[[#This Row],[Header]]="Yes","",IF(Table_Question_Sets[[#This Row],[Property]]&lt;&gt;"",SUBSTITUTE(Table_Question_Sets[[#This Row],[Property]]," ",""),""))</f>
        <v>SeminarAttendanceStaffHeader</v>
      </c>
      <c r="G170" s="94"/>
      <c r="H170" s="27" t="s">
        <v>631</v>
      </c>
      <c r="I170" s="27" t="s">
        <v>631</v>
      </c>
      <c r="J170" s="10"/>
      <c r="K170" s="59"/>
      <c r="L170" s="82"/>
      <c r="M170" s="82"/>
      <c r="N170" s="59" t="s">
        <v>60</v>
      </c>
      <c r="O170" s="60" t="s">
        <v>738</v>
      </c>
      <c r="P170" s="60" t="s">
        <v>992</v>
      </c>
      <c r="Q170" s="60"/>
      <c r="R170" s="59"/>
      <c r="S170" s="52"/>
      <c r="T170" s="27" t="s">
        <v>1328</v>
      </c>
      <c r="U170" s="11"/>
      <c r="V170" s="27"/>
      <c r="W170" s="27"/>
      <c r="X170" s="27"/>
      <c r="Y170" s="27"/>
      <c r="Z170" s="27"/>
      <c r="AA170" s="27"/>
      <c r="AB170" s="239"/>
      <c r="AC170" s="27"/>
      <c r="AD170" s="27"/>
      <c r="AE170" s="27"/>
      <c r="AF170" s="27"/>
      <c r="AG170" s="27"/>
      <c r="AH170" s="82"/>
      <c r="AI170" s="82"/>
      <c r="AJ170" s="82"/>
      <c r="AK170" s="82"/>
      <c r="AL170" s="26"/>
      <c r="AM170"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70" s="165"/>
      <c r="AO17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70" s="27"/>
      <c r="AR170" s="52"/>
      <c r="AS170" s="27"/>
      <c r="AT170" s="27"/>
      <c r="AU170" s="27"/>
      <c r="AV170" s="27"/>
      <c r="AW170" s="27"/>
      <c r="AX170" s="27"/>
      <c r="AY17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70" s="50" t="str">
        <f>IF(OR(Table_Question_Sets[[#This Row],[Header]]="Yes",Table_Question_Sets[[#This Row],[Text]]=""),"",IF(OR(Table_Question_Sets[[#This Row],[Text]]="true",Table_Question_Sets[[#This Row],[Text]]="false",ISNUMBER(Table_Question_Sets[[#This Row],[Text]])),Table_Question_Sets[[#This Row],[Text]],""""&amp;Table_Question_Sets[[#This Row],[Text]]&amp;""""))</f>
        <v/>
      </c>
      <c r="BA170" s="50" t="str">
        <f>IF(AND(Table_Question_Sets[[#This Row],[Header]]&lt;&gt;"Yes",Table_Question_Sets[[#This Row],[Property]]&lt;&gt;"",Table_Question_Sets[[#This Row],[Summary Label]]&lt;&gt;""),""""&amp;Table_Question_Sets[[#This Row],[Key]]&amp;""": """&amp;Table_Question_Sets[[#This Row],[Summary Label]]&amp;"""","")</f>
        <v/>
      </c>
      <c r="BB170" s="50">
        <f ca="1">IF(Table_Question_Sets[[#This Row],[Header]]="Yes","",_xlfn.NUMBERVALUE(INDIRECT(SUBSTITUTE(ADDRESS(1,COLUMN(),4),"1","")&amp;ROW()-1))+IF(Table_Question_Sets[[#This Row],[Property]]&lt;&gt;"",1,0))</f>
        <v>2</v>
      </c>
      <c r="BC170" s="50">
        <f ca="1">IF(Table_Question_Sets[[#This Row],[Header]]="Yes","",_xlfn.NUMBERVALUE(INDIRECT(SUBSTITUTE(ADDRESS(1,COLUMN(),4),"1","")&amp;ROW()+1))+IF(Table_Question_Sets[[#This Row],[Property]]&lt;&gt;"",1,0))</f>
        <v>12</v>
      </c>
      <c r="BD170" s="29" t="str">
        <f t="array" aca="1" ref="BD17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7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"templateOptions":{"label":"Staff type"}</v>
      </c>
      <c r="BH17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"seminarAttendanceStaffHeader","type": "content-field","className":"col-xs-6 col-sm-4","templateOptions":{"label":"Staff type"},"validators": {"validation": Validators.compose([])}}</v>
      </c>
      <c r="BI170" s="26" t="str">
        <f ca="1" xml:space="preserve">
IF(Table_Question_Sets[[#This Row],[Row]]="Yes","]},{""className"": ""row"",""fieldGroup"": [","")&amp;
Table_Question_Sets[[#This Row],[Config Field]]</f>
        <v>]},{"className": "row","fieldGroup": [{"key": "seminarAttendanceStaffHeader","type": "content-field","className":"col-xs-6 col-sm-4","templateOptions":{"label":"Staff type"},"validators": {"validation": Validators.compose([])}}</v>
      </c>
      <c r="BJ170"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"seminarAttendanceStaffHeader","type": "content-field","className":"col-xs-6 col-sm-4","templateOptions":{"label":"Staff type"},"validators": {"validation": Validators.compose([])}},{"key": "seminarAttendanceYesNoHeader","type": "content-field","className":"col-xs-6 col-sm-4","templateOptions":{"label":"Attending seminar"},"validators": {"validation": Validators.compose([])}},]},{"className": "row","fieldGroup": [{"key": "labelSeminarPrincipals","type": "content-field","className":"col-xs-6 col-sm-4","templateOptions":{"question":"Principals/Partners"},"validators": {"validation": Validators.compose([])}},{"key": "seminarPrincipals","type": "buttons-field","className":"col-xs-6 col-sm-4","templateOptions":{"options":[{"value":"Yes","key":"Yes","icon":"glyphicon glyphicon-ok md"},{"value":"No","key":"No","icon":"glyphicon glyphicon-remove md"}]},"validators": {"validation": Validators.compose([ValidationService.required('true', '')])}},]},{"className": "row","fieldGroup": [{"key": "labelSeminarDirectors","type": "content-field","className":"col-xs-6 col-sm-4","templateOptions":{"question":"Directors"},"validators": {"validation": Validators.compose([])}},{"key": "seminarDirectors","type": "buttons-field","className":"col-xs-6 col-sm-4","templateOptions":{"options":[{"value":"Yes","key":"Yes","icon":"glyphicon glyphicon-ok md"},{"value":"No","key":"No","icon":"glyphicon glyphicon-remove md"}]},"validators": {"validation": Validators.compose([ValidationService.required('true', '')])}},]},{"className":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70"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70" s="137" t="str">
        <f>IF(AND(Table_Question_Sets[[#This Row],[Header]]="",Table_Question_Sets[[#This Row],[Property]]&lt;&gt;"",Table_Question_Sets[[#This Row],[Field Type]]&lt;&gt;""),
""""&amp;Table_Question_Sets[[#This Row],[Key]]&amp;"""","")</f>
        <v>"seminarAttendanceStaffHeader"</v>
      </c>
      <c r="BM17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minarAttendanceStaffHeader","seminarAttendanceYesNoHeader","labelSeminarPrincipals","seminarPrincipals","labelSeminarDirectors","seminarDirectors","labelSeminarQualifieedProfessions","seminarQualifieedProfessions","labelSeminarOtherQualified","seminarOtherQualified","labelSeminarOtherStaff","seminarOtherStaff"</v>
      </c>
      <c r="BN170" s="137" t="str">
        <f>IF(AND(Table_Question_Sets[[#This Row],[Header]]&lt;&gt;"Yes",Table_Question_Sets[[#This Row],[Property]]&lt;&gt;"",Table_Question_Sets[[#This Row],[Workflow Role]]&lt;&gt;""),
""""&amp;Table_Question_Sets[[#This Row],[Workflow Role]]&amp;""":"""&amp;Table_Question_Sets[[#This Row],[Key]]&amp;"""","")</f>
        <v/>
      </c>
      <c r="BO170" s="137" t="str">
        <f>IF(AND(Table_Question_Sets[[#This Row],[Header]]&lt;&gt;"Yes",Table_Question_Sets[[#This Row],[Property]]&lt;&gt;"",Table_Question_Sets[[#This Row],[Private]]="Yes"),
""""&amp;Table_Question_Sets[[#This Row],[Key]]&amp;"""","")</f>
        <v/>
      </c>
      <c r="BP170" s="137">
        <f ca="1">IF(Table_Question_Sets[[#This Row],[Header]]="Yes","",_xlfn.NUMBERVALUE(INDIRECT(SUBSTITUTE(ADDRESS(1,COLUMN(),4),"1","")&amp;ROW()+1))+IF(OR(Table_Question_Sets[[#This Row],[Value]]&lt;&gt;"",AND(Table_Question_Sets[[#This Row],[Data Type]]="Repeating",Table_Question_Sets[[#This Row],[Calculation Repeating]]&lt;&gt;"")),1,0))</f>
        <v>0</v>
      </c>
      <c r="BQ170" s="137" t="str">
        <f ca="1" xml:space="preserve">
IF(Table_Question_Sets[[#This Row],[Data Type]]="Repeating",
OFFSET(Table_Repeating_Question_Sets[[#Headers],[Property]],MATCH(Table_Question_Sets[[#This Row],[Property]],Table_Repeating_Question_Sets[Property],0),MATCH("Calculation",Table_Repeating_Question_Sets[#Headers],0)-1,1,1),
"")</f>
        <v/>
      </c>
      <c r="BR17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7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70" s="137" t="str">
        <f ca="1">IF(ISNUMBER(Table_Question_Sets[[#This Row],[Config Use Row]]),INDEX(Table_Question_Sets[Config Rollup],Table_Question_Sets[[#This Row],[Config Use Row]]),"")</f>
        <v/>
      </c>
      <c r="BU170" s="137" t="str">
        <f ca="1">IF(ISNUMBER(Table_Question_Sets[[#This Row],[Config Use Row]]),INDEX(Table_Question_Sets[Config Keys Nested Rollup],Table_Question_Sets[[#This Row],[Config Use Row]]),"")</f>
        <v/>
      </c>
      <c r="BV170" s="26" t="str">
        <f ca="1">IF(ISNUMBER(Table_Question_Sets[[#This Row],[Config Use Row]]),INDEX(Table_Question_Sets[Calculation Rollup],Table_Question_Sets[[#This Row],[Config Use Row]]),"")</f>
        <v/>
      </c>
    </row>
    <row r="171" spans="2:74" s="22" customFormat="1" ht="21" customHeight="1">
      <c r="B171" s="27" t="s">
        <v>1427</v>
      </c>
      <c r="C171" s="164"/>
      <c r="D171" s="26" t="str">
        <f ca="1">IF(Table_Question_Sets[[#This Row],[Header]]="Yes","",
IF(INDIRECT(SUBSTITUTE(ADDRESS(1,COLUMN(),4),"1","")&amp;ROW()-1)="",
INDIRECT(SUBSTITUTE(ADDRESS(1,COLUMN(Table_Question_Sets[[#This Row],[Property]]),4),"1","")&amp;ROW()-1),
INDIRECT(SUBSTITUTE(ADDRESS(1,COLUMN(),4),"1","")&amp;ROW()-1)))</f>
        <v>Seminar Attendance</v>
      </c>
      <c r="E17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seminarAttendanceYesNoHeader</v>
      </c>
      <c r="F171" s="26" t="str">
        <f>IF(Table_Question_Sets[[#This Row],[Header]]="Yes","",IF(Table_Question_Sets[[#This Row],[Property]]&lt;&gt;"",SUBSTITUTE(Table_Question_Sets[[#This Row],[Property]]," ",""),""))</f>
        <v>SeminarAttendanceYesNoHeader</v>
      </c>
      <c r="G171" s="94"/>
      <c r="H171" s="27" t="s">
        <v>631</v>
      </c>
      <c r="I171" s="27" t="s">
        <v>631</v>
      </c>
      <c r="J171" s="10"/>
      <c r="K171" s="59"/>
      <c r="L171" s="82"/>
      <c r="M171" s="82"/>
      <c r="N171" s="59"/>
      <c r="O171" s="60" t="s">
        <v>738</v>
      </c>
      <c r="P171" s="60" t="s">
        <v>992</v>
      </c>
      <c r="Q171" s="60"/>
      <c r="R171" s="59"/>
      <c r="S171" s="52"/>
      <c r="T171" s="27" t="s">
        <v>1447</v>
      </c>
      <c r="U171" s="11"/>
      <c r="V171" s="27"/>
      <c r="W171" s="27"/>
      <c r="X171" s="27"/>
      <c r="Y171" s="27"/>
      <c r="Z171" s="27"/>
      <c r="AA171" s="27"/>
      <c r="AB171" s="239"/>
      <c r="AC171" s="27"/>
      <c r="AD171" s="27"/>
      <c r="AE171" s="27"/>
      <c r="AF171" s="27"/>
      <c r="AG171" s="27"/>
      <c r="AH171" s="82"/>
      <c r="AI171" s="82"/>
      <c r="AJ171" s="82"/>
      <c r="AK171" s="82"/>
      <c r="AL171" s="26"/>
      <c r="AM17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71" s="165"/>
      <c r="AO17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71" s="27"/>
      <c r="AR171" s="52"/>
      <c r="AS171" s="27"/>
      <c r="AT171" s="27"/>
      <c r="AU171" s="27"/>
      <c r="AV171" s="27"/>
      <c r="AW171" s="27"/>
      <c r="AX171" s="27"/>
      <c r="AY17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71" s="50" t="str">
        <f>IF(OR(Table_Question_Sets[[#This Row],[Header]]="Yes",Table_Question_Sets[[#This Row],[Text]]=""),"",IF(OR(Table_Question_Sets[[#This Row],[Text]]="true",Table_Question_Sets[[#This Row],[Text]]="false",ISNUMBER(Table_Question_Sets[[#This Row],[Text]])),Table_Question_Sets[[#This Row],[Text]],""""&amp;Table_Question_Sets[[#This Row],[Text]]&amp;""""))</f>
        <v/>
      </c>
      <c r="BA171" s="50" t="str">
        <f>IF(AND(Table_Question_Sets[[#This Row],[Header]]&lt;&gt;"Yes",Table_Question_Sets[[#This Row],[Property]]&lt;&gt;"",Table_Question_Sets[[#This Row],[Summary Label]]&lt;&gt;""),""""&amp;Table_Question_Sets[[#This Row],[Key]]&amp;""": """&amp;Table_Question_Sets[[#This Row],[Summary Label]]&amp;"""","")</f>
        <v/>
      </c>
      <c r="BB171" s="50">
        <f ca="1">IF(Table_Question_Sets[[#This Row],[Header]]="Yes","",_xlfn.NUMBERVALUE(INDIRECT(SUBSTITUTE(ADDRESS(1,COLUMN(),4),"1","")&amp;ROW()-1))+IF(Table_Question_Sets[[#This Row],[Property]]&lt;&gt;"",1,0))</f>
        <v>3</v>
      </c>
      <c r="BC171" s="50">
        <f ca="1">IF(Table_Question_Sets[[#This Row],[Header]]="Yes","",_xlfn.NUMBERVALUE(INDIRECT(SUBSTITUTE(ADDRESS(1,COLUMN(),4),"1","")&amp;ROW()+1))+IF(Table_Question_Sets[[#This Row],[Property]]&lt;&gt;"",1,0))</f>
        <v>11</v>
      </c>
      <c r="BD171" s="29" t="str">
        <f t="array" aca="1" ref="BD17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7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"templateOptions":{"label":"Attending seminar"}</v>
      </c>
      <c r="BH17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"seminarAttendanceYesNoHeader","type": "content-field","className":"col-xs-6 col-sm-4","templateOptions":{"label":"Attending seminar"},"validators": {"validation": Validators.compose([])}}</v>
      </c>
      <c r="BI171" s="26" t="str">
        <f ca="1" xml:space="preserve">
IF(Table_Question_Sets[[#This Row],[Row]]="Yes","]},{""className"": ""row"",""fieldGroup"": [","")&amp;
Table_Question_Sets[[#This Row],[Config Field]]</f>
        <v>{"key": "seminarAttendanceYesNoHeader","type": "content-field","className":"col-xs-6 col-sm-4","templateOptions":{"label":"Attending seminar"},"validators": {"validation": Validators.compose([])}}</v>
      </c>
      <c r="BJ17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"seminarAttendanceYesNoHeader","type": "content-field","className":"col-xs-6 col-sm-4","templateOptions":{"label":"Attending seminar"},"validators": {"validation": Validators.compose([])}},]},{"className": "row","fieldGroup": [{"key": "labelSeminarPrincipals","type": "content-field","className":"col-xs-6 col-sm-4","templateOptions":{"question":"Principals/Partners"},"validators": {"validation": Validators.compose([])}},{"key": "seminarPrincipals","type": "buttons-field","className":"col-xs-6 col-sm-4","templateOptions":{"options":[{"value":"Yes","key":"Yes","icon":"glyphicon glyphicon-ok md"},{"value":"No","key":"No","icon":"glyphicon glyphicon-remove md"}]},"validators": {"validation": Validators.compose([ValidationService.required('true', '')])}},]},{"className": "row","fieldGroup": [{"key": "labelSeminarDirectors","type": "content-field","className":"col-xs-6 col-sm-4","templateOptions":{"question":"Directors"},"validators": {"validation": Validators.compose([])}},{"key": "seminarDirectors","type": "buttons-field","className":"col-xs-6 col-sm-4","templateOptions":{"options":[{"value":"Yes","key":"Yes","icon":"glyphicon glyphicon-ok md"},{"value":"No","key":"No","icon":"glyphicon glyphicon-remove md"}]},"validators": {"validation": Validators.compose([ValidationService.required('true', '')])}},]},{"className":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7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71" s="137" t="str">
        <f>IF(AND(Table_Question_Sets[[#This Row],[Header]]="",Table_Question_Sets[[#This Row],[Property]]&lt;&gt;"",Table_Question_Sets[[#This Row],[Field Type]]&lt;&gt;""),
""""&amp;Table_Question_Sets[[#This Row],[Key]]&amp;"""","")</f>
        <v>"seminarAttendanceYesNoHeader"</v>
      </c>
      <c r="BM17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minarAttendanceYesNoHeader","labelSeminarPrincipals","seminarPrincipals","labelSeminarDirectors","seminarDirectors","labelSeminarQualifieedProfessions","seminarQualifieedProfessions","labelSeminarOtherQualified","seminarOtherQualified","labelSeminarOtherStaff","seminarOtherStaff"</v>
      </c>
      <c r="BN171" s="137" t="str">
        <f>IF(AND(Table_Question_Sets[[#This Row],[Header]]&lt;&gt;"Yes",Table_Question_Sets[[#This Row],[Property]]&lt;&gt;"",Table_Question_Sets[[#This Row],[Workflow Role]]&lt;&gt;""),
""""&amp;Table_Question_Sets[[#This Row],[Workflow Role]]&amp;""":"""&amp;Table_Question_Sets[[#This Row],[Key]]&amp;"""","")</f>
        <v/>
      </c>
      <c r="BO171" s="137" t="str">
        <f>IF(AND(Table_Question_Sets[[#This Row],[Header]]&lt;&gt;"Yes",Table_Question_Sets[[#This Row],[Property]]&lt;&gt;"",Table_Question_Sets[[#This Row],[Private]]="Yes"),
""""&amp;Table_Question_Sets[[#This Row],[Key]]&amp;"""","")</f>
        <v/>
      </c>
      <c r="BP171" s="137">
        <f ca="1">IF(Table_Question_Sets[[#This Row],[Header]]="Yes","",_xlfn.NUMBERVALUE(INDIRECT(SUBSTITUTE(ADDRESS(1,COLUMN(),4),"1","")&amp;ROW()+1))+IF(OR(Table_Question_Sets[[#This Row],[Value]]&lt;&gt;"",AND(Table_Question_Sets[[#This Row],[Data Type]]="Repeating",Table_Question_Sets[[#This Row],[Calculation Repeating]]&lt;&gt;"")),1,0))</f>
        <v>0</v>
      </c>
      <c r="BQ171" s="137" t="str">
        <f ca="1" xml:space="preserve">
IF(Table_Question_Sets[[#This Row],[Data Type]]="Repeating",
OFFSET(Table_Repeating_Question_Sets[[#Headers],[Property]],MATCH(Table_Question_Sets[[#This Row],[Property]],Table_Repeating_Question_Sets[Property],0),MATCH("Calculation",Table_Repeating_Question_Sets[#Headers],0)-1,1,1),
"")</f>
        <v/>
      </c>
      <c r="BR17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7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71" s="137" t="str">
        <f ca="1">IF(ISNUMBER(Table_Question_Sets[[#This Row],[Config Use Row]]),INDEX(Table_Question_Sets[Config Rollup],Table_Question_Sets[[#This Row],[Config Use Row]]),"")</f>
        <v/>
      </c>
      <c r="BU171" s="137" t="str">
        <f ca="1">IF(ISNUMBER(Table_Question_Sets[[#This Row],[Config Use Row]]),INDEX(Table_Question_Sets[Config Keys Nested Rollup],Table_Question_Sets[[#This Row],[Config Use Row]]),"")</f>
        <v/>
      </c>
      <c r="BV171" s="26" t="str">
        <f ca="1">IF(ISNUMBER(Table_Question_Sets[[#This Row],[Config Use Row]]),INDEX(Table_Question_Sets[Calculation Rollup],Table_Question_Sets[[#This Row],[Config Use Row]]),"")</f>
        <v/>
      </c>
    </row>
    <row r="172" spans="2:74" s="22" customFormat="1" ht="21" customHeight="1">
      <c r="B172" s="27" t="s">
        <v>1428</v>
      </c>
      <c r="C172" s="164"/>
      <c r="D172" s="26" t="str">
        <f ca="1">IF(Table_Question_Sets[[#This Row],[Header]]="Yes","",
IF(INDIRECT(SUBSTITUTE(ADDRESS(1,COLUMN(),4),"1","")&amp;ROW()-1)="",
INDIRECT(SUBSTITUTE(ADDRESS(1,COLUMN(Table_Question_Sets[[#This Row],[Property]]),4),"1","")&amp;ROW()-1),
INDIRECT(SUBSTITUTE(ADDRESS(1,COLUMN(),4),"1","")&amp;ROW()-1)))</f>
        <v>Seminar Attendance</v>
      </c>
      <c r="E17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labelSeminarPrincipals</v>
      </c>
      <c r="F172" s="26" t="str">
        <f>IF(Table_Question_Sets[[#This Row],[Header]]="Yes","",IF(Table_Question_Sets[[#This Row],[Property]]&lt;&gt;"",SUBSTITUTE(Table_Question_Sets[[#This Row],[Property]]," ",""),""))</f>
        <v>LabelSeminarPrincipals</v>
      </c>
      <c r="G172" s="94"/>
      <c r="H172" s="27" t="s">
        <v>631</v>
      </c>
      <c r="I172" s="27" t="s">
        <v>631</v>
      </c>
      <c r="J172" s="10"/>
      <c r="K172" s="59"/>
      <c r="L172" s="82"/>
      <c r="M172" s="82"/>
      <c r="N172" s="59" t="s">
        <v>60</v>
      </c>
      <c r="O172" s="60" t="s">
        <v>738</v>
      </c>
      <c r="P172" s="60" t="s">
        <v>992</v>
      </c>
      <c r="Q172" s="60"/>
      <c r="R172" s="59"/>
      <c r="S172" s="52"/>
      <c r="T172" s="27"/>
      <c r="U172" s="11" t="s">
        <v>1330</v>
      </c>
      <c r="V172" s="27"/>
      <c r="W172" s="27"/>
      <c r="X172" s="27"/>
      <c r="Y172" s="27"/>
      <c r="Z172" s="27"/>
      <c r="AA172" s="27"/>
      <c r="AB172" s="239"/>
      <c r="AC172" s="27"/>
      <c r="AD172" s="27"/>
      <c r="AE172" s="27"/>
      <c r="AF172" s="27"/>
      <c r="AG172" s="27"/>
      <c r="AH172" s="82"/>
      <c r="AI172" s="82"/>
      <c r="AJ172" s="82"/>
      <c r="AK172" s="82"/>
      <c r="AL172" s="26"/>
      <c r="AM17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72" s="165"/>
      <c r="AO17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72" s="27"/>
      <c r="AR172" s="52"/>
      <c r="AS172" s="27"/>
      <c r="AT172" s="27"/>
      <c r="AU172" s="27"/>
      <c r="AV172" s="27"/>
      <c r="AW172" s="27"/>
      <c r="AX172" s="27"/>
      <c r="AY17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72" s="50" t="str">
        <f>IF(OR(Table_Question_Sets[[#This Row],[Header]]="Yes",Table_Question_Sets[[#This Row],[Text]]=""),"",IF(OR(Table_Question_Sets[[#This Row],[Text]]="true",Table_Question_Sets[[#This Row],[Text]]="false",ISNUMBER(Table_Question_Sets[[#This Row],[Text]])),Table_Question_Sets[[#This Row],[Text]],""""&amp;Table_Question_Sets[[#This Row],[Text]]&amp;""""))</f>
        <v/>
      </c>
      <c r="BA172" s="50" t="str">
        <f>IF(AND(Table_Question_Sets[[#This Row],[Header]]&lt;&gt;"Yes",Table_Question_Sets[[#This Row],[Property]]&lt;&gt;"",Table_Question_Sets[[#This Row],[Summary Label]]&lt;&gt;""),""""&amp;Table_Question_Sets[[#This Row],[Key]]&amp;""": """&amp;Table_Question_Sets[[#This Row],[Summary Label]]&amp;"""","")</f>
        <v/>
      </c>
      <c r="BB172" s="50">
        <f ca="1">IF(Table_Question_Sets[[#This Row],[Header]]="Yes","",_xlfn.NUMBERVALUE(INDIRECT(SUBSTITUTE(ADDRESS(1,COLUMN(),4),"1","")&amp;ROW()-1))+IF(Table_Question_Sets[[#This Row],[Property]]&lt;&gt;"",1,0))</f>
        <v>4</v>
      </c>
      <c r="BC172" s="50">
        <f ca="1">IF(Table_Question_Sets[[#This Row],[Header]]="Yes","",_xlfn.NUMBERVALUE(INDIRECT(SUBSTITUTE(ADDRESS(1,COLUMN(),4),"1","")&amp;ROW()+1))+IF(Table_Question_Sets[[#This Row],[Property]]&lt;&gt;"",1,0))</f>
        <v>10</v>
      </c>
      <c r="BD172" s="29" t="str">
        <f t="array" aca="1" ref="BD17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7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"templateOptions":{"question":"Principals/Partners"}</v>
      </c>
      <c r="BH17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"labelSeminarPrincipals","type": "content-field","className":"col-xs-6 col-sm-4","templateOptions":{"question":"Principals/Partners"},"validators": {"validation": Validators.compose([])}}</v>
      </c>
      <c r="BI172" s="26" t="str">
        <f ca="1" xml:space="preserve">
IF(Table_Question_Sets[[#This Row],[Row]]="Yes","]},{""className"": ""row"",""fieldGroup"": [","")&amp;
Table_Question_Sets[[#This Row],[Config Field]]</f>
        <v>]},{"className": "row","fieldGroup": [{"key": "labelSeminarPrincipals","type": "content-field","className":"col-xs-6 col-sm-4","templateOptions":{"question":"Principals/Partners"},"validators": {"validation": Validators.compose([])}}</v>
      </c>
      <c r="BJ17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"labelSeminarPrincipals","type": "content-field","className":"col-xs-6 col-sm-4","templateOptions":{"question":"Principals/Partners"},"validators": {"validation": Validators.compose([])}},{"key": "seminarPrincipals","type": "buttons-field","className":"col-xs-6 col-sm-4","templateOptions":{"options":[{"value":"Yes","key":"Yes","icon":"glyphicon glyphicon-ok md"},{"value":"No","key":"No","icon":"glyphicon glyphicon-remove md"}]},"validators": {"validation": Validators.compose([ValidationService.required('true', '')])}},]},{"className": "row","fieldGroup": [{"key": "labelSeminarDirectors","type": "content-field","className":"col-xs-6 col-sm-4","templateOptions":{"question":"Directors"},"validators": {"validation": Validators.compose([])}},{"key": "seminarDirectors","type": "buttons-field","className":"col-xs-6 col-sm-4","templateOptions":{"options":[{"value":"Yes","key":"Yes","icon":"glyphicon glyphicon-ok md"},{"value":"No","key":"No","icon":"glyphicon glyphicon-remove md"}]},"validators": {"validation": Validators.compose([ValidationService.required('true', '')])}},]},{"className":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7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72" s="137" t="str">
        <f>IF(AND(Table_Question_Sets[[#This Row],[Header]]="",Table_Question_Sets[[#This Row],[Property]]&lt;&gt;"",Table_Question_Sets[[#This Row],[Field Type]]&lt;&gt;""),
""""&amp;Table_Question_Sets[[#This Row],[Key]]&amp;"""","")</f>
        <v>"labelSeminarPrincipals"</v>
      </c>
      <c r="BM17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"labelSeminarPrincipals","seminarPrincipals","labelSeminarDirectors","seminarDirectors","labelSeminarQualifieedProfessions","seminarQualifieedProfessions","labelSeminarOtherQualified","seminarOtherQualified","labelSeminarOtherStaff","seminarOtherStaff"</v>
      </c>
      <c r="BN172" s="137" t="str">
        <f>IF(AND(Table_Question_Sets[[#This Row],[Header]]&lt;&gt;"Yes",Table_Question_Sets[[#This Row],[Property]]&lt;&gt;"",Table_Question_Sets[[#This Row],[Workflow Role]]&lt;&gt;""),
""""&amp;Table_Question_Sets[[#This Row],[Workflow Role]]&amp;""":"""&amp;Table_Question_Sets[[#This Row],[Key]]&amp;"""","")</f>
        <v/>
      </c>
      <c r="BO172" s="137" t="str">
        <f>IF(AND(Table_Question_Sets[[#This Row],[Header]]&lt;&gt;"Yes",Table_Question_Sets[[#This Row],[Property]]&lt;&gt;"",Table_Question_Sets[[#This Row],[Private]]="Yes"),
""""&amp;Table_Question_Sets[[#This Row],[Key]]&amp;"""","")</f>
        <v/>
      </c>
      <c r="BP172" s="137">
        <f ca="1">IF(Table_Question_Sets[[#This Row],[Header]]="Yes","",_xlfn.NUMBERVALUE(INDIRECT(SUBSTITUTE(ADDRESS(1,COLUMN(),4),"1","")&amp;ROW()+1))+IF(OR(Table_Question_Sets[[#This Row],[Value]]&lt;&gt;"",AND(Table_Question_Sets[[#This Row],[Data Type]]="Repeating",Table_Question_Sets[[#This Row],[Calculation Repeating]]&lt;&gt;"")),1,0))</f>
        <v>0</v>
      </c>
      <c r="BQ172" s="137" t="str">
        <f ca="1" xml:space="preserve">
IF(Table_Question_Sets[[#This Row],[Data Type]]="Repeating",
OFFSET(Table_Repeating_Question_Sets[[#Headers],[Property]],MATCH(Table_Question_Sets[[#This Row],[Property]],Table_Repeating_Question_Sets[Property],0),MATCH("Calculation",Table_Repeating_Question_Sets[#Headers],0)-1,1,1),
"")</f>
        <v/>
      </c>
      <c r="BR17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7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72" s="137" t="str">
        <f ca="1">IF(ISNUMBER(Table_Question_Sets[[#This Row],[Config Use Row]]),INDEX(Table_Question_Sets[Config Rollup],Table_Question_Sets[[#This Row],[Config Use Row]]),"")</f>
        <v/>
      </c>
      <c r="BU172" s="137" t="str">
        <f ca="1">IF(ISNUMBER(Table_Question_Sets[[#This Row],[Config Use Row]]),INDEX(Table_Question_Sets[Config Keys Nested Rollup],Table_Question_Sets[[#This Row],[Config Use Row]]),"")</f>
        <v/>
      </c>
      <c r="BV172" s="26" t="str">
        <f ca="1">IF(ISNUMBER(Table_Question_Sets[[#This Row],[Config Use Row]]),INDEX(Table_Question_Sets[Calculation Rollup],Table_Question_Sets[[#This Row],[Config Use Row]]),"")</f>
        <v/>
      </c>
    </row>
    <row r="173" spans="2:74" s="22" customFormat="1" ht="21" customHeight="1">
      <c r="B173" s="27" t="s">
        <v>1429</v>
      </c>
      <c r="C173" s="164"/>
      <c r="D173" s="26" t="str">
        <f ca="1">IF(Table_Question_Sets[[#This Row],[Header]]="Yes","",
IF(INDIRECT(SUBSTITUTE(ADDRESS(1,COLUMN(),4),"1","")&amp;ROW()-1)="",
INDIRECT(SUBSTITUTE(ADDRESS(1,COLUMN(Table_Question_Sets[[#This Row],[Property]]),4),"1","")&amp;ROW()-1),
INDIRECT(SUBSTITUTE(ADDRESS(1,COLUMN(),4),"1","")&amp;ROW()-1)))</f>
        <v>Seminar Attendance</v>
      </c>
      <c r="E17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seminarPrincipals</v>
      </c>
      <c r="F173" s="26" t="str">
        <f>IF(Table_Question_Sets[[#This Row],[Header]]="Yes","",IF(Table_Question_Sets[[#This Row],[Property]]&lt;&gt;"",SUBSTITUTE(Table_Question_Sets[[#This Row],[Property]]," ",""),""))</f>
        <v>SeminarPrincipals</v>
      </c>
      <c r="G173" s="94"/>
      <c r="H173" s="27" t="s">
        <v>37</v>
      </c>
      <c r="I173" s="27" t="s">
        <v>61</v>
      </c>
      <c r="J173" s="10" t="s">
        <v>67</v>
      </c>
      <c r="K173" s="59" t="s">
        <v>60</v>
      </c>
      <c r="L173" s="82"/>
      <c r="M173" s="82"/>
      <c r="N173" s="59"/>
      <c r="O173" s="60" t="s">
        <v>738</v>
      </c>
      <c r="P173" s="60" t="s">
        <v>992</v>
      </c>
      <c r="Q173" s="60"/>
      <c r="R173" s="59"/>
      <c r="S173" s="52"/>
      <c r="T173" s="27"/>
      <c r="U173" s="11"/>
      <c r="V173" s="27"/>
      <c r="W173" s="27"/>
      <c r="X173" s="27"/>
      <c r="Y173" s="27"/>
      <c r="Z173" s="27"/>
      <c r="AA173" s="27"/>
      <c r="AB173" s="239"/>
      <c r="AC173" s="27"/>
      <c r="AD173" s="27"/>
      <c r="AE173" s="27"/>
      <c r="AF173" s="27"/>
      <c r="AG173" s="27"/>
      <c r="AH173" s="82"/>
      <c r="AI173" s="82"/>
      <c r="AJ173" s="82"/>
      <c r="AK173" s="82"/>
      <c r="AL173" s="26"/>
      <c r="AM17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73" s="165"/>
      <c r="AO17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7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73" s="27"/>
      <c r="AR173" s="52"/>
      <c r="AS173" s="27"/>
      <c r="AT173" s="27"/>
      <c r="AU173" s="27"/>
      <c r="AV173" s="27"/>
      <c r="AW173" s="27"/>
      <c r="AX173" s="27"/>
      <c r="AY17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73" s="50" t="str">
        <f>IF(OR(Table_Question_Sets[[#This Row],[Header]]="Yes",Table_Question_Sets[[#This Row],[Text]]=""),"",IF(OR(Table_Question_Sets[[#This Row],[Text]]="true",Table_Question_Sets[[#This Row],[Text]]="false",ISNUMBER(Table_Question_Sets[[#This Row],[Text]])),Table_Question_Sets[[#This Row],[Text]],""""&amp;Table_Question_Sets[[#This Row],[Text]]&amp;""""))</f>
        <v/>
      </c>
      <c r="BA173" s="50" t="str">
        <f>IF(AND(Table_Question_Sets[[#This Row],[Header]]&lt;&gt;"Yes",Table_Question_Sets[[#This Row],[Property]]&lt;&gt;"",Table_Question_Sets[[#This Row],[Summary Label]]&lt;&gt;""),""""&amp;Table_Question_Sets[[#This Row],[Key]]&amp;""": """&amp;Table_Question_Sets[[#This Row],[Summary Label]]&amp;"""","")</f>
        <v/>
      </c>
      <c r="BB173" s="50">
        <f ca="1">IF(Table_Question_Sets[[#This Row],[Header]]="Yes","",_xlfn.NUMBERVALUE(INDIRECT(SUBSTITUTE(ADDRESS(1,COLUMN(),4),"1","")&amp;ROW()-1))+IF(Table_Question_Sets[[#This Row],[Property]]&lt;&gt;"",1,0))</f>
        <v>5</v>
      </c>
      <c r="BC173" s="50">
        <f ca="1">IF(Table_Question_Sets[[#This Row],[Header]]="Yes","",_xlfn.NUMBERVALUE(INDIRECT(SUBSTITUTE(ADDRESS(1,COLUMN(),4),"1","")&amp;ROW()+1))+IF(Table_Question_Sets[[#This Row],[Property]]&lt;&gt;"",1,0))</f>
        <v>9</v>
      </c>
      <c r="BD173" s="29" t="str">
        <f t="array" aca="1" ref="BD17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7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7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v>
      </c>
      <c r="BH17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"seminarPrincipals","type": "buttons-field","className":"col-xs-6 col-sm-4","templateOptions":{"options":[{"value":"Yes","key":"Yes","icon":"glyphicon glyphicon-ok md"},{"value":"No","key":"No","icon":"glyphicon glyphicon-remove md"}]},"validators": {"validation": Validators.compose([ValidationService.required('true', '')])}}</v>
      </c>
      <c r="BI173" s="26" t="str">
        <f ca="1" xml:space="preserve">
IF(Table_Question_Sets[[#This Row],[Row]]="Yes","]},{""className"": ""row"",""fieldGroup"": [","")&amp;
Table_Question_Sets[[#This Row],[Config Field]]</f>
        <v>{"key": "seminarPrincipals","type": "buttons-field","className":"col-xs-6 col-sm-4","templateOptions":{"options":[{"value":"Yes","key":"Yes","icon":"glyphicon glyphicon-ok md"},{"value":"No","key":"No","icon":"glyphicon glyphicon-remove md"}]},"validators": {"validation": Validators.compose([ValidationService.required('true', '')])}}</v>
      </c>
      <c r="BJ17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"seminarPrincipals","type": "buttons-field","className":"col-xs-6 col-sm-4","templateOptions":{"options":[{"value":"Yes","key":"Yes","icon":"glyphicon glyphicon-ok md"},{"value":"No","key":"No","icon":"glyphicon glyphicon-remove md"}]},"validators": {"validation": Validators.compose([ValidationService.required('true', '')])}},]},{"className": "row","fieldGroup": [{"key": "labelSeminarDirectors","type": "content-field","className":"col-xs-6 col-sm-4","templateOptions":{"question":"Directors"},"validators": {"validation": Validators.compose([])}},{"key": "seminarDirectors","type": "buttons-field","className":"col-xs-6 col-sm-4","templateOptions":{"options":[{"value":"Yes","key":"Yes","icon":"glyphicon glyphicon-ok md"},{"value":"No","key":"No","icon":"glyphicon glyphicon-remove md"}]},"validators": {"validation": Validators.compose([ValidationService.required('true', '')])}},]},{"className":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7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73" s="137" t="str">
        <f>IF(AND(Table_Question_Sets[[#This Row],[Header]]="",Table_Question_Sets[[#This Row],[Property]]&lt;&gt;"",Table_Question_Sets[[#This Row],[Field Type]]&lt;&gt;""),
""""&amp;Table_Question_Sets[[#This Row],[Key]]&amp;"""","")</f>
        <v>"seminarPrincipals"</v>
      </c>
      <c r="BM17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"seminarPrincipals","labelSeminarDirectors","seminarDirectors","labelSeminarQualifieedProfessions","seminarQualifieedProfessions","labelSeminarOtherQualified","seminarOtherQualified","labelSeminarOtherStaff","seminarOtherStaff"</v>
      </c>
      <c r="BN173" s="137" t="str">
        <f>IF(AND(Table_Question_Sets[[#This Row],[Header]]&lt;&gt;"Yes",Table_Question_Sets[[#This Row],[Property]]&lt;&gt;"",Table_Question_Sets[[#This Row],[Workflow Role]]&lt;&gt;""),
""""&amp;Table_Question_Sets[[#This Row],[Workflow Role]]&amp;""":"""&amp;Table_Question_Sets[[#This Row],[Key]]&amp;"""","")</f>
        <v/>
      </c>
      <c r="BO173" s="137" t="str">
        <f>IF(AND(Table_Question_Sets[[#This Row],[Header]]&lt;&gt;"Yes",Table_Question_Sets[[#This Row],[Property]]&lt;&gt;"",Table_Question_Sets[[#This Row],[Private]]="Yes"),
""""&amp;Table_Question_Sets[[#This Row],[Key]]&amp;"""","")</f>
        <v/>
      </c>
      <c r="BP173" s="137">
        <f ca="1">IF(Table_Question_Sets[[#This Row],[Header]]="Yes","",_xlfn.NUMBERVALUE(INDIRECT(SUBSTITUTE(ADDRESS(1,COLUMN(),4),"1","")&amp;ROW()+1))+IF(OR(Table_Question_Sets[[#This Row],[Value]]&lt;&gt;"",AND(Table_Question_Sets[[#This Row],[Data Type]]="Repeating",Table_Question_Sets[[#This Row],[Calculation Repeating]]&lt;&gt;"")),1,0))</f>
        <v>0</v>
      </c>
      <c r="BQ173" s="137" t="str">
        <f ca="1" xml:space="preserve">
IF(Table_Question_Sets[[#This Row],[Data Type]]="Repeating",
OFFSET(Table_Repeating_Question_Sets[[#Headers],[Property]],MATCH(Table_Question_Sets[[#This Row],[Property]],Table_Repeating_Question_Sets[Property],0),MATCH("Calculation",Table_Repeating_Question_Sets[#Headers],0)-1,1,1),
"")</f>
        <v/>
      </c>
      <c r="BR17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7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73" s="137" t="str">
        <f ca="1">IF(ISNUMBER(Table_Question_Sets[[#This Row],[Config Use Row]]),INDEX(Table_Question_Sets[Config Rollup],Table_Question_Sets[[#This Row],[Config Use Row]]),"")</f>
        <v/>
      </c>
      <c r="BU173" s="137" t="str">
        <f ca="1">IF(ISNUMBER(Table_Question_Sets[[#This Row],[Config Use Row]]),INDEX(Table_Question_Sets[Config Keys Nested Rollup],Table_Question_Sets[[#This Row],[Config Use Row]]),"")</f>
        <v/>
      </c>
      <c r="BV173" s="26" t="str">
        <f ca="1">IF(ISNUMBER(Table_Question_Sets[[#This Row],[Config Use Row]]),INDEX(Table_Question_Sets[Calculation Rollup],Table_Question_Sets[[#This Row],[Config Use Row]]),"")</f>
        <v/>
      </c>
    </row>
    <row r="174" spans="2:74" s="22" customFormat="1" ht="21" customHeight="1">
      <c r="B174" s="27" t="s">
        <v>1430</v>
      </c>
      <c r="C174" s="164"/>
      <c r="D174" s="26" t="str">
        <f ca="1">IF(Table_Question_Sets[[#This Row],[Header]]="Yes","",
IF(INDIRECT(SUBSTITUTE(ADDRESS(1,COLUMN(),4),"1","")&amp;ROW()-1)="",
INDIRECT(SUBSTITUTE(ADDRESS(1,COLUMN(Table_Question_Sets[[#This Row],[Property]]),4),"1","")&amp;ROW()-1),
INDIRECT(SUBSTITUTE(ADDRESS(1,COLUMN(),4),"1","")&amp;ROW()-1)))</f>
        <v>Seminar Attendance</v>
      </c>
      <c r="E17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labelSeminarDirectors</v>
      </c>
      <c r="F174" s="26" t="str">
        <f>IF(Table_Question_Sets[[#This Row],[Header]]="Yes","",IF(Table_Question_Sets[[#This Row],[Property]]&lt;&gt;"",SUBSTITUTE(Table_Question_Sets[[#This Row],[Property]]," ",""),""))</f>
        <v>LabelSeminarDirectors</v>
      </c>
      <c r="G174" s="94"/>
      <c r="H174" s="27" t="s">
        <v>631</v>
      </c>
      <c r="I174" s="27" t="s">
        <v>631</v>
      </c>
      <c r="J174" s="10"/>
      <c r="K174" s="59"/>
      <c r="L174" s="82"/>
      <c r="M174" s="82"/>
      <c r="N174" s="59" t="s">
        <v>60</v>
      </c>
      <c r="O174" s="60" t="s">
        <v>738</v>
      </c>
      <c r="P174" s="60" t="s">
        <v>992</v>
      </c>
      <c r="Q174" s="60"/>
      <c r="R174" s="59"/>
      <c r="S174" s="52"/>
      <c r="T174" s="27"/>
      <c r="U174" s="11" t="s">
        <v>1331</v>
      </c>
      <c r="V174" s="27"/>
      <c r="W174" s="27"/>
      <c r="X174" s="27"/>
      <c r="Y174" s="27"/>
      <c r="Z174" s="27"/>
      <c r="AA174" s="27"/>
      <c r="AB174" s="239"/>
      <c r="AC174" s="27"/>
      <c r="AD174" s="27"/>
      <c r="AE174" s="27"/>
      <c r="AF174" s="27"/>
      <c r="AG174" s="27"/>
      <c r="AH174" s="82"/>
      <c r="AI174" s="82"/>
      <c r="AJ174" s="82"/>
      <c r="AK174" s="82"/>
      <c r="AL174" s="26"/>
      <c r="AM17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74" s="165"/>
      <c r="AO17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74" s="27"/>
      <c r="AR174" s="52"/>
      <c r="AS174" s="27"/>
      <c r="AT174" s="27"/>
      <c r="AU174" s="27"/>
      <c r="AV174" s="27"/>
      <c r="AW174" s="27"/>
      <c r="AX174" s="27"/>
      <c r="AY17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74" s="50" t="str">
        <f>IF(OR(Table_Question_Sets[[#This Row],[Header]]="Yes",Table_Question_Sets[[#This Row],[Text]]=""),"",IF(OR(Table_Question_Sets[[#This Row],[Text]]="true",Table_Question_Sets[[#This Row],[Text]]="false",ISNUMBER(Table_Question_Sets[[#This Row],[Text]])),Table_Question_Sets[[#This Row],[Text]],""""&amp;Table_Question_Sets[[#This Row],[Text]]&amp;""""))</f>
        <v/>
      </c>
      <c r="BA174" s="50" t="str">
        <f>IF(AND(Table_Question_Sets[[#This Row],[Header]]&lt;&gt;"Yes",Table_Question_Sets[[#This Row],[Property]]&lt;&gt;"",Table_Question_Sets[[#This Row],[Summary Label]]&lt;&gt;""),""""&amp;Table_Question_Sets[[#This Row],[Key]]&amp;""": """&amp;Table_Question_Sets[[#This Row],[Summary Label]]&amp;"""","")</f>
        <v/>
      </c>
      <c r="BB174" s="50">
        <f ca="1">IF(Table_Question_Sets[[#This Row],[Header]]="Yes","",_xlfn.NUMBERVALUE(INDIRECT(SUBSTITUTE(ADDRESS(1,COLUMN(),4),"1","")&amp;ROW()-1))+IF(Table_Question_Sets[[#This Row],[Property]]&lt;&gt;"",1,0))</f>
        <v>6</v>
      </c>
      <c r="BC174" s="50">
        <f ca="1">IF(Table_Question_Sets[[#This Row],[Header]]="Yes","",_xlfn.NUMBERVALUE(INDIRECT(SUBSTITUTE(ADDRESS(1,COLUMN(),4),"1","")&amp;ROW()+1))+IF(Table_Question_Sets[[#This Row],[Property]]&lt;&gt;"",1,0))</f>
        <v>8</v>
      </c>
      <c r="BD174" s="29" t="str">
        <f t="array" aca="1" ref="BD17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7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"templateOptions":{"question":"Directors"}</v>
      </c>
      <c r="BH17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"labelSeminarDirectors","type": "content-field","className":"col-xs-6 col-sm-4","templateOptions":{"question":"Directors"},"validators": {"validation": Validators.compose([])}}</v>
      </c>
      <c r="BI174" s="26" t="str">
        <f ca="1" xml:space="preserve">
IF(Table_Question_Sets[[#This Row],[Row]]="Yes","]},{""className"": ""row"",""fieldGroup"": [","")&amp;
Table_Question_Sets[[#This Row],[Config Field]]</f>
        <v>]},{"className": "row","fieldGroup": [{"key": "labelSeminarDirectors","type": "content-field","className":"col-xs-6 col-sm-4","templateOptions":{"question":"Directors"},"validators": {"validation": Validators.compose([])}}</v>
      </c>
      <c r="BJ17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"labelSeminarDirectors","type": "content-field","className":"col-xs-6 col-sm-4","templateOptions":{"question":"Directors"},"validators": {"validation": Validators.compose([])}},{"key": "seminarDirectors","type": "buttons-field","className":"col-xs-6 col-sm-4","templateOptions":{"options":[{"value":"Yes","key":"Yes","icon":"glyphicon glyphicon-ok md"},{"value":"No","key":"No","icon":"glyphicon glyphicon-remove md"}]},"validators": {"validation": Validators.compose([ValidationService.required('true', '')])}},]},{"className":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7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74" s="137" t="str">
        <f>IF(AND(Table_Question_Sets[[#This Row],[Header]]="",Table_Question_Sets[[#This Row],[Property]]&lt;&gt;"",Table_Question_Sets[[#This Row],[Field Type]]&lt;&gt;""),
""""&amp;Table_Question_Sets[[#This Row],[Key]]&amp;"""","")</f>
        <v>"labelSeminarDirectors"</v>
      </c>
      <c r="BM17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"labelSeminarDirectors","seminarDirectors","labelSeminarQualifieedProfessions","seminarQualifieedProfessions","labelSeminarOtherQualified","seminarOtherQualified","labelSeminarOtherStaff","seminarOtherStaff"</v>
      </c>
      <c r="BN174" s="137" t="str">
        <f>IF(AND(Table_Question_Sets[[#This Row],[Header]]&lt;&gt;"Yes",Table_Question_Sets[[#This Row],[Property]]&lt;&gt;"",Table_Question_Sets[[#This Row],[Workflow Role]]&lt;&gt;""),
""""&amp;Table_Question_Sets[[#This Row],[Workflow Role]]&amp;""":"""&amp;Table_Question_Sets[[#This Row],[Key]]&amp;"""","")</f>
        <v/>
      </c>
      <c r="BO174" s="137" t="str">
        <f>IF(AND(Table_Question_Sets[[#This Row],[Header]]&lt;&gt;"Yes",Table_Question_Sets[[#This Row],[Property]]&lt;&gt;"",Table_Question_Sets[[#This Row],[Private]]="Yes"),
""""&amp;Table_Question_Sets[[#This Row],[Key]]&amp;"""","")</f>
        <v/>
      </c>
      <c r="BP174" s="137">
        <f ca="1">IF(Table_Question_Sets[[#This Row],[Header]]="Yes","",_xlfn.NUMBERVALUE(INDIRECT(SUBSTITUTE(ADDRESS(1,COLUMN(),4),"1","")&amp;ROW()+1))+IF(OR(Table_Question_Sets[[#This Row],[Value]]&lt;&gt;"",AND(Table_Question_Sets[[#This Row],[Data Type]]="Repeating",Table_Question_Sets[[#This Row],[Calculation Repeating]]&lt;&gt;"")),1,0))</f>
        <v>0</v>
      </c>
      <c r="BQ174" s="137" t="str">
        <f ca="1" xml:space="preserve">
IF(Table_Question_Sets[[#This Row],[Data Type]]="Repeating",
OFFSET(Table_Repeating_Question_Sets[[#Headers],[Property]],MATCH(Table_Question_Sets[[#This Row],[Property]],Table_Repeating_Question_Sets[Property],0),MATCH("Calculation",Table_Repeating_Question_Sets[#Headers],0)-1,1,1),
"")</f>
        <v/>
      </c>
      <c r="BR17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7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74" s="137" t="str">
        <f ca="1">IF(ISNUMBER(Table_Question_Sets[[#This Row],[Config Use Row]]),INDEX(Table_Question_Sets[Config Rollup],Table_Question_Sets[[#This Row],[Config Use Row]]),"")</f>
        <v/>
      </c>
      <c r="BU174" s="137" t="str">
        <f ca="1">IF(ISNUMBER(Table_Question_Sets[[#This Row],[Config Use Row]]),INDEX(Table_Question_Sets[Config Keys Nested Rollup],Table_Question_Sets[[#This Row],[Config Use Row]]),"")</f>
        <v/>
      </c>
      <c r="BV174" s="26" t="str">
        <f ca="1">IF(ISNUMBER(Table_Question_Sets[[#This Row],[Config Use Row]]),INDEX(Table_Question_Sets[Calculation Rollup],Table_Question_Sets[[#This Row],[Config Use Row]]),"")</f>
        <v/>
      </c>
    </row>
    <row r="175" spans="2:74" s="22" customFormat="1" ht="21" customHeight="1">
      <c r="B175" s="27" t="s">
        <v>1431</v>
      </c>
      <c r="C175" s="164"/>
      <c r="D175" s="26" t="str">
        <f ca="1">IF(Table_Question_Sets[[#This Row],[Header]]="Yes","",
IF(INDIRECT(SUBSTITUTE(ADDRESS(1,COLUMN(),4),"1","")&amp;ROW()-1)="",
INDIRECT(SUBSTITUTE(ADDRESS(1,COLUMN(Table_Question_Sets[[#This Row],[Property]]),4),"1","")&amp;ROW()-1),
INDIRECT(SUBSTITUTE(ADDRESS(1,COLUMN(),4),"1","")&amp;ROW()-1)))</f>
        <v>Seminar Attendance</v>
      </c>
      <c r="E17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seminarDirectors</v>
      </c>
      <c r="F175" s="26" t="str">
        <f>IF(Table_Question_Sets[[#This Row],[Header]]="Yes","",IF(Table_Question_Sets[[#This Row],[Property]]&lt;&gt;"",SUBSTITUTE(Table_Question_Sets[[#This Row],[Property]]," ",""),""))</f>
        <v>SeminarDirectors</v>
      </c>
      <c r="G175" s="94"/>
      <c r="H175" s="27" t="s">
        <v>37</v>
      </c>
      <c r="I175" s="27" t="s">
        <v>61</v>
      </c>
      <c r="J175" s="10" t="s">
        <v>67</v>
      </c>
      <c r="K175" s="59" t="s">
        <v>60</v>
      </c>
      <c r="L175" s="82"/>
      <c r="M175" s="82"/>
      <c r="N175" s="59"/>
      <c r="O175" s="60" t="s">
        <v>738</v>
      </c>
      <c r="P175" s="60" t="s">
        <v>992</v>
      </c>
      <c r="Q175" s="60"/>
      <c r="R175" s="59"/>
      <c r="S175" s="52"/>
      <c r="T175" s="27"/>
      <c r="U175" s="11"/>
      <c r="V175" s="27"/>
      <c r="W175" s="27"/>
      <c r="X175" s="27"/>
      <c r="Y175" s="27"/>
      <c r="Z175" s="27"/>
      <c r="AA175" s="27"/>
      <c r="AB175" s="239"/>
      <c r="AC175" s="27"/>
      <c r="AD175" s="27"/>
      <c r="AE175" s="27"/>
      <c r="AF175" s="27"/>
      <c r="AG175" s="27"/>
      <c r="AH175" s="82"/>
      <c r="AI175" s="82"/>
      <c r="AJ175" s="82"/>
      <c r="AK175" s="82"/>
      <c r="AL175" s="26"/>
      <c r="AM17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75" s="165"/>
      <c r="AO17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7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75" s="27"/>
      <c r="AR175" s="52"/>
      <c r="AS175" s="27"/>
      <c r="AT175" s="27"/>
      <c r="AU175" s="27"/>
      <c r="AV175" s="27"/>
      <c r="AW175" s="27"/>
      <c r="AX175" s="27"/>
      <c r="AY17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75" s="50" t="str">
        <f>IF(OR(Table_Question_Sets[[#This Row],[Header]]="Yes",Table_Question_Sets[[#This Row],[Text]]=""),"",IF(OR(Table_Question_Sets[[#This Row],[Text]]="true",Table_Question_Sets[[#This Row],[Text]]="false",ISNUMBER(Table_Question_Sets[[#This Row],[Text]])),Table_Question_Sets[[#This Row],[Text]],""""&amp;Table_Question_Sets[[#This Row],[Text]]&amp;""""))</f>
        <v/>
      </c>
      <c r="BA175" s="50" t="str">
        <f>IF(AND(Table_Question_Sets[[#This Row],[Header]]&lt;&gt;"Yes",Table_Question_Sets[[#This Row],[Property]]&lt;&gt;"",Table_Question_Sets[[#This Row],[Summary Label]]&lt;&gt;""),""""&amp;Table_Question_Sets[[#This Row],[Key]]&amp;""": """&amp;Table_Question_Sets[[#This Row],[Summary Label]]&amp;"""","")</f>
        <v/>
      </c>
      <c r="BB175" s="50">
        <f ca="1">IF(Table_Question_Sets[[#This Row],[Header]]="Yes","",_xlfn.NUMBERVALUE(INDIRECT(SUBSTITUTE(ADDRESS(1,COLUMN(),4),"1","")&amp;ROW()-1))+IF(Table_Question_Sets[[#This Row],[Property]]&lt;&gt;"",1,0))</f>
        <v>7</v>
      </c>
      <c r="BC175" s="50">
        <f ca="1">IF(Table_Question_Sets[[#This Row],[Header]]="Yes","",_xlfn.NUMBERVALUE(INDIRECT(SUBSTITUTE(ADDRESS(1,COLUMN(),4),"1","")&amp;ROW()+1))+IF(Table_Question_Sets[[#This Row],[Property]]&lt;&gt;"",1,0))</f>
        <v>7</v>
      </c>
      <c r="BD175" s="29" t="str">
        <f t="array" aca="1" ref="BD17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7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7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v>
      </c>
      <c r="BH17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"seminarDirectors","type": "buttons-field","className":"col-xs-6 col-sm-4","templateOptions":{"options":[{"value":"Yes","key":"Yes","icon":"glyphicon glyphicon-ok md"},{"value":"No","key":"No","icon":"glyphicon glyphicon-remove md"}]},"validators": {"validation": Validators.compose([ValidationService.required('true', '')])}}</v>
      </c>
      <c r="BI175" s="26" t="str">
        <f ca="1" xml:space="preserve">
IF(Table_Question_Sets[[#This Row],[Row]]="Yes","]},{""className"": ""row"",""fieldGroup"": [","")&amp;
Table_Question_Sets[[#This Row],[Config Field]]</f>
        <v>{"key": "seminarDirectors","type": "buttons-field","className":"col-xs-6 col-sm-4","templateOptions":{"options":[{"value":"Yes","key":"Yes","icon":"glyphicon glyphicon-ok md"},{"value":"No","key":"No","icon":"glyphicon glyphicon-remove md"}]},"validators": {"validation": Validators.compose([ValidationService.required('true', '')])}}</v>
      </c>
      <c r="BJ17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"seminarDirectors","type": "buttons-field","className":"col-xs-6 col-sm-4","templateOptions":{"options":[{"value":"Yes","key":"Yes","icon":"glyphicon glyphicon-ok md"},{"value":"No","key":"No","icon":"glyphicon glyphicon-remove md"}]},"validators": {"validation": Validators.compose([ValidationService.required('true', '')])}},]},{"className":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75"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75" s="137" t="str">
        <f>IF(AND(Table_Question_Sets[[#This Row],[Header]]="",Table_Question_Sets[[#This Row],[Property]]&lt;&gt;"",Table_Question_Sets[[#This Row],[Field Type]]&lt;&gt;""),
""""&amp;Table_Question_Sets[[#This Row],[Key]]&amp;"""","")</f>
        <v>"seminarDirectors"</v>
      </c>
      <c r="BM17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"seminarDirectors","labelSeminarQualifieedProfessions","seminarQualifieedProfessions","labelSeminarOtherQualified","seminarOtherQualified","labelSeminarOtherStaff","seminarOtherStaff"</v>
      </c>
      <c r="BN175" s="137" t="str">
        <f>IF(AND(Table_Question_Sets[[#This Row],[Header]]&lt;&gt;"Yes",Table_Question_Sets[[#This Row],[Property]]&lt;&gt;"",Table_Question_Sets[[#This Row],[Workflow Role]]&lt;&gt;""),
""""&amp;Table_Question_Sets[[#This Row],[Workflow Role]]&amp;""":"""&amp;Table_Question_Sets[[#This Row],[Key]]&amp;"""","")</f>
        <v/>
      </c>
      <c r="BO175" s="137" t="str">
        <f>IF(AND(Table_Question_Sets[[#This Row],[Header]]&lt;&gt;"Yes",Table_Question_Sets[[#This Row],[Property]]&lt;&gt;"",Table_Question_Sets[[#This Row],[Private]]="Yes"),
""""&amp;Table_Question_Sets[[#This Row],[Key]]&amp;"""","")</f>
        <v/>
      </c>
      <c r="BP175" s="137">
        <f ca="1">IF(Table_Question_Sets[[#This Row],[Header]]="Yes","",_xlfn.NUMBERVALUE(INDIRECT(SUBSTITUTE(ADDRESS(1,COLUMN(),4),"1","")&amp;ROW()+1))+IF(OR(Table_Question_Sets[[#This Row],[Value]]&lt;&gt;"",AND(Table_Question_Sets[[#This Row],[Data Type]]="Repeating",Table_Question_Sets[[#This Row],[Calculation Repeating]]&lt;&gt;"")),1,0))</f>
        <v>0</v>
      </c>
      <c r="BQ175" s="137" t="str">
        <f ca="1" xml:space="preserve">
IF(Table_Question_Sets[[#This Row],[Data Type]]="Repeating",
OFFSET(Table_Repeating_Question_Sets[[#Headers],[Property]],MATCH(Table_Question_Sets[[#This Row],[Property]],Table_Repeating_Question_Sets[Property],0),MATCH("Calculation",Table_Repeating_Question_Sets[#Headers],0)-1,1,1),
"")</f>
        <v/>
      </c>
      <c r="BR17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7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75" s="137" t="str">
        <f ca="1">IF(ISNUMBER(Table_Question_Sets[[#This Row],[Config Use Row]]),INDEX(Table_Question_Sets[Config Rollup],Table_Question_Sets[[#This Row],[Config Use Row]]),"")</f>
        <v/>
      </c>
      <c r="BU175" s="137" t="str">
        <f ca="1">IF(ISNUMBER(Table_Question_Sets[[#This Row],[Config Use Row]]),INDEX(Table_Question_Sets[Config Keys Nested Rollup],Table_Question_Sets[[#This Row],[Config Use Row]]),"")</f>
        <v/>
      </c>
      <c r="BV175" s="26" t="str">
        <f ca="1">IF(ISNUMBER(Table_Question_Sets[[#This Row],[Config Use Row]]),INDEX(Table_Question_Sets[Calculation Rollup],Table_Question_Sets[[#This Row],[Config Use Row]]),"")</f>
        <v/>
      </c>
    </row>
    <row r="176" spans="2:74" s="22" customFormat="1" ht="21" customHeight="1">
      <c r="B176" s="27" t="s">
        <v>1432</v>
      </c>
      <c r="C176" s="164"/>
      <c r="D176" s="26" t="str">
        <f ca="1">IF(Table_Question_Sets[[#This Row],[Header]]="Yes","",
IF(INDIRECT(SUBSTITUTE(ADDRESS(1,COLUMN(),4),"1","")&amp;ROW()-1)="",
INDIRECT(SUBSTITUTE(ADDRESS(1,COLUMN(Table_Question_Sets[[#This Row],[Property]]),4),"1","")&amp;ROW()-1),
INDIRECT(SUBSTITUTE(ADDRESS(1,COLUMN(),4),"1","")&amp;ROW()-1)))</f>
        <v>Seminar Attendance</v>
      </c>
      <c r="E17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labelSeminarQualifieedProfessions</v>
      </c>
      <c r="F176" s="26" t="str">
        <f>IF(Table_Question_Sets[[#This Row],[Header]]="Yes","",IF(Table_Question_Sets[[#This Row],[Property]]&lt;&gt;"",SUBSTITUTE(Table_Question_Sets[[#This Row],[Property]]," ",""),""))</f>
        <v>LabelSeminarQualifieedProfessions</v>
      </c>
      <c r="G176" s="94"/>
      <c r="H176" s="27" t="s">
        <v>631</v>
      </c>
      <c r="I176" s="27" t="s">
        <v>631</v>
      </c>
      <c r="J176" s="10"/>
      <c r="K176" s="59"/>
      <c r="L176" s="82"/>
      <c r="M176" s="82"/>
      <c r="N176" s="59" t="s">
        <v>60</v>
      </c>
      <c r="O176" s="60" t="s">
        <v>738</v>
      </c>
      <c r="P176" s="60" t="s">
        <v>992</v>
      </c>
      <c r="Q176" s="60"/>
      <c r="R176" s="59"/>
      <c r="S176" s="52"/>
      <c r="T176" s="27"/>
      <c r="U176" s="11" t="s">
        <v>1332</v>
      </c>
      <c r="V176" s="27"/>
      <c r="W176" s="27"/>
      <c r="X176" s="27"/>
      <c r="Y176" s="27"/>
      <c r="Z176" s="27"/>
      <c r="AA176" s="27"/>
      <c r="AB176" s="239"/>
      <c r="AC176" s="27"/>
      <c r="AD176" s="27"/>
      <c r="AE176" s="27"/>
      <c r="AF176" s="27"/>
      <c r="AG176" s="27"/>
      <c r="AH176" s="82"/>
      <c r="AI176" s="82"/>
      <c r="AJ176" s="82"/>
      <c r="AK176" s="82"/>
      <c r="AL176" s="26"/>
      <c r="AM17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76" s="165"/>
      <c r="AO17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76" s="27"/>
      <c r="AR176" s="52"/>
      <c r="AS176" s="27"/>
      <c r="AT176" s="27"/>
      <c r="AU176" s="27"/>
      <c r="AV176" s="27"/>
      <c r="AW176" s="27"/>
      <c r="AX176" s="27"/>
      <c r="AY17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76" s="50" t="str">
        <f>IF(OR(Table_Question_Sets[[#This Row],[Header]]="Yes",Table_Question_Sets[[#This Row],[Text]]=""),"",IF(OR(Table_Question_Sets[[#This Row],[Text]]="true",Table_Question_Sets[[#This Row],[Text]]="false",ISNUMBER(Table_Question_Sets[[#This Row],[Text]])),Table_Question_Sets[[#This Row],[Text]],""""&amp;Table_Question_Sets[[#This Row],[Text]]&amp;""""))</f>
        <v/>
      </c>
      <c r="BA176" s="50" t="str">
        <f>IF(AND(Table_Question_Sets[[#This Row],[Header]]&lt;&gt;"Yes",Table_Question_Sets[[#This Row],[Property]]&lt;&gt;"",Table_Question_Sets[[#This Row],[Summary Label]]&lt;&gt;""),""""&amp;Table_Question_Sets[[#This Row],[Key]]&amp;""": """&amp;Table_Question_Sets[[#This Row],[Summary Label]]&amp;"""","")</f>
        <v/>
      </c>
      <c r="BB176" s="50">
        <f ca="1">IF(Table_Question_Sets[[#This Row],[Header]]="Yes","",_xlfn.NUMBERVALUE(INDIRECT(SUBSTITUTE(ADDRESS(1,COLUMN(),4),"1","")&amp;ROW()-1))+IF(Table_Question_Sets[[#This Row],[Property]]&lt;&gt;"",1,0))</f>
        <v>8</v>
      </c>
      <c r="BC176" s="50">
        <f ca="1">IF(Table_Question_Sets[[#This Row],[Header]]="Yes","",_xlfn.NUMBERVALUE(INDIRECT(SUBSTITUTE(ADDRESS(1,COLUMN(),4),"1","")&amp;ROW()+1))+IF(Table_Question_Sets[[#This Row],[Property]]&lt;&gt;"",1,0))</f>
        <v>6</v>
      </c>
      <c r="BD176" s="29" t="str">
        <f t="array" aca="1" ref="BD17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7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"templateOptions":{"question":"Qualified in profession"}</v>
      </c>
      <c r="BH17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"labelSeminarQualifieedProfessions","type": "content-field","className":"col-xs-6 col-sm-4","templateOptions":{"question":"Qualified in profession"},"validators": {"validation": Validators.compose([])}}</v>
      </c>
      <c r="BI176" s="26" t="str">
        <f ca="1" xml:space="preserve">
IF(Table_Question_Sets[[#This Row],[Row]]="Yes","]},{""className"": ""row"",""fieldGroup"": [","")&amp;
Table_Question_Sets[[#This Row],[Config Field]]</f>
        <v>]},{"className": "row","fieldGroup": [{"key": "labelSeminarQualifieedProfessions","type": "content-field","className":"col-xs-6 col-sm-4","templateOptions":{"question":"Qualified in profession"},"validators": {"validation": Validators.compose([])}}</v>
      </c>
      <c r="BJ176"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76"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76" s="137" t="str">
        <f>IF(AND(Table_Question_Sets[[#This Row],[Header]]="",Table_Question_Sets[[#This Row],[Property]]&lt;&gt;"",Table_Question_Sets[[#This Row],[Field Type]]&lt;&gt;""),
""""&amp;Table_Question_Sets[[#This Row],[Key]]&amp;"""","")</f>
        <v>"labelSeminarQualifieedProfessions"</v>
      </c>
      <c r="BM17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"labelSeminarQualifieedProfessions","seminarQualifieedProfessions","labelSeminarOtherQualified","seminarOtherQualified","labelSeminarOtherStaff","seminarOtherStaff"</v>
      </c>
      <c r="BN176" s="137" t="str">
        <f>IF(AND(Table_Question_Sets[[#This Row],[Header]]&lt;&gt;"Yes",Table_Question_Sets[[#This Row],[Property]]&lt;&gt;"",Table_Question_Sets[[#This Row],[Workflow Role]]&lt;&gt;""),
""""&amp;Table_Question_Sets[[#This Row],[Workflow Role]]&amp;""":"""&amp;Table_Question_Sets[[#This Row],[Key]]&amp;"""","")</f>
        <v/>
      </c>
      <c r="BO176" s="137" t="str">
        <f>IF(AND(Table_Question_Sets[[#This Row],[Header]]&lt;&gt;"Yes",Table_Question_Sets[[#This Row],[Property]]&lt;&gt;"",Table_Question_Sets[[#This Row],[Private]]="Yes"),
""""&amp;Table_Question_Sets[[#This Row],[Key]]&amp;"""","")</f>
        <v/>
      </c>
      <c r="BP176" s="137">
        <f ca="1">IF(Table_Question_Sets[[#This Row],[Header]]="Yes","",_xlfn.NUMBERVALUE(INDIRECT(SUBSTITUTE(ADDRESS(1,COLUMN(),4),"1","")&amp;ROW()+1))+IF(OR(Table_Question_Sets[[#This Row],[Value]]&lt;&gt;"",AND(Table_Question_Sets[[#This Row],[Data Type]]="Repeating",Table_Question_Sets[[#This Row],[Calculation Repeating]]&lt;&gt;"")),1,0))</f>
        <v>0</v>
      </c>
      <c r="BQ176" s="137" t="str">
        <f ca="1" xml:space="preserve">
IF(Table_Question_Sets[[#This Row],[Data Type]]="Repeating",
OFFSET(Table_Repeating_Question_Sets[[#Headers],[Property]],MATCH(Table_Question_Sets[[#This Row],[Property]],Table_Repeating_Question_Sets[Property],0),MATCH("Calculation",Table_Repeating_Question_Sets[#Headers],0)-1,1,1),
"")</f>
        <v/>
      </c>
      <c r="BR17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7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76" s="137" t="str">
        <f ca="1">IF(ISNUMBER(Table_Question_Sets[[#This Row],[Config Use Row]]),INDEX(Table_Question_Sets[Config Rollup],Table_Question_Sets[[#This Row],[Config Use Row]]),"")</f>
        <v/>
      </c>
      <c r="BU176" s="137" t="str">
        <f ca="1">IF(ISNUMBER(Table_Question_Sets[[#This Row],[Config Use Row]]),INDEX(Table_Question_Sets[Config Keys Nested Rollup],Table_Question_Sets[[#This Row],[Config Use Row]]),"")</f>
        <v/>
      </c>
      <c r="BV176" s="26" t="str">
        <f ca="1">IF(ISNUMBER(Table_Question_Sets[[#This Row],[Config Use Row]]),INDEX(Table_Question_Sets[Calculation Rollup],Table_Question_Sets[[#This Row],[Config Use Row]]),"")</f>
        <v/>
      </c>
    </row>
    <row r="177" spans="2:74" s="22" customFormat="1" ht="21" customHeight="1">
      <c r="B177" s="27" t="s">
        <v>1433</v>
      </c>
      <c r="C177" s="164"/>
      <c r="D177" s="26" t="str">
        <f ca="1">IF(Table_Question_Sets[[#This Row],[Header]]="Yes","",
IF(INDIRECT(SUBSTITUTE(ADDRESS(1,COLUMN(),4),"1","")&amp;ROW()-1)="",
INDIRECT(SUBSTITUTE(ADDRESS(1,COLUMN(Table_Question_Sets[[#This Row],[Property]]),4),"1","")&amp;ROW()-1),
INDIRECT(SUBSTITUTE(ADDRESS(1,COLUMN(),4),"1","")&amp;ROW()-1)))</f>
        <v>Seminar Attendance</v>
      </c>
      <c r="E17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seminarQualifieedProfessions</v>
      </c>
      <c r="F177" s="26" t="str">
        <f>IF(Table_Question_Sets[[#This Row],[Header]]="Yes","",IF(Table_Question_Sets[[#This Row],[Property]]&lt;&gt;"",SUBSTITUTE(Table_Question_Sets[[#This Row],[Property]]," ",""),""))</f>
        <v>SeminarQualifieedProfessions</v>
      </c>
      <c r="G177" s="94"/>
      <c r="H177" s="27" t="s">
        <v>37</v>
      </c>
      <c r="I177" s="27" t="s">
        <v>61</v>
      </c>
      <c r="J177" s="10" t="s">
        <v>67</v>
      </c>
      <c r="K177" s="59" t="s">
        <v>60</v>
      </c>
      <c r="L177" s="82"/>
      <c r="M177" s="82"/>
      <c r="N177" s="59"/>
      <c r="O177" s="60" t="s">
        <v>738</v>
      </c>
      <c r="P177" s="60" t="s">
        <v>992</v>
      </c>
      <c r="Q177" s="60"/>
      <c r="R177" s="59"/>
      <c r="S177" s="52"/>
      <c r="T177" s="27"/>
      <c r="U177" s="11"/>
      <c r="V177" s="27"/>
      <c r="W177" s="27"/>
      <c r="X177" s="27"/>
      <c r="Y177" s="27"/>
      <c r="Z177" s="27"/>
      <c r="AA177" s="27"/>
      <c r="AB177" s="239"/>
      <c r="AC177" s="27"/>
      <c r="AD177" s="27"/>
      <c r="AE177" s="27"/>
      <c r="AF177" s="27"/>
      <c r="AG177" s="27"/>
      <c r="AH177" s="82"/>
      <c r="AI177" s="82"/>
      <c r="AJ177" s="82"/>
      <c r="AK177" s="82"/>
      <c r="AL177" s="26"/>
      <c r="AM17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77" s="165"/>
      <c r="AO17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7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77" s="27"/>
      <c r="AR177" s="52"/>
      <c r="AS177" s="27"/>
      <c r="AT177" s="27"/>
      <c r="AU177" s="27"/>
      <c r="AV177" s="27"/>
      <c r="AW177" s="27"/>
      <c r="AX177" s="27"/>
      <c r="AY17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77" s="50" t="str">
        <f>IF(OR(Table_Question_Sets[[#This Row],[Header]]="Yes",Table_Question_Sets[[#This Row],[Text]]=""),"",IF(OR(Table_Question_Sets[[#This Row],[Text]]="true",Table_Question_Sets[[#This Row],[Text]]="false",ISNUMBER(Table_Question_Sets[[#This Row],[Text]])),Table_Question_Sets[[#This Row],[Text]],""""&amp;Table_Question_Sets[[#This Row],[Text]]&amp;""""))</f>
        <v/>
      </c>
      <c r="BA177" s="50" t="str">
        <f>IF(AND(Table_Question_Sets[[#This Row],[Header]]&lt;&gt;"Yes",Table_Question_Sets[[#This Row],[Property]]&lt;&gt;"",Table_Question_Sets[[#This Row],[Summary Label]]&lt;&gt;""),""""&amp;Table_Question_Sets[[#This Row],[Key]]&amp;""": """&amp;Table_Question_Sets[[#This Row],[Summary Label]]&amp;"""","")</f>
        <v/>
      </c>
      <c r="BB177" s="50">
        <f ca="1">IF(Table_Question_Sets[[#This Row],[Header]]="Yes","",_xlfn.NUMBERVALUE(INDIRECT(SUBSTITUTE(ADDRESS(1,COLUMN(),4),"1","")&amp;ROW()-1))+IF(Table_Question_Sets[[#This Row],[Property]]&lt;&gt;"",1,0))</f>
        <v>9</v>
      </c>
      <c r="BC177" s="50">
        <f ca="1">IF(Table_Question_Sets[[#This Row],[Header]]="Yes","",_xlfn.NUMBERVALUE(INDIRECT(SUBSTITUTE(ADDRESS(1,COLUMN(),4),"1","")&amp;ROW()+1))+IF(Table_Question_Sets[[#This Row],[Property]]&lt;&gt;"",1,0))</f>
        <v>5</v>
      </c>
      <c r="BD177" s="29" t="str">
        <f t="array" aca="1" ref="BD17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7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7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v>
      </c>
      <c r="BH17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"seminarQualifieedProfessions","type": "buttons-field","className":"col-xs-6 col-sm-4","templateOptions":{"options":[{"value":"Yes","key":"Yes","icon":"glyphicon glyphicon-ok md"},{"value":"No","key":"No","icon":"glyphicon glyphicon-remove md"}]},"validators": {"validation": Validators.compose([ValidationService.required('true', '')])}}</v>
      </c>
      <c r="BI177" s="26" t="str">
        <f ca="1" xml:space="preserve">
IF(Table_Question_Sets[[#This Row],[Row]]="Yes","]},{""className"": ""row"",""fieldGroup"": [","")&amp;
Table_Question_Sets[[#This Row],[Config Field]]</f>
        <v>{"key": "seminarQualifieedProfessions","type": "buttons-field","className":"col-xs-6 col-sm-4","templateOptions":{"options":[{"value":"Yes","key":"Yes","icon":"glyphicon glyphicon-ok md"},{"value":"No","key":"No","icon":"glyphicon glyphicon-remove md"}]},"validators": {"validation": Validators.compose([ValidationService.required('true', '')])}}</v>
      </c>
      <c r="BJ177"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77"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77" s="137" t="str">
        <f>IF(AND(Table_Question_Sets[[#This Row],[Header]]="",Table_Question_Sets[[#This Row],[Property]]&lt;&gt;"",Table_Question_Sets[[#This Row],[Field Type]]&lt;&gt;""),
""""&amp;Table_Question_Sets[[#This Row],[Key]]&amp;"""","")</f>
        <v>"seminarQualifieedProfessions"</v>
      </c>
      <c r="BM17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"seminarQualifieedProfessions","labelSeminarOtherQualified","seminarOtherQualified","labelSeminarOtherStaff","seminarOtherStaff"</v>
      </c>
      <c r="BN177" s="137" t="str">
        <f>IF(AND(Table_Question_Sets[[#This Row],[Header]]&lt;&gt;"Yes",Table_Question_Sets[[#This Row],[Property]]&lt;&gt;"",Table_Question_Sets[[#This Row],[Workflow Role]]&lt;&gt;""),
""""&amp;Table_Question_Sets[[#This Row],[Workflow Role]]&amp;""":"""&amp;Table_Question_Sets[[#This Row],[Key]]&amp;"""","")</f>
        <v/>
      </c>
      <c r="BO177" s="137" t="str">
        <f>IF(AND(Table_Question_Sets[[#This Row],[Header]]&lt;&gt;"Yes",Table_Question_Sets[[#This Row],[Property]]&lt;&gt;"",Table_Question_Sets[[#This Row],[Private]]="Yes"),
""""&amp;Table_Question_Sets[[#This Row],[Key]]&amp;"""","")</f>
        <v/>
      </c>
      <c r="BP177" s="137">
        <f ca="1">IF(Table_Question_Sets[[#This Row],[Header]]="Yes","",_xlfn.NUMBERVALUE(INDIRECT(SUBSTITUTE(ADDRESS(1,COLUMN(),4),"1","")&amp;ROW()+1))+IF(OR(Table_Question_Sets[[#This Row],[Value]]&lt;&gt;"",AND(Table_Question_Sets[[#This Row],[Data Type]]="Repeating",Table_Question_Sets[[#This Row],[Calculation Repeating]]&lt;&gt;"")),1,0))</f>
        <v>0</v>
      </c>
      <c r="BQ177" s="137" t="str">
        <f ca="1" xml:space="preserve">
IF(Table_Question_Sets[[#This Row],[Data Type]]="Repeating",
OFFSET(Table_Repeating_Question_Sets[[#Headers],[Property]],MATCH(Table_Question_Sets[[#This Row],[Property]],Table_Repeating_Question_Sets[Property],0),MATCH("Calculation",Table_Repeating_Question_Sets[#Headers],0)-1,1,1),
"")</f>
        <v/>
      </c>
      <c r="BR177"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7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77" s="137" t="str">
        <f ca="1">IF(ISNUMBER(Table_Question_Sets[[#This Row],[Config Use Row]]),INDEX(Table_Question_Sets[Config Rollup],Table_Question_Sets[[#This Row],[Config Use Row]]),"")</f>
        <v/>
      </c>
      <c r="BU177" s="137" t="str">
        <f ca="1">IF(ISNUMBER(Table_Question_Sets[[#This Row],[Config Use Row]]),INDEX(Table_Question_Sets[Config Keys Nested Rollup],Table_Question_Sets[[#This Row],[Config Use Row]]),"")</f>
        <v/>
      </c>
      <c r="BV177" s="26" t="str">
        <f ca="1">IF(ISNUMBER(Table_Question_Sets[[#This Row],[Config Use Row]]),INDEX(Table_Question_Sets[Calculation Rollup],Table_Question_Sets[[#This Row],[Config Use Row]]),"")</f>
        <v/>
      </c>
    </row>
    <row r="178" spans="2:74" s="22" customFormat="1" ht="21" customHeight="1">
      <c r="B178" s="27" t="s">
        <v>1434</v>
      </c>
      <c r="C178" s="164"/>
      <c r="D178" s="26" t="str">
        <f ca="1">IF(Table_Question_Sets[[#This Row],[Header]]="Yes","",
IF(INDIRECT(SUBSTITUTE(ADDRESS(1,COLUMN(),4),"1","")&amp;ROW()-1)="",
INDIRECT(SUBSTITUTE(ADDRESS(1,COLUMN(Table_Question_Sets[[#This Row],[Property]]),4),"1","")&amp;ROW()-1),
INDIRECT(SUBSTITUTE(ADDRESS(1,COLUMN(),4),"1","")&amp;ROW()-1)))</f>
        <v>Seminar Attendance</v>
      </c>
      <c r="E17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labelSeminarOtherQualified</v>
      </c>
      <c r="F178" s="26" t="str">
        <f>IF(Table_Question_Sets[[#This Row],[Header]]="Yes","",IF(Table_Question_Sets[[#This Row],[Property]]&lt;&gt;"",SUBSTITUTE(Table_Question_Sets[[#This Row],[Property]]," ",""),""))</f>
        <v>LabelSeminarOtherQualified</v>
      </c>
      <c r="G178" s="94"/>
      <c r="H178" s="27" t="s">
        <v>631</v>
      </c>
      <c r="I178" s="27" t="s">
        <v>631</v>
      </c>
      <c r="J178" s="10"/>
      <c r="K178" s="59"/>
      <c r="L178" s="82"/>
      <c r="M178" s="82"/>
      <c r="N178" s="59" t="s">
        <v>60</v>
      </c>
      <c r="O178" s="60" t="s">
        <v>738</v>
      </c>
      <c r="P178" s="60" t="s">
        <v>992</v>
      </c>
      <c r="Q178" s="60"/>
      <c r="R178" s="59"/>
      <c r="S178" s="52"/>
      <c r="T178" s="27"/>
      <c r="U178" s="11" t="s">
        <v>1333</v>
      </c>
      <c r="V178" s="27"/>
      <c r="W178" s="27"/>
      <c r="X178" s="27"/>
      <c r="Y178" s="27"/>
      <c r="Z178" s="27"/>
      <c r="AA178" s="27"/>
      <c r="AB178" s="239"/>
      <c r="AC178" s="27"/>
      <c r="AD178" s="27"/>
      <c r="AE178" s="27"/>
      <c r="AF178" s="27"/>
      <c r="AG178" s="27"/>
      <c r="AH178" s="82"/>
      <c r="AI178" s="82"/>
      <c r="AJ178" s="82"/>
      <c r="AK178" s="82"/>
      <c r="AL178" s="26"/>
      <c r="AM17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78" s="165"/>
      <c r="AO17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78" s="27"/>
      <c r="AR178" s="52"/>
      <c r="AS178" s="27"/>
      <c r="AT178" s="27"/>
      <c r="AU178" s="27"/>
      <c r="AV178" s="27"/>
      <c r="AW178" s="27"/>
      <c r="AX178" s="27"/>
      <c r="AY17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78" s="50" t="str">
        <f>IF(OR(Table_Question_Sets[[#This Row],[Header]]="Yes",Table_Question_Sets[[#This Row],[Text]]=""),"",IF(OR(Table_Question_Sets[[#This Row],[Text]]="true",Table_Question_Sets[[#This Row],[Text]]="false",ISNUMBER(Table_Question_Sets[[#This Row],[Text]])),Table_Question_Sets[[#This Row],[Text]],""""&amp;Table_Question_Sets[[#This Row],[Text]]&amp;""""))</f>
        <v/>
      </c>
      <c r="BA178" s="50" t="str">
        <f>IF(AND(Table_Question_Sets[[#This Row],[Header]]&lt;&gt;"Yes",Table_Question_Sets[[#This Row],[Property]]&lt;&gt;"",Table_Question_Sets[[#This Row],[Summary Label]]&lt;&gt;""),""""&amp;Table_Question_Sets[[#This Row],[Key]]&amp;""": """&amp;Table_Question_Sets[[#This Row],[Summary Label]]&amp;"""","")</f>
        <v/>
      </c>
      <c r="BB178" s="50">
        <f ca="1">IF(Table_Question_Sets[[#This Row],[Header]]="Yes","",_xlfn.NUMBERVALUE(INDIRECT(SUBSTITUTE(ADDRESS(1,COLUMN(),4),"1","")&amp;ROW()-1))+IF(Table_Question_Sets[[#This Row],[Property]]&lt;&gt;"",1,0))</f>
        <v>10</v>
      </c>
      <c r="BC178" s="50">
        <f ca="1">IF(Table_Question_Sets[[#This Row],[Header]]="Yes","",_xlfn.NUMBERVALUE(INDIRECT(SUBSTITUTE(ADDRESS(1,COLUMN(),4),"1","")&amp;ROW()+1))+IF(Table_Question_Sets[[#This Row],[Property]]&lt;&gt;"",1,0))</f>
        <v>4</v>
      </c>
      <c r="BD178" s="29" t="str">
        <f t="array" aca="1" ref="BD17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7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"templateOptions":{"question":"Other qualified staff"}</v>
      </c>
      <c r="BH17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"labelSeminarOtherQualified","type": "content-field","className":"col-xs-6 col-sm-4","templateOptions":{"question":"Other qualified staff"},"validators": {"validation": Validators.compose([])}}</v>
      </c>
      <c r="BI178" s="26" t="str">
        <f ca="1" xml:space="preserve">
IF(Table_Question_Sets[[#This Row],[Row]]="Yes","]},{""className"": ""row"",""fieldGroup"": [","")&amp;
Table_Question_Sets[[#This Row],[Config Field]]</f>
        <v>]},{"className": "row","fieldGroup": [{"key": "labelSeminarOtherQualified","type": "content-field","className":"col-xs-6 col-sm-4","templateOptions":{"question":"Other qualified staff"},"validators": {"validation": Validators.compose([])}}</v>
      </c>
      <c r="BJ178"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78"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78" s="137" t="str">
        <f>IF(AND(Table_Question_Sets[[#This Row],[Header]]="",Table_Question_Sets[[#This Row],[Property]]&lt;&gt;"",Table_Question_Sets[[#This Row],[Field Type]]&lt;&gt;""),
""""&amp;Table_Question_Sets[[#This Row],[Key]]&amp;"""","")</f>
        <v>"labelSeminarOtherQualified"</v>
      </c>
      <c r="BM17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"labelSeminarOtherQualified","seminarOtherQualified","labelSeminarOtherStaff","seminarOtherStaff"</v>
      </c>
      <c r="BN178" s="137" t="str">
        <f>IF(AND(Table_Question_Sets[[#This Row],[Header]]&lt;&gt;"Yes",Table_Question_Sets[[#This Row],[Property]]&lt;&gt;"",Table_Question_Sets[[#This Row],[Workflow Role]]&lt;&gt;""),
""""&amp;Table_Question_Sets[[#This Row],[Workflow Role]]&amp;""":"""&amp;Table_Question_Sets[[#This Row],[Key]]&amp;"""","")</f>
        <v/>
      </c>
      <c r="BO178" s="137" t="str">
        <f>IF(AND(Table_Question_Sets[[#This Row],[Header]]&lt;&gt;"Yes",Table_Question_Sets[[#This Row],[Property]]&lt;&gt;"",Table_Question_Sets[[#This Row],[Private]]="Yes"),
""""&amp;Table_Question_Sets[[#This Row],[Key]]&amp;"""","")</f>
        <v/>
      </c>
      <c r="BP178" s="137">
        <f ca="1">IF(Table_Question_Sets[[#This Row],[Header]]="Yes","",_xlfn.NUMBERVALUE(INDIRECT(SUBSTITUTE(ADDRESS(1,COLUMN(),4),"1","")&amp;ROW()+1))+IF(OR(Table_Question_Sets[[#This Row],[Value]]&lt;&gt;"",AND(Table_Question_Sets[[#This Row],[Data Type]]="Repeating",Table_Question_Sets[[#This Row],[Calculation Repeating]]&lt;&gt;"")),1,0))</f>
        <v>0</v>
      </c>
      <c r="BQ178" s="137" t="str">
        <f ca="1" xml:space="preserve">
IF(Table_Question_Sets[[#This Row],[Data Type]]="Repeating",
OFFSET(Table_Repeating_Question_Sets[[#Headers],[Property]],MATCH(Table_Question_Sets[[#This Row],[Property]],Table_Repeating_Question_Sets[Property],0),MATCH("Calculation",Table_Repeating_Question_Sets[#Headers],0)-1,1,1),
"")</f>
        <v/>
      </c>
      <c r="BR178"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7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78" s="137" t="str">
        <f ca="1">IF(ISNUMBER(Table_Question_Sets[[#This Row],[Config Use Row]]),INDEX(Table_Question_Sets[Config Rollup],Table_Question_Sets[[#This Row],[Config Use Row]]),"")</f>
        <v/>
      </c>
      <c r="BU178" s="137" t="str">
        <f ca="1">IF(ISNUMBER(Table_Question_Sets[[#This Row],[Config Use Row]]),INDEX(Table_Question_Sets[Config Keys Nested Rollup],Table_Question_Sets[[#This Row],[Config Use Row]]),"")</f>
        <v/>
      </c>
      <c r="BV178" s="26" t="str">
        <f ca="1">IF(ISNUMBER(Table_Question_Sets[[#This Row],[Config Use Row]]),INDEX(Table_Question_Sets[Calculation Rollup],Table_Question_Sets[[#This Row],[Config Use Row]]),"")</f>
        <v/>
      </c>
    </row>
    <row r="179" spans="2:74" s="22" customFormat="1" ht="21" customHeight="1">
      <c r="B179" s="27" t="s">
        <v>1435</v>
      </c>
      <c r="C179" s="164"/>
      <c r="D179" s="26" t="str">
        <f ca="1">IF(Table_Question_Sets[[#This Row],[Header]]="Yes","",
IF(INDIRECT(SUBSTITUTE(ADDRESS(1,COLUMN(),4),"1","")&amp;ROW()-1)="",
INDIRECT(SUBSTITUTE(ADDRESS(1,COLUMN(Table_Question_Sets[[#This Row],[Property]]),4),"1","")&amp;ROW()-1),
INDIRECT(SUBSTITUTE(ADDRESS(1,COLUMN(),4),"1","")&amp;ROW()-1)))</f>
        <v>Seminar Attendance</v>
      </c>
      <c r="E17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seminarOtherQualified</v>
      </c>
      <c r="F179" s="26" t="str">
        <f>IF(Table_Question_Sets[[#This Row],[Header]]="Yes","",IF(Table_Question_Sets[[#This Row],[Property]]&lt;&gt;"",SUBSTITUTE(Table_Question_Sets[[#This Row],[Property]]," ",""),""))</f>
        <v>SeminarOtherQualified</v>
      </c>
      <c r="G179" s="94"/>
      <c r="H179" s="27" t="s">
        <v>37</v>
      </c>
      <c r="I179" s="27" t="s">
        <v>61</v>
      </c>
      <c r="J179" s="10" t="s">
        <v>67</v>
      </c>
      <c r="K179" s="59" t="s">
        <v>60</v>
      </c>
      <c r="L179" s="82"/>
      <c r="M179" s="82"/>
      <c r="N179" s="59"/>
      <c r="O179" s="60" t="s">
        <v>738</v>
      </c>
      <c r="P179" s="60" t="s">
        <v>992</v>
      </c>
      <c r="Q179" s="60"/>
      <c r="R179" s="59"/>
      <c r="S179" s="52"/>
      <c r="T179" s="27"/>
      <c r="U179" s="11"/>
      <c r="V179" s="27"/>
      <c r="W179" s="27"/>
      <c r="X179" s="27"/>
      <c r="Y179" s="27"/>
      <c r="Z179" s="27"/>
      <c r="AA179" s="27"/>
      <c r="AB179" s="239"/>
      <c r="AC179" s="27"/>
      <c r="AD179" s="27"/>
      <c r="AE179" s="27"/>
      <c r="AF179" s="27"/>
      <c r="AG179" s="27"/>
      <c r="AH179" s="82"/>
      <c r="AI179" s="82"/>
      <c r="AJ179" s="82"/>
      <c r="AK179" s="82"/>
      <c r="AL179" s="26"/>
      <c r="AM17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79" s="165"/>
      <c r="AO17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7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79" s="27"/>
      <c r="AR179" s="52"/>
      <c r="AS179" s="27"/>
      <c r="AT179" s="27"/>
      <c r="AU179" s="27"/>
      <c r="AV179" s="27"/>
      <c r="AW179" s="27"/>
      <c r="AX179" s="27"/>
      <c r="AY17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79" s="50" t="str">
        <f>IF(OR(Table_Question_Sets[[#This Row],[Header]]="Yes",Table_Question_Sets[[#This Row],[Text]]=""),"",IF(OR(Table_Question_Sets[[#This Row],[Text]]="true",Table_Question_Sets[[#This Row],[Text]]="false",ISNUMBER(Table_Question_Sets[[#This Row],[Text]])),Table_Question_Sets[[#This Row],[Text]],""""&amp;Table_Question_Sets[[#This Row],[Text]]&amp;""""))</f>
        <v/>
      </c>
      <c r="BA179" s="50" t="str">
        <f>IF(AND(Table_Question_Sets[[#This Row],[Header]]&lt;&gt;"Yes",Table_Question_Sets[[#This Row],[Property]]&lt;&gt;"",Table_Question_Sets[[#This Row],[Summary Label]]&lt;&gt;""),""""&amp;Table_Question_Sets[[#This Row],[Key]]&amp;""": """&amp;Table_Question_Sets[[#This Row],[Summary Label]]&amp;"""","")</f>
        <v/>
      </c>
      <c r="BB179" s="50">
        <f ca="1">IF(Table_Question_Sets[[#This Row],[Header]]="Yes","",_xlfn.NUMBERVALUE(INDIRECT(SUBSTITUTE(ADDRESS(1,COLUMN(),4),"1","")&amp;ROW()-1))+IF(Table_Question_Sets[[#This Row],[Property]]&lt;&gt;"",1,0))</f>
        <v>11</v>
      </c>
      <c r="BC179" s="50">
        <f ca="1">IF(Table_Question_Sets[[#This Row],[Header]]="Yes","",_xlfn.NUMBERVALUE(INDIRECT(SUBSTITUTE(ADDRESS(1,COLUMN(),4),"1","")&amp;ROW()+1))+IF(Table_Question_Sets[[#This Row],[Property]]&lt;&gt;"",1,0))</f>
        <v>3</v>
      </c>
      <c r="BD179" s="29" t="str">
        <f t="array" aca="1" ref="BD17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7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7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v>
      </c>
      <c r="BH17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"seminarOtherQualified","type": "buttons-field","className":"col-xs-6 col-sm-4","templateOptions":{"options":[{"value":"Yes","key":"Yes","icon":"glyphicon glyphicon-ok md"},{"value":"No","key":"No","icon":"glyphicon glyphicon-remove md"}]},"validators": {"validation": Validators.compose([ValidationService.required('true', '')])}}</v>
      </c>
      <c r="BI179" s="26" t="str">
        <f ca="1" xml:space="preserve">
IF(Table_Question_Sets[[#This Row],[Row]]="Yes","]},{""className"": ""row"",""fieldGroup"": [","")&amp;
Table_Question_Sets[[#This Row],[Config Field]]</f>
        <v>{"key": "seminarOtherQualified","type": "buttons-field","className":"col-xs-6 col-sm-4","templateOptions":{"options":[{"value":"Yes","key":"Yes","icon":"glyphicon glyphicon-ok md"},{"value":"No","key":"No","icon":"glyphicon glyphicon-remove md"}]},"validators": {"validation": Validators.compose([ValidationService.required('true', '')])}}</v>
      </c>
      <c r="BJ179"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79"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79" s="137" t="str">
        <f>IF(AND(Table_Question_Sets[[#This Row],[Header]]="",Table_Question_Sets[[#This Row],[Property]]&lt;&gt;"",Table_Question_Sets[[#This Row],[Field Type]]&lt;&gt;""),
""""&amp;Table_Question_Sets[[#This Row],[Key]]&amp;"""","")</f>
        <v>"seminarOtherQualified"</v>
      </c>
      <c r="BM17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"seminarOtherQualified","labelSeminarOtherStaff","seminarOtherStaff"</v>
      </c>
      <c r="BN179" s="137" t="str">
        <f>IF(AND(Table_Question_Sets[[#This Row],[Header]]&lt;&gt;"Yes",Table_Question_Sets[[#This Row],[Property]]&lt;&gt;"",Table_Question_Sets[[#This Row],[Workflow Role]]&lt;&gt;""),
""""&amp;Table_Question_Sets[[#This Row],[Workflow Role]]&amp;""":"""&amp;Table_Question_Sets[[#This Row],[Key]]&amp;"""","")</f>
        <v/>
      </c>
      <c r="BO179" s="137" t="str">
        <f>IF(AND(Table_Question_Sets[[#This Row],[Header]]&lt;&gt;"Yes",Table_Question_Sets[[#This Row],[Property]]&lt;&gt;"",Table_Question_Sets[[#This Row],[Private]]="Yes"),
""""&amp;Table_Question_Sets[[#This Row],[Key]]&amp;"""","")</f>
        <v/>
      </c>
      <c r="BP179" s="137">
        <f ca="1">IF(Table_Question_Sets[[#This Row],[Header]]="Yes","",_xlfn.NUMBERVALUE(INDIRECT(SUBSTITUTE(ADDRESS(1,COLUMN(),4),"1","")&amp;ROW()+1))+IF(OR(Table_Question_Sets[[#This Row],[Value]]&lt;&gt;"",AND(Table_Question_Sets[[#This Row],[Data Type]]="Repeating",Table_Question_Sets[[#This Row],[Calculation Repeating]]&lt;&gt;"")),1,0))</f>
        <v>0</v>
      </c>
      <c r="BQ179" s="137" t="str">
        <f ca="1" xml:space="preserve">
IF(Table_Question_Sets[[#This Row],[Data Type]]="Repeating",
OFFSET(Table_Repeating_Question_Sets[[#Headers],[Property]],MATCH(Table_Question_Sets[[#This Row],[Property]],Table_Repeating_Question_Sets[Property],0),MATCH("Calculation",Table_Repeating_Question_Sets[#Headers],0)-1,1,1),
"")</f>
        <v/>
      </c>
      <c r="BR179"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7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79" s="137" t="str">
        <f ca="1">IF(ISNUMBER(Table_Question_Sets[[#This Row],[Config Use Row]]),INDEX(Table_Question_Sets[Config Rollup],Table_Question_Sets[[#This Row],[Config Use Row]]),"")</f>
        <v/>
      </c>
      <c r="BU179" s="137" t="str">
        <f ca="1">IF(ISNUMBER(Table_Question_Sets[[#This Row],[Config Use Row]]),INDEX(Table_Question_Sets[Config Keys Nested Rollup],Table_Question_Sets[[#This Row],[Config Use Row]]),"")</f>
        <v/>
      </c>
      <c r="BV179" s="26" t="str">
        <f ca="1">IF(ISNUMBER(Table_Question_Sets[[#This Row],[Config Use Row]]),INDEX(Table_Question_Sets[Calculation Rollup],Table_Question_Sets[[#This Row],[Config Use Row]]),"")</f>
        <v/>
      </c>
    </row>
    <row r="180" spans="2:74" s="22" customFormat="1" ht="21" customHeight="1">
      <c r="B180" s="27" t="s">
        <v>1436</v>
      </c>
      <c r="C180" s="164"/>
      <c r="D180" s="26" t="str">
        <f ca="1">IF(Table_Question_Sets[[#This Row],[Header]]="Yes","",
IF(INDIRECT(SUBSTITUTE(ADDRESS(1,COLUMN(),4),"1","")&amp;ROW()-1)="",
INDIRECT(SUBSTITUTE(ADDRESS(1,COLUMN(Table_Question_Sets[[#This Row],[Property]]),4),"1","")&amp;ROW()-1),
INDIRECT(SUBSTITUTE(ADDRESS(1,COLUMN(),4),"1","")&amp;ROW()-1)))</f>
        <v>Seminar Attendance</v>
      </c>
      <c r="E18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labelSeminarOtherStaff</v>
      </c>
      <c r="F180" s="26" t="str">
        <f>IF(Table_Question_Sets[[#This Row],[Header]]="Yes","",IF(Table_Question_Sets[[#This Row],[Property]]&lt;&gt;"",SUBSTITUTE(Table_Question_Sets[[#This Row],[Property]]," ",""),""))</f>
        <v>LabelSeminarOtherStaff</v>
      </c>
      <c r="G180" s="94"/>
      <c r="H180" s="27" t="s">
        <v>631</v>
      </c>
      <c r="I180" s="27" t="s">
        <v>631</v>
      </c>
      <c r="J180" s="10"/>
      <c r="K180" s="59"/>
      <c r="L180" s="82"/>
      <c r="M180" s="82"/>
      <c r="N180" s="59" t="s">
        <v>60</v>
      </c>
      <c r="O180" s="60" t="s">
        <v>738</v>
      </c>
      <c r="P180" s="60" t="s">
        <v>992</v>
      </c>
      <c r="Q180" s="60"/>
      <c r="R180" s="59"/>
      <c r="S180" s="52"/>
      <c r="T180" s="27"/>
      <c r="U180" s="11" t="s">
        <v>1448</v>
      </c>
      <c r="V180" s="27"/>
      <c r="W180" s="27"/>
      <c r="X180" s="27"/>
      <c r="Y180" s="27"/>
      <c r="Z180" s="27"/>
      <c r="AA180" s="27"/>
      <c r="AB180" s="239"/>
      <c r="AC180" s="27"/>
      <c r="AD180" s="27"/>
      <c r="AE180" s="27"/>
      <c r="AF180" s="27"/>
      <c r="AG180" s="27"/>
      <c r="AH180" s="82"/>
      <c r="AI180" s="82"/>
      <c r="AJ180" s="82"/>
      <c r="AK180" s="82"/>
      <c r="AL180" s="26"/>
      <c r="AM180"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80" s="165"/>
      <c r="AO18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80" s="27"/>
      <c r="AR180" s="52"/>
      <c r="AS180" s="27"/>
      <c r="AT180" s="27"/>
      <c r="AU180" s="27"/>
      <c r="AV180" s="27"/>
      <c r="AW180" s="27"/>
      <c r="AX180" s="27"/>
      <c r="AY18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0" s="50" t="str">
        <f>IF(OR(Table_Question_Sets[[#This Row],[Header]]="Yes",Table_Question_Sets[[#This Row],[Text]]=""),"",IF(OR(Table_Question_Sets[[#This Row],[Text]]="true",Table_Question_Sets[[#This Row],[Text]]="false",ISNUMBER(Table_Question_Sets[[#This Row],[Text]])),Table_Question_Sets[[#This Row],[Text]],""""&amp;Table_Question_Sets[[#This Row],[Text]]&amp;""""))</f>
        <v/>
      </c>
      <c r="BA180" s="50" t="str">
        <f>IF(AND(Table_Question_Sets[[#This Row],[Header]]&lt;&gt;"Yes",Table_Question_Sets[[#This Row],[Property]]&lt;&gt;"",Table_Question_Sets[[#This Row],[Summary Label]]&lt;&gt;""),""""&amp;Table_Question_Sets[[#This Row],[Key]]&amp;""": """&amp;Table_Question_Sets[[#This Row],[Summary Label]]&amp;"""","")</f>
        <v/>
      </c>
      <c r="BB180" s="50">
        <f ca="1">IF(Table_Question_Sets[[#This Row],[Header]]="Yes","",_xlfn.NUMBERVALUE(INDIRECT(SUBSTITUTE(ADDRESS(1,COLUMN(),4),"1","")&amp;ROW()-1))+IF(Table_Question_Sets[[#This Row],[Property]]&lt;&gt;"",1,0))</f>
        <v>12</v>
      </c>
      <c r="BC180" s="50">
        <f ca="1">IF(Table_Question_Sets[[#This Row],[Header]]="Yes","",_xlfn.NUMBERVALUE(INDIRECT(SUBSTITUTE(ADDRESS(1,COLUMN(),4),"1","")&amp;ROW()+1))+IF(Table_Question_Sets[[#This Row],[Property]]&lt;&gt;"",1,0))</f>
        <v>2</v>
      </c>
      <c r="BD180" s="29" t="str">
        <f t="array" aca="1" ref="BD18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8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"templateOptions":{"question":"Other staff"}</v>
      </c>
      <c r="BH18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"labelSeminarOtherStaff","type": "content-field","className":"col-xs-6 col-sm-4","templateOptions":{"question":"Other staff"},"validators": {"validation": Validators.compose([])}}</v>
      </c>
      <c r="BI180" s="26" t="str">
        <f ca="1" xml:space="preserve">
IF(Table_Question_Sets[[#This Row],[Row]]="Yes","]},{""className"": ""row"",""fieldGroup"": [","")&amp;
Table_Question_Sets[[#This Row],[Config Field]]</f>
        <v>]},{"className": "row","fieldGroup": [{"key": "labelSeminarOtherStaff","type": "content-field","className":"col-xs-6 col-sm-4","templateOptions":{"question":"Other staff"},"validators": {"validation": Validators.compose([])}}</v>
      </c>
      <c r="BJ180"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BK180"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0" s="137" t="str">
        <f>IF(AND(Table_Question_Sets[[#This Row],[Header]]="",Table_Question_Sets[[#This Row],[Property]]&lt;&gt;"",Table_Question_Sets[[#This Row],[Field Type]]&lt;&gt;""),
""""&amp;Table_Question_Sets[[#This Row],[Key]]&amp;"""","")</f>
        <v>"labelSeminarOtherStaff"</v>
      </c>
      <c r="BM18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"labelSeminarOtherStaff","seminarOtherStaff"</v>
      </c>
      <c r="BN180" s="137" t="str">
        <f>IF(AND(Table_Question_Sets[[#This Row],[Header]]&lt;&gt;"Yes",Table_Question_Sets[[#This Row],[Property]]&lt;&gt;"",Table_Question_Sets[[#This Row],[Workflow Role]]&lt;&gt;""),
""""&amp;Table_Question_Sets[[#This Row],[Workflow Role]]&amp;""":"""&amp;Table_Question_Sets[[#This Row],[Key]]&amp;"""","")</f>
        <v/>
      </c>
      <c r="BO180" s="137" t="str">
        <f>IF(AND(Table_Question_Sets[[#This Row],[Header]]&lt;&gt;"Yes",Table_Question_Sets[[#This Row],[Property]]&lt;&gt;"",Table_Question_Sets[[#This Row],[Private]]="Yes"),
""""&amp;Table_Question_Sets[[#This Row],[Key]]&amp;"""","")</f>
        <v/>
      </c>
      <c r="BP180" s="137">
        <f ca="1">IF(Table_Question_Sets[[#This Row],[Header]]="Yes","",_xlfn.NUMBERVALUE(INDIRECT(SUBSTITUTE(ADDRESS(1,COLUMN(),4),"1","")&amp;ROW()+1))+IF(OR(Table_Question_Sets[[#This Row],[Value]]&lt;&gt;"",AND(Table_Question_Sets[[#This Row],[Data Type]]="Repeating",Table_Question_Sets[[#This Row],[Calculation Repeating]]&lt;&gt;"")),1,0))</f>
        <v>0</v>
      </c>
      <c r="BQ180" s="137" t="str">
        <f ca="1" xml:space="preserve">
IF(Table_Question_Sets[[#This Row],[Data Type]]="Repeating",
OFFSET(Table_Repeating_Question_Sets[[#Headers],[Property]],MATCH(Table_Question_Sets[[#This Row],[Property]],Table_Repeating_Question_Sets[Property],0),MATCH("Calculation",Table_Repeating_Question_Sets[#Headers],0)-1,1,1),
"")</f>
        <v/>
      </c>
      <c r="BR180"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80" s="137" t="str">
        <f ca="1">IF(ISNUMBER(Table_Question_Sets[[#This Row],[Config Use Row]]),INDEX(Table_Question_Sets[Config Rollup],Table_Question_Sets[[#This Row],[Config Use Row]]),"")</f>
        <v/>
      </c>
      <c r="BU180" s="137" t="str">
        <f ca="1">IF(ISNUMBER(Table_Question_Sets[[#This Row],[Config Use Row]]),INDEX(Table_Question_Sets[Config Keys Nested Rollup],Table_Question_Sets[[#This Row],[Config Use Row]]),"")</f>
        <v/>
      </c>
      <c r="BV180" s="26" t="str">
        <f ca="1">IF(ISNUMBER(Table_Question_Sets[[#This Row],[Config Use Row]]),INDEX(Table_Question_Sets[Calculation Rollup],Table_Question_Sets[[#This Row],[Config Use Row]]),"")</f>
        <v/>
      </c>
    </row>
    <row r="181" spans="2:74" s="22" customFormat="1" ht="21" customHeight="1">
      <c r="B181" s="27" t="s">
        <v>1437</v>
      </c>
      <c r="C181" s="164"/>
      <c r="D181" s="26" t="str">
        <f ca="1">IF(Table_Question_Sets[[#This Row],[Header]]="Yes","",
IF(INDIRECT(SUBSTITUTE(ADDRESS(1,COLUMN(),4),"1","")&amp;ROW()-1)="",
INDIRECT(SUBSTITUTE(ADDRESS(1,COLUMN(Table_Question_Sets[[#This Row],[Property]]),4),"1","")&amp;ROW()-1),
INDIRECT(SUBSTITUTE(ADDRESS(1,COLUMN(),4),"1","")&amp;ROW()-1)))</f>
        <v>Seminar Attendance</v>
      </c>
      <c r="E18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seminarOtherStaff</v>
      </c>
      <c r="F181" s="26" t="str">
        <f>IF(Table_Question_Sets[[#This Row],[Header]]="Yes","",IF(Table_Question_Sets[[#This Row],[Property]]&lt;&gt;"",SUBSTITUTE(Table_Question_Sets[[#This Row],[Property]]," ",""),""))</f>
        <v>SeminarOtherStaff</v>
      </c>
      <c r="G181" s="94"/>
      <c r="H181" s="27" t="s">
        <v>37</v>
      </c>
      <c r="I181" s="27" t="s">
        <v>61</v>
      </c>
      <c r="J181" s="10" t="s">
        <v>67</v>
      </c>
      <c r="K181" s="59" t="s">
        <v>60</v>
      </c>
      <c r="L181" s="82"/>
      <c r="M181" s="82"/>
      <c r="N181" s="59"/>
      <c r="O181" s="60" t="s">
        <v>738</v>
      </c>
      <c r="P181" s="60" t="s">
        <v>992</v>
      </c>
      <c r="Q181" s="60"/>
      <c r="R181" s="59"/>
      <c r="S181" s="52"/>
      <c r="T181" s="27"/>
      <c r="U181" s="11"/>
      <c r="V181" s="27"/>
      <c r="W181" s="27"/>
      <c r="X181" s="27"/>
      <c r="Y181" s="27"/>
      <c r="Z181" s="27"/>
      <c r="AA181" s="27"/>
      <c r="AB181" s="239"/>
      <c r="AC181" s="27"/>
      <c r="AD181" s="27"/>
      <c r="AE181" s="27"/>
      <c r="AF181" s="27"/>
      <c r="AG181" s="27"/>
      <c r="AH181" s="82"/>
      <c r="AI181" s="82"/>
      <c r="AJ181" s="82"/>
      <c r="AK181" s="82"/>
      <c r="AL181" s="26"/>
      <c r="AM181"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81" s="165"/>
      <c r="AO18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8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81" s="27"/>
      <c r="AR181" s="52"/>
      <c r="AS181" s="27"/>
      <c r="AT181" s="27"/>
      <c r="AU181" s="27"/>
      <c r="AV181" s="27"/>
      <c r="AW181" s="27"/>
      <c r="AX181" s="27"/>
      <c r="AY18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1" s="50" t="str">
        <f>IF(OR(Table_Question_Sets[[#This Row],[Header]]="Yes",Table_Question_Sets[[#This Row],[Text]]=""),"",IF(OR(Table_Question_Sets[[#This Row],[Text]]="true",Table_Question_Sets[[#This Row],[Text]]="false",ISNUMBER(Table_Question_Sets[[#This Row],[Text]])),Table_Question_Sets[[#This Row],[Text]],""""&amp;Table_Question_Sets[[#This Row],[Text]]&amp;""""))</f>
        <v/>
      </c>
      <c r="BA181" s="50" t="str">
        <f>IF(AND(Table_Question_Sets[[#This Row],[Header]]&lt;&gt;"Yes",Table_Question_Sets[[#This Row],[Property]]&lt;&gt;"",Table_Question_Sets[[#This Row],[Summary Label]]&lt;&gt;""),""""&amp;Table_Question_Sets[[#This Row],[Key]]&amp;""": """&amp;Table_Question_Sets[[#This Row],[Summary Label]]&amp;"""","")</f>
        <v/>
      </c>
      <c r="BB181" s="50">
        <f ca="1">IF(Table_Question_Sets[[#This Row],[Header]]="Yes","",_xlfn.NUMBERVALUE(INDIRECT(SUBSTITUTE(ADDRESS(1,COLUMN(),4),"1","")&amp;ROW()-1))+IF(Table_Question_Sets[[#This Row],[Property]]&lt;&gt;"",1,0))</f>
        <v>13</v>
      </c>
      <c r="BC181" s="50">
        <f ca="1">IF(Table_Question_Sets[[#This Row],[Header]]="Yes","",_xlfn.NUMBERVALUE(INDIRECT(SUBSTITUTE(ADDRESS(1,COLUMN(),4),"1","")&amp;ROW()+1))+IF(Table_Question_Sets[[#This Row],[Property]]&lt;&gt;"",1,0))</f>
        <v>1</v>
      </c>
      <c r="BD181" s="29" t="str">
        <f t="array" aca="1" ref="BD18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8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8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v>
      </c>
      <c r="BH18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"seminarOtherStaff","type": "buttons-field","className":"col-xs-6 col-sm-4","templateOptions":{"options":[{"value":"Yes","key":"Yes","icon":"glyphicon glyphicon-ok md"},{"value":"No","key":"No","icon":"glyphicon glyphicon-remove md"}]},"validators": {"validation": Validators.compose([ValidationService.required('true', '')])}}</v>
      </c>
      <c r="BI181" s="26" t="str">
        <f ca="1" xml:space="preserve">
IF(Table_Question_Sets[[#This Row],[Row]]="Yes","]},{""className"": ""row"",""fieldGroup"": [","")&amp;
Table_Question_Sets[[#This Row],[Config Field]]</f>
        <v>{"key": "seminarOtherStaff","type": "buttons-field","className":"col-xs-6 col-sm-4","templateOptions":{"options":[{"value":"Yes","key":"Yes","icon":"glyphicon glyphicon-ok md"},{"value":"No","key":"No","icon":"glyphicon glyphicon-remove md"}]},"validators": {"validation": Validators.compose([ValidationService.required('true', '')])}}</v>
      </c>
      <c r="BJ18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"seminarOtherStaff","type": "buttons-field","className":"col-xs-6 col-sm-4","templateOptions":{"options":[{"value":"Yes","key":"Yes","icon":"glyphicon glyphicon-ok md"},{"value":"No","key":"No","icon":"glyphicon glyphicon-remove md"}]},"validators": {"validation": Validators.compose([ValidationService.required('true', '')])}}</v>
      </c>
      <c r="BK18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1" s="137" t="str">
        <f>IF(AND(Table_Question_Sets[[#This Row],[Header]]="",Table_Question_Sets[[#This Row],[Property]]&lt;&gt;"",Table_Question_Sets[[#This Row],[Field Type]]&lt;&gt;""),
""""&amp;Table_Question_Sets[[#This Row],[Key]]&amp;"""","")</f>
        <v>"seminarOtherStaff"</v>
      </c>
      <c r="BM18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"seminarOtherStaff"</v>
      </c>
      <c r="BN181" s="137" t="str">
        <f>IF(AND(Table_Question_Sets[[#This Row],[Header]]&lt;&gt;"Yes",Table_Question_Sets[[#This Row],[Property]]&lt;&gt;"",Table_Question_Sets[[#This Row],[Workflow Role]]&lt;&gt;""),
""""&amp;Table_Question_Sets[[#This Row],[Workflow Role]]&amp;""":"""&amp;Table_Question_Sets[[#This Row],[Key]]&amp;"""","")</f>
        <v/>
      </c>
      <c r="BO181" s="137" t="str">
        <f>IF(AND(Table_Question_Sets[[#This Row],[Header]]&lt;&gt;"Yes",Table_Question_Sets[[#This Row],[Property]]&lt;&gt;"",Table_Question_Sets[[#This Row],[Private]]="Yes"),
""""&amp;Table_Question_Sets[[#This Row],[Key]]&amp;"""","")</f>
        <v/>
      </c>
      <c r="BP181" s="137">
        <f ca="1">IF(Table_Question_Sets[[#This Row],[Header]]="Yes","",_xlfn.NUMBERVALUE(INDIRECT(SUBSTITUTE(ADDRESS(1,COLUMN(),4),"1","")&amp;ROW()+1))+IF(OR(Table_Question_Sets[[#This Row],[Value]]&lt;&gt;"",AND(Table_Question_Sets[[#This Row],[Data Type]]="Repeating",Table_Question_Sets[[#This Row],[Calculation Repeating]]&lt;&gt;"")),1,0))</f>
        <v>0</v>
      </c>
      <c r="BQ181" s="137" t="str">
        <f ca="1" xml:space="preserve">
IF(Table_Question_Sets[[#This Row],[Data Type]]="Repeating",
OFFSET(Table_Repeating_Question_Sets[[#Headers],[Property]],MATCH(Table_Question_Sets[[#This Row],[Property]],Table_Repeating_Question_Sets[Property],0),MATCH("Calculation",Table_Repeating_Question_Sets[#Headers],0)-1,1,1),
"")</f>
        <v/>
      </c>
      <c r="BR18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81" s="137" t="str">
        <f ca="1">IF(ISNUMBER(Table_Question_Sets[[#This Row],[Config Use Row]]),INDEX(Table_Question_Sets[Config Rollup],Table_Question_Sets[[#This Row],[Config Use Row]]),"")</f>
        <v/>
      </c>
      <c r="BU181" s="137" t="str">
        <f ca="1">IF(ISNUMBER(Table_Question_Sets[[#This Row],[Config Use Row]]),INDEX(Table_Question_Sets[Config Keys Nested Rollup],Table_Question_Sets[[#This Row],[Config Use Row]]),"")</f>
        <v/>
      </c>
      <c r="BV181" s="26" t="str">
        <f ca="1">IF(ISNUMBER(Table_Question_Sets[[#This Row],[Config Use Row]]),INDEX(Table_Question_Sets[Calculation Rollup],Table_Question_Sets[[#This Row],[Config Use Row]]),"")</f>
        <v/>
      </c>
    </row>
    <row r="182" spans="2:74" s="21" customFormat="1" ht="29.25" thickBot="1">
      <c r="B182" s="15" t="s">
        <v>86</v>
      </c>
      <c r="C182" s="15" t="s">
        <v>60</v>
      </c>
      <c r="D182" s="15" t="str">
        <f ca="1">IF(Table_Question_Sets[[#This Row],[Header]]="Yes","",
IF(INDIRECT(SUBSTITUTE(ADDRESS(1,COLUMN(),4),"1","")&amp;ROW()-1)="",
INDIRECT(SUBSTITUTE(ADDRESS(1,COLUMN(Table_Question_Sets[[#This Row],[Property]]),4),"1","")&amp;ROW()-1),
INDIRECT(SUBSTITUTE(ADDRESS(1,COLUMN(),4),"1","")&amp;ROW()-1)))</f>
        <v/>
      </c>
      <c r="E182"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disclosure</v>
      </c>
      <c r="F182" s="15" t="str">
        <f>IF(Table_Question_Sets[[#This Row],[Header]]="Yes","",IF(Table_Question_Sets[[#This Row],[Property]]&lt;&gt;"",SUBSTITUTE(Table_Question_Sets[[#This Row],[Property]]," ",""),""))</f>
        <v/>
      </c>
      <c r="G182" s="58"/>
      <c r="H182" s="15"/>
      <c r="I182" s="15"/>
      <c r="J182" s="15"/>
      <c r="K182" s="58"/>
      <c r="L182" s="76"/>
      <c r="M182" s="76"/>
      <c r="N182" s="33"/>
      <c r="O182" s="33"/>
      <c r="P182" s="33"/>
      <c r="Q182" s="33"/>
      <c r="R182" s="33"/>
      <c r="S182" s="33"/>
      <c r="T182" s="15"/>
      <c r="U182" s="15"/>
      <c r="V182" s="15"/>
      <c r="W182" s="15"/>
      <c r="X182" s="15"/>
      <c r="Y182" s="15"/>
      <c r="Z182" s="15"/>
      <c r="AA182" s="15"/>
      <c r="AB182" s="15"/>
      <c r="AC182" s="15"/>
      <c r="AD182" s="15"/>
      <c r="AE182" s="15"/>
      <c r="AF182" s="15"/>
      <c r="AG182" s="15"/>
      <c r="AH182" s="76"/>
      <c r="AI182" s="76"/>
      <c r="AJ182" s="76"/>
      <c r="AK182" s="76"/>
      <c r="AL182" s="141"/>
      <c r="AM182"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82" s="100"/>
      <c r="AO182"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2"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82" s="15"/>
      <c r="AR182" s="33"/>
      <c r="AS182" s="15"/>
      <c r="AT182" s="15"/>
      <c r="AU182" s="15"/>
      <c r="AV182" s="15"/>
      <c r="AW182" s="15"/>
      <c r="AX182" s="15"/>
      <c r="AY18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2" s="33" t="str">
        <f>IF(OR(Table_Question_Sets[[#This Row],[Header]]="Yes",Table_Question_Sets[[#This Row],[Text]]=""),"",IF(OR(Table_Question_Sets[[#This Row],[Text]]="true",Table_Question_Sets[[#This Row],[Text]]="false",ISNUMBER(Table_Question_Sets[[#This Row],[Text]])),Table_Question_Sets[[#This Row],[Text]],""""&amp;Table_Question_Sets[[#This Row],[Text]]&amp;""""))</f>
        <v/>
      </c>
      <c r="BA182" s="33" t="str">
        <f>IF(AND(Table_Question_Sets[[#This Row],[Header]]&lt;&gt;"Yes",Table_Question_Sets[[#This Row],[Property]]&lt;&gt;"",Table_Question_Sets[[#This Row],[Summary Label]]&lt;&gt;""),""""&amp;Table_Question_Sets[[#This Row],[Key]]&amp;""": """&amp;Table_Question_Sets[[#This Row],[Summary Label]]&amp;"""","")</f>
        <v/>
      </c>
      <c r="BB182" s="33" t="str">
        <f ca="1">IF(Table_Question_Sets[[#This Row],[Header]]="Yes","",_xlfn.NUMBERVALUE(INDIRECT(SUBSTITUTE(ADDRESS(1,COLUMN(),4),"1","")&amp;ROW()-1))+IF(Table_Question_Sets[[#This Row],[Property]]&lt;&gt;"",1,0))</f>
        <v/>
      </c>
      <c r="BC182" s="33" t="str">
        <f ca="1">IF(Table_Question_Sets[[#This Row],[Header]]="Yes","",_xlfn.NUMBERVALUE(INDIRECT(SUBSTITUTE(ADDRESS(1,COLUMN(),4),"1","")&amp;ROW()+1))+IF(Table_Question_Sets[[#This Row],[Property]]&lt;&gt;"",1,0))</f>
        <v/>
      </c>
      <c r="BD182" s="33" t="str">
        <f t="array" aca="1" ref="BD18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2"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82"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2"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82"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82" s="15" t="str">
        <f xml:space="preserve">
IF(Table_Question_Sets[[#This Row],[Row]]="Yes","]},{""className"": ""row"",""fieldGroup"": [","")&amp;
Table_Question_Sets[[#This Row],[Config Field]]</f>
        <v/>
      </c>
      <c r="BJ182"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"disclosure":[{"className": "row","fieldGroup":[{"key": "history","type": "buttons-field","className":"col-xs-12 col-sm-12 col-md-12 col-lg-12","templateOptions":{"options":[{"value":"Yes","key":"Yes","icon":"glyphicon glyphicon-ok md"},{"value":"No","key":"No","icon":"glyphicon glyphicon-remove md"}],"content":{"heading3":"History","customHTML":"&lt;p&gt;&lt;b&gt;Are you or any of your Partners, Principals, Directors or Employees aware of any of the following?&lt;/b&gt;&lt;br&gt;i.e.&lt;ol&gt;&lt;li&gt;Proposal or renewal declined or special terms imposed?&lt;/li&gt;&lt;li&gt;Charged or convicted of a criminal offence in last 5 years?&lt;/li&gt;&lt;li&gt;Received any threats to life or property in last 5 years?&lt;/li&gt;&lt;li&gt;Any other factors that can affect insurers assessment of a risk?&lt;/li&gt;&lt;/ol&gt;&lt;/p&gt;"}},"validators": {"validation": Validators.compose([ValidationService.required('true', '')])}},{"key": "historyDetails","type": "textarea-field","className":"col-xs-12","templateOptions":{"question":"Please provide all relevant details:","hideCondition":"history != 'Yes'"},"validators": {"validation": Validators.compose([ValidationService.customExpression('history != \'Yes\' || fieldValue != \'\'', 'You must enter a value in this field')])}},{"key": "professionalIndemnityHistory","type": "buttons-field","className":"col-xs-12","templateOptions":{"options":[{"value":"Yes","key":"Yes","icon":"glyphicon glyphicon-ok md"},{"value":"No","key":"No","icon":"glyphicon glyphicon-remove md"}],"label":"Are you currently insured for professional indemnity?"},"validators": {"validation": Validators.compose([ValidationService.required('true', '')])}},{"key": "professionalIndemnityDetails","type": "repeating-field","className":"col-xs-12","templateOptions":{"minQuantity":"(professionalIndemnityHistory == 'Yes')? 1:0","maxQuantity":"(professionalIndemnityHistory == 'Yes')? 5:0","questionSet":"disclosure","repeatingFieldSetName":"Insurer","repeatingFieldSetHeadingType":"h4","hideCondition":"professionalIndemnityHistory != 'Yes'","content":{"heading3":"Professional Indemnity Insurers","paragraph":"Please provide details for the last 5 years"},},"validators": {"validation": Validators.compose([])}},{"key": "reportedClaims","type": "repeating-field","className":"col-xs-12","templateOptions":{"minQuantity":"0","maxQuantity":"5","questionSet":"disclosure","repeatingFieldSetName":"Claim","repeatingFieldSetHeadingType":"h4","content":{"heading3":"Reported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years?"},},"validators": {"validation": Validators.compose([])}},{"key":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K182"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2" s="15" t="str">
        <f>IF(AND(Table_Question_Sets[[#This Row],[Header]]="",Table_Question_Sets[[#This Row],[Property]]&lt;&gt;"",Table_Question_Sets[[#This Row],[Field Type]]&lt;&gt;""),
""""&amp;Table_Question_Sets[[#This Row],[Key]]&amp;"""","")</f>
        <v/>
      </c>
      <c r="BM182"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"disclosure":["history","historyDetails","professionalIndemnityHistory","professionalIndemnityDetails","reportedClaims","alertedClaims","madeClaims","totalClaims","declaration"],</v>
      </c>
      <c r="BN182" s="15" t="str">
        <f>IF(AND(Table_Question_Sets[[#This Row],[Header]]&lt;&gt;"Yes",Table_Question_Sets[[#This Row],[Property]]&lt;&gt;"",Table_Question_Sets[[#This Row],[Workflow Role]]&lt;&gt;""),
""""&amp;Table_Question_Sets[[#This Row],[Workflow Role]]&amp;""":"""&amp;Table_Question_Sets[[#This Row],[Key]]&amp;"""","")</f>
        <v/>
      </c>
      <c r="BO182" s="15" t="str">
        <f>IF(AND(Table_Question_Sets[[#This Row],[Header]]&lt;&gt;"Yes",Table_Question_Sets[[#This Row],[Property]]&lt;&gt;"",Table_Question_Sets[[#This Row],[Private]]="Yes"),
""""&amp;Table_Question_Sets[[#This Row],[Key]]&amp;"""","")</f>
        <v/>
      </c>
      <c r="BP182" s="15" t="str">
        <f ca="1">IF(Table_Question_Sets[[#This Row],[Header]]="Yes","",_xlfn.NUMBERVALUE(INDIRECT(SUBSTITUTE(ADDRESS(1,COLUMN(),4),"1","")&amp;ROW()+1))+IF(OR(Table_Question_Sets[[#This Row],[Value]]&lt;&gt;"",AND(Table_Question_Sets[[#This Row],[Data Type]]="Repeating",Table_Question_Sets[[#This Row],[Calculation Repeating]]&lt;&gt;"")),1,0))</f>
        <v/>
      </c>
      <c r="BQ182" s="15" t="str">
        <f ca="1" xml:space="preserve">
IF(Table_Question_Sets[[#This Row],[Data Type]]="Repeating",
OFFSET(Table_Repeating_Question_Sets[[#Headers],[Property]],MATCH(Table_Question_Sets[[#This Row],[Property]],Table_Repeating_Question_Sets[Property],0),MATCH("Calculation",Table_Repeating_Question_Sets[#Headers],0)-1,1,1),
"")</f>
        <v/>
      </c>
      <c r="BR182" s="1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2"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"disclosure":{"totalClaims": "$1,000.00","declaration": "Yes"},</v>
      </c>
      <c r="BT182" s="15" t="str">
        <f ca="1">IF(ISNUMBER(Table_Question_Sets[[#This Row],[Config Use Row]]),INDEX(Table_Question_Sets[Config Rollup],Table_Question_Sets[[#This Row],[Config Use Row]]),"")</f>
        <v/>
      </c>
      <c r="BU182" s="15" t="str">
        <f ca="1">IF(ISNUMBER(Table_Question_Sets[[#This Row],[Config Use Row]]),INDEX(Table_Question_Sets[Config Keys Nested Rollup],Table_Question_Sets[[#This Row],[Config Use Row]]),"")</f>
        <v/>
      </c>
      <c r="BV182" s="15" t="str">
        <f ca="1">IF(ISNUMBER(Table_Question_Sets[[#This Row],[Config Use Row]]),INDEX(Table_Question_Sets[Calculation Rollup],Table_Question_Sets[[#This Row],[Config Use Row]]),"")</f>
        <v/>
      </c>
    </row>
    <row r="183" spans="2:74" s="22" customFormat="1" ht="21" hidden="1" customHeight="1">
      <c r="B183" s="27"/>
      <c r="C183" s="10"/>
      <c r="D183" s="26" t="str">
        <f ca="1">IF(Table_Question_Sets[[#This Row],[Header]]="Yes","",
IF(INDIRECT(SUBSTITUTE(ADDRESS(1,COLUMN(),4),"1","")&amp;ROW()-1)="",
INDIRECT(SUBSTITUTE(ADDRESS(1,COLUMN(Table_Question_Sets[[#This Row],[Property]]),4),"1","")&amp;ROW()-1),
INDIRECT(SUBSTITUTE(ADDRESS(1,COLUMN(),4),"1","")&amp;ROW()-1)))</f>
        <v>Disclosure</v>
      </c>
      <c r="E18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83" s="26" t="str">
        <f>IF(Table_Question_Sets[[#This Row],[Header]]="Yes","",IF(Table_Question_Sets[[#This Row],[Property]]&lt;&gt;"",SUBSTITUTE(Table_Question_Sets[[#This Row],[Property]]," ",""),""))</f>
        <v/>
      </c>
      <c r="G183" s="94"/>
      <c r="H183" s="27"/>
      <c r="I183" s="27"/>
      <c r="J183" s="27"/>
      <c r="K183" s="59"/>
      <c r="L183" s="82"/>
      <c r="M183" s="82"/>
      <c r="N183" s="52"/>
      <c r="O183" s="52"/>
      <c r="P183" s="52"/>
      <c r="Q183" s="52"/>
      <c r="R183" s="52"/>
      <c r="S183" s="52"/>
      <c r="T183" s="27"/>
      <c r="U183" s="27"/>
      <c r="V183" s="27"/>
      <c r="W183" s="27"/>
      <c r="X183" s="27"/>
      <c r="Y183" s="27"/>
      <c r="Z183" s="27"/>
      <c r="AA183" s="27"/>
      <c r="AB183" s="27"/>
      <c r="AC183" s="27"/>
      <c r="AD183" s="27"/>
      <c r="AE183" s="27"/>
      <c r="AF183" s="27"/>
      <c r="AG183" s="27"/>
      <c r="AH183" s="82"/>
      <c r="AI183" s="82"/>
      <c r="AJ183" s="82"/>
      <c r="AK183" s="82"/>
      <c r="AL183" s="26"/>
      <c r="AM183"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83" s="165"/>
      <c r="AO18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83" s="27"/>
      <c r="AR183" s="52"/>
      <c r="AS183" s="27"/>
      <c r="AT183" s="27"/>
      <c r="AU183" s="27"/>
      <c r="AV183" s="27"/>
      <c r="AW183" s="27"/>
      <c r="AX183" s="27"/>
      <c r="AY183"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3" s="50" t="str">
        <f>IF(OR(Table_Question_Sets[[#This Row],[Header]]="Yes",Table_Question_Sets[[#This Row],[Text]]=""),"",IF(OR(Table_Question_Sets[[#This Row],[Text]]="true",Table_Question_Sets[[#This Row],[Text]]="false",ISNUMBER(Table_Question_Sets[[#This Row],[Text]])),Table_Question_Sets[[#This Row],[Text]],""""&amp;Table_Question_Sets[[#This Row],[Text]]&amp;""""))</f>
        <v/>
      </c>
      <c r="BA183" s="50" t="str">
        <f>IF(AND(Table_Question_Sets[[#This Row],[Header]]&lt;&gt;"Yes",Table_Question_Sets[[#This Row],[Property]]&lt;&gt;"",Table_Question_Sets[[#This Row],[Summary Label]]&lt;&gt;""),""""&amp;Table_Question_Sets[[#This Row],[Key]]&amp;""": """&amp;Table_Question_Sets[[#This Row],[Summary Label]]&amp;"""","")</f>
        <v/>
      </c>
      <c r="BB183" s="50">
        <f ca="1">IF(Table_Question_Sets[[#This Row],[Header]]="Yes","",_xlfn.NUMBERVALUE(INDIRECT(SUBSTITUTE(ADDRESS(1,COLUMN(),4),"1","")&amp;ROW()-1))+IF(Table_Question_Sets[[#This Row],[Property]]&lt;&gt;"",1,0))</f>
        <v>0</v>
      </c>
      <c r="BC183" s="50">
        <f ca="1">IF(Table_Question_Sets[[#This Row],[Header]]="Yes","",_xlfn.NUMBERVALUE(INDIRECT(SUBSTITUTE(ADDRESS(1,COLUMN(),4),"1","")&amp;ROW()+1))+IF(Table_Question_Sets[[#This Row],[Property]]&lt;&gt;"",1,0))</f>
        <v>9</v>
      </c>
      <c r="BD183" s="25" t="str">
        <f t="array" aca="1" ref="BD18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8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3"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83"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83" s="10" t="str">
        <f xml:space="preserve">
IF(Table_Question_Sets[[#This Row],[Row]]="Yes","]},{""className"": ""row"",""fieldGroup"": [","")&amp;
Table_Question_Sets[[#This Row],[Config Field]]</f>
        <v/>
      </c>
      <c r="BJ183"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"history","type": "buttons-field","className":"col-xs-12 col-sm-12 col-md-12 col-lg-12","templateOptions":{"options":[{"value":"Yes","key":"Yes","icon":"glyphicon glyphicon-ok md"},{"value":"No","key":"No","icon":"glyphicon glyphicon-remove md"}],"content":{"heading3":"History","customHTML":"&lt;p&gt;&lt;b&gt;Are you or any of your Partners, Principals, Directors or Employees aware of any of the following?&lt;/b&gt;&lt;br&gt;i.e.&lt;ol&gt;&lt;li&gt;Proposal or renewal declined or special terms imposed?&lt;/li&gt;&lt;li&gt;Charged or convicted of a criminal offence in last 5 years?&lt;/li&gt;&lt;li&gt;Received any threats to life or property in last 5 years?&lt;/li&gt;&lt;li&gt;Any other factors that can affect insurers assessment of a risk?&lt;/li&gt;&lt;/ol&gt;&lt;/p&gt;"}},"validators": {"validation": Validators.compose([ValidationService.required('true', '')])}},{"key": "historyDetails","type": "textarea-field","className":"col-xs-12","templateOptions":{"question":"Please provide all relevant details:","hideCondition":"history != 'Yes'"},"validators": {"validation": Validators.compose([ValidationService.customExpression('history != \'Yes\' || fieldValue != \'\'', 'You must enter a value in this field')])}},{"key": "professionalIndemnityHistory","type": "buttons-field","className":"col-xs-12","templateOptions":{"options":[{"value":"Yes","key":"Yes","icon":"glyphicon glyphicon-ok md"},{"value":"No","key":"No","icon":"glyphicon glyphicon-remove md"}],"label":"Are you currently insured for professional indemnity?"},"validators": {"validation": Validators.compose([ValidationService.required('true', '')])}},{"key": "professionalIndemnityDetails","type": "repeating-field","className":"col-xs-12","templateOptions":{"minQuantity":"(professionalIndemnityHistory == 'Yes')? 1:0","maxQuantity":"(professionalIndemnityHistory == 'Yes')? 5:0","questionSet":"disclosure","repeatingFieldSetName":"Insurer","repeatingFieldSetHeadingType":"h4","hideCondition":"professionalIndemnityHistory != 'Yes'","content":{"heading3":"Professional Indemnity Insurers","paragraph":"Please provide details for the last 5 years"},},"validators": {"validation": Validators.compose([])}},{"key": "reportedClaims","type": "repeating-field","className":"col-xs-12","templateOptions":{"minQuantity":"0","maxQuantity":"5","questionSet":"disclosure","repeatingFieldSetName":"Claim","repeatingFieldSetHeadingType":"h4","content":{"heading3":"Reported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years?"},},"validators": {"validation": Validators.compose([])}},{"key":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K183"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3" s="10" t="str">
        <f>IF(AND(Table_Question_Sets[[#This Row],[Header]]="",Table_Question_Sets[[#This Row],[Property]]&lt;&gt;"",Table_Question_Sets[[#This Row],[Field Type]]&lt;&gt;""),
""""&amp;Table_Question_Sets[[#This Row],[Key]]&amp;"""","")</f>
        <v/>
      </c>
      <c r="BM183"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"history","historyDetails","professionalIndemnityHistory","professionalIndemnityDetails","reportedClaims","alertedClaims","madeClaims","totalClaims","declaration"</v>
      </c>
      <c r="BN183" s="10" t="str">
        <f>IF(AND(Table_Question_Sets[[#This Row],[Header]]&lt;&gt;"Yes",Table_Question_Sets[[#This Row],[Property]]&lt;&gt;"",Table_Question_Sets[[#This Row],[Workflow Role]]&lt;&gt;""),
""""&amp;Table_Question_Sets[[#This Row],[Workflow Role]]&amp;""":"""&amp;Table_Question_Sets[[#This Row],[Key]]&amp;"""","")</f>
        <v/>
      </c>
      <c r="BO183" s="10" t="str">
        <f>IF(AND(Table_Question_Sets[[#This Row],[Header]]&lt;&gt;"Yes",Table_Question_Sets[[#This Row],[Property]]&lt;&gt;"",Table_Question_Sets[[#This Row],[Private]]="Yes"),
""""&amp;Table_Question_Sets[[#This Row],[Key]]&amp;"""","")</f>
        <v/>
      </c>
      <c r="BP183" s="10">
        <f ca="1">IF(Table_Question_Sets[[#This Row],[Header]]="Yes","",_xlfn.NUMBERVALUE(INDIRECT(SUBSTITUTE(ADDRESS(1,COLUMN(),4),"1","")&amp;ROW()+1))+IF(OR(Table_Question_Sets[[#This Row],[Value]]&lt;&gt;"",AND(Table_Question_Sets[[#This Row],[Data Type]]="Repeating",Table_Question_Sets[[#This Row],[Calculation Repeating]]&lt;&gt;"")),1,0))</f>
        <v>1</v>
      </c>
      <c r="BQ183" s="10" t="str">
        <f ca="1" xml:space="preserve">
IF(Table_Question_Sets[[#This Row],[Data Type]]="Repeating",
OFFSET(Table_Repeating_Question_Sets[[#Headers],[Property]],MATCH(Table_Question_Sets[[#This Row],[Property]],Table_Repeating_Question_Sets[Property],0),MATCH("Calculation",Table_Repeating_Question_Sets[#Headers],0)-1,1,1),
"")</f>
        <v/>
      </c>
      <c r="BR183"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"totalClaims": "$1,000.00","declaration": "Yes"</v>
      </c>
      <c r="BT183" s="10" t="str">
        <f ca="1">IF(ISNUMBER(Table_Question_Sets[[#This Row],[Config Use Row]]),INDEX(Table_Question_Sets[Config Rollup],Table_Question_Sets[[#This Row],[Config Use Row]]),"")</f>
        <v/>
      </c>
      <c r="BU183" s="10" t="str">
        <f ca="1">IF(ISNUMBER(Table_Question_Sets[[#This Row],[Config Use Row]]),INDEX(Table_Question_Sets[Config Keys Nested Rollup],Table_Question_Sets[[#This Row],[Config Use Row]]),"")</f>
        <v/>
      </c>
      <c r="BV183" s="26" t="str">
        <f ca="1">IF(ISNUMBER(Table_Question_Sets[[#This Row],[Config Use Row]]),INDEX(Table_Question_Sets[Calculation Rollup],Table_Question_Sets[[#This Row],[Config Use Row]]),"")</f>
        <v/>
      </c>
    </row>
    <row r="184" spans="2:74" s="22" customFormat="1" ht="21" customHeight="1">
      <c r="B184" s="27" t="s">
        <v>87</v>
      </c>
      <c r="C184" s="10"/>
      <c r="D184" s="26" t="str">
        <f ca="1">IF(Table_Question_Sets[[#This Row],[Header]]="Yes","",
IF(INDIRECT(SUBSTITUTE(ADDRESS(1,COLUMN(),4),"1","")&amp;ROW()-1)="",
INDIRECT(SUBSTITUTE(ADDRESS(1,COLUMN(Table_Question_Sets[[#This Row],[Property]]),4),"1","")&amp;ROW()-1),
INDIRECT(SUBSTITUTE(ADDRESS(1,COLUMN(),4),"1","")&amp;ROW()-1)))</f>
        <v>Disclosure</v>
      </c>
      <c r="E18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history</v>
      </c>
      <c r="F184" s="26" t="str">
        <f>IF(Table_Question_Sets[[#This Row],[Header]]="Yes","",IF(Table_Question_Sets[[#This Row],[Property]]&lt;&gt;"",SUBSTITUTE(Table_Question_Sets[[#This Row],[Property]]," ",""),""))</f>
        <v>History</v>
      </c>
      <c r="G184" s="94"/>
      <c r="H184" s="27" t="s">
        <v>37</v>
      </c>
      <c r="I184" s="27" t="s">
        <v>61</v>
      </c>
      <c r="J184" s="27" t="s">
        <v>67</v>
      </c>
      <c r="K184" s="59" t="s">
        <v>60</v>
      </c>
      <c r="L184" s="82"/>
      <c r="M184" s="82"/>
      <c r="N184" s="59"/>
      <c r="O184" s="59" t="s">
        <v>726</v>
      </c>
      <c r="P184" s="59" t="s">
        <v>726</v>
      </c>
      <c r="Q184" s="59" t="s">
        <v>726</v>
      </c>
      <c r="R184" s="59" t="s">
        <v>726</v>
      </c>
      <c r="S184" s="52"/>
      <c r="T184" s="27"/>
      <c r="U184" s="27"/>
      <c r="V184" s="27"/>
      <c r="W184" s="27"/>
      <c r="X184" s="27"/>
      <c r="Y184" s="27" t="s">
        <v>87</v>
      </c>
      <c r="Z184" s="27"/>
      <c r="AA184" s="27"/>
      <c r="AB184" s="239" t="s">
        <v>1467</v>
      </c>
      <c r="AC184" s="27"/>
      <c r="AD184" s="27"/>
      <c r="AE184" s="27"/>
      <c r="AF184" s="27"/>
      <c r="AG184" s="27"/>
      <c r="AH184" s="82"/>
      <c r="AI184" s="82"/>
      <c r="AJ184" s="82"/>
      <c r="AK184" s="82"/>
      <c r="AL184" s="26"/>
      <c r="AM184"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84" s="165"/>
      <c r="AO18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8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84" s="27"/>
      <c r="AR184" s="52"/>
      <c r="AS184" s="27"/>
      <c r="AT184" s="27"/>
      <c r="AU184" s="27"/>
      <c r="AV184" s="27"/>
      <c r="AW184" s="27"/>
      <c r="AX184" s="27"/>
      <c r="AY18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4" s="50" t="str">
        <f>IF(OR(Table_Question_Sets[[#This Row],[Header]]="Yes",Table_Question_Sets[[#This Row],[Text]]=""),"",IF(OR(Table_Question_Sets[[#This Row],[Text]]="true",Table_Question_Sets[[#This Row],[Text]]="false",ISNUMBER(Table_Question_Sets[[#This Row],[Text]])),Table_Question_Sets[[#This Row],[Text]],""""&amp;Table_Question_Sets[[#This Row],[Text]]&amp;""""))</f>
        <v/>
      </c>
      <c r="BA184" s="50" t="str">
        <f>IF(AND(Table_Question_Sets[[#This Row],[Header]]&lt;&gt;"Yes",Table_Question_Sets[[#This Row],[Property]]&lt;&gt;"",Table_Question_Sets[[#This Row],[Summary Label]]&lt;&gt;""),""""&amp;Table_Question_Sets[[#This Row],[Key]]&amp;""": """&amp;Table_Question_Sets[[#This Row],[Summary Label]]&amp;"""","")</f>
        <v/>
      </c>
      <c r="BB184" s="50">
        <f ca="1">IF(Table_Question_Sets[[#This Row],[Header]]="Yes","",_xlfn.NUMBERVALUE(INDIRECT(SUBSTITUTE(ADDRESS(1,COLUMN(),4),"1","")&amp;ROW()-1))+IF(Table_Question_Sets[[#This Row],[Property]]&lt;&gt;"",1,0))</f>
        <v>1</v>
      </c>
      <c r="BC184" s="50">
        <f ca="1">IF(Table_Question_Sets[[#This Row],[Header]]="Yes","",_xlfn.NUMBERVALUE(INDIRECT(SUBSTITUTE(ADDRESS(1,COLUMN(),4),"1","")&amp;ROW()+1))+IF(Table_Question_Sets[[#This Row],[Property]]&lt;&gt;"",1,0))</f>
        <v>9</v>
      </c>
      <c r="BD184" s="29" t="str">
        <f t="array" aca="1" ref="BD18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8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8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md"}],"content":{"heading3":"History","customHTML":"&lt;p&gt;&lt;b&gt;Are you or any of your Partners, Principals, Directors or Employees aware of any of the following?&lt;/b&gt;&lt;br&gt;i.e.&lt;ol&gt;&lt;li&gt;Proposal or renewal declined or special terms imposed?&lt;/li&gt;&lt;li&gt;Charged or convicted of a criminal offence in last 5 years?&lt;/li&gt;&lt;li&gt;Received any threats to life or property in last 5 years?&lt;/li&gt;&lt;li&gt;Any other factors that can affect insurers assessment of a risk?&lt;/li&gt;&lt;/ol&gt;&lt;/p&gt;"}}</v>
      </c>
      <c r="BH18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"history","type": "buttons-field","className":"col-xs-12 col-sm-12 col-md-12 col-lg-12","templateOptions":{"options":[{"value":"Yes","key":"Yes","icon":"glyphicon glyphicon-ok md"},{"value":"No","key":"No","icon":"glyphicon glyphicon-remove md"}],"content":{"heading3":"History","customHTML":"&lt;p&gt;&lt;b&gt;Are you or any of your Partners, Principals, Directors or Employees aware of any of the following?&lt;/b&gt;&lt;br&gt;i.e.&lt;ol&gt;&lt;li&gt;Proposal or renewal declined or special terms imposed?&lt;/li&gt;&lt;li&gt;Charged or convicted of a criminal offence in last 5 years?&lt;/li&gt;&lt;li&gt;Received any threats to life or property in last 5 years?&lt;/li&gt;&lt;li&gt;Any other factors that can affect insurers assessment of a risk?&lt;/li&gt;&lt;/ol&gt;&lt;/p&gt;"}},"validators": {"validation": Validators.compose([ValidationService.required('true', '')])}}</v>
      </c>
      <c r="BI184" s="26" t="str">
        <f ca="1" xml:space="preserve">
IF(Table_Question_Sets[[#This Row],[Row]]="Yes","]},{""className"": ""row"",""fieldGroup"": [","")&amp;
Table_Question_Sets[[#This Row],[Config Field]]</f>
        <v>{"key": "history","type": "buttons-field","className":"col-xs-12 col-sm-12 col-md-12 col-lg-12","templateOptions":{"options":[{"value":"Yes","key":"Yes","icon":"glyphicon glyphicon-ok md"},{"value":"No","key":"No","icon":"glyphicon glyphicon-remove md"}],"content":{"heading3":"History","customHTML":"&lt;p&gt;&lt;b&gt;Are you or any of your Partners, Principals, Directors or Employees aware of any of the following?&lt;/b&gt;&lt;br&gt;i.e.&lt;ol&gt;&lt;li&gt;Proposal or renewal declined or special terms imposed?&lt;/li&gt;&lt;li&gt;Charged or convicted of a criminal offence in last 5 years?&lt;/li&gt;&lt;li&gt;Received any threats to life or property in last 5 years?&lt;/li&gt;&lt;li&gt;Any other factors that can affect insurers assessment of a risk?&lt;/li&gt;&lt;/ol&gt;&lt;/p&gt;"}},"validators": {"validation": Validators.compose([ValidationService.required('true', '')])}}</v>
      </c>
      <c r="BJ18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"history","type": "buttons-field","className":"col-xs-12 col-sm-12 col-md-12 col-lg-12","templateOptions":{"options":[{"value":"Yes","key":"Yes","icon":"glyphicon glyphicon-ok md"},{"value":"No","key":"No","icon":"glyphicon glyphicon-remove md"}],"content":{"heading3":"History","customHTML":"&lt;p&gt;&lt;b&gt;Are you or any of your Partners, Principals, Directors or Employees aware of any of the following?&lt;/b&gt;&lt;br&gt;i.e.&lt;ol&gt;&lt;li&gt;Proposal or renewal declined or special terms imposed?&lt;/li&gt;&lt;li&gt;Charged or convicted of a criminal offence in last 5 years?&lt;/li&gt;&lt;li&gt;Received any threats to life or property in last 5 years?&lt;/li&gt;&lt;li&gt;Any other factors that can affect insurers assessment of a risk?&lt;/li&gt;&lt;/ol&gt;&lt;/p&gt;"}},"validators": {"validation": Validators.compose([ValidationService.required('true', '')])}},{"key": "historyDetails","type": "textarea-field","className":"col-xs-12","templateOptions":{"question":"Please provide all relevant details:","hideCondition":"history != 'Yes'"},"validators": {"validation": Validators.compose([ValidationService.customExpression('history != \'Yes\' || fieldValue != \'\'', 'You must enter a value in this field')])}},{"key": "professionalIndemnityHistory","type": "buttons-field","className":"col-xs-12","templateOptions":{"options":[{"value":"Yes","key":"Yes","icon":"glyphicon glyphicon-ok md"},{"value":"No","key":"No","icon":"glyphicon glyphicon-remove md"}],"label":"Are you currently insured for professional indemnity?"},"validators": {"validation": Validators.compose([ValidationService.required('true', '')])}},{"key": "professionalIndemnityDetails","type": "repeating-field","className":"col-xs-12","templateOptions":{"minQuantity":"(professionalIndemnityHistory == 'Yes')? 1:0","maxQuantity":"(professionalIndemnityHistory == 'Yes')? 5:0","questionSet":"disclosure","repeatingFieldSetName":"Insurer","repeatingFieldSetHeadingType":"h4","hideCondition":"professionalIndemnityHistory != 'Yes'","content":{"heading3":"Professional Indemnity Insurers","paragraph":"Please provide details for the last 5 years"},},"validators": {"validation": Validators.compose([])}},{"key": "reportedClaims","type": "repeating-field","className":"col-xs-12","templateOptions":{"minQuantity":"0","maxQuantity":"5","questionSet":"disclosure","repeatingFieldSetName":"Claim","repeatingFieldSetHeadingType":"h4","content":{"heading3":"Reported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years?"},},"validators": {"validation": Validators.compose([])}},{"key":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K18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4" s="137" t="str">
        <f>IF(AND(Table_Question_Sets[[#This Row],[Header]]="",Table_Question_Sets[[#This Row],[Property]]&lt;&gt;"",Table_Question_Sets[[#This Row],[Field Type]]&lt;&gt;""),
""""&amp;Table_Question_Sets[[#This Row],[Key]]&amp;"""","")</f>
        <v>"history"</v>
      </c>
      <c r="BM18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"history","historyDetails","professionalIndemnityHistory","professionalIndemnityDetails","reportedClaims","alertedClaims","madeClaims","totalClaims","declaration"</v>
      </c>
      <c r="BN184" s="137" t="str">
        <f>IF(AND(Table_Question_Sets[[#This Row],[Header]]&lt;&gt;"Yes",Table_Question_Sets[[#This Row],[Property]]&lt;&gt;"",Table_Question_Sets[[#This Row],[Workflow Role]]&lt;&gt;""),
""""&amp;Table_Question_Sets[[#This Row],[Workflow Role]]&amp;""":"""&amp;Table_Question_Sets[[#This Row],[Key]]&amp;"""","")</f>
        <v/>
      </c>
      <c r="BO184" s="137" t="str">
        <f>IF(AND(Table_Question_Sets[[#This Row],[Header]]&lt;&gt;"Yes",Table_Question_Sets[[#This Row],[Property]]&lt;&gt;"",Table_Question_Sets[[#This Row],[Private]]="Yes"),
""""&amp;Table_Question_Sets[[#This Row],[Key]]&amp;"""","")</f>
        <v/>
      </c>
      <c r="BP184" s="137">
        <f ca="1">IF(Table_Question_Sets[[#This Row],[Header]]="Yes","",_xlfn.NUMBERVALUE(INDIRECT(SUBSTITUTE(ADDRESS(1,COLUMN(),4),"1","")&amp;ROW()+1))+IF(OR(Table_Question_Sets[[#This Row],[Value]]&lt;&gt;"",AND(Table_Question_Sets[[#This Row],[Data Type]]="Repeating",Table_Question_Sets[[#This Row],[Calculation Repeating]]&lt;&gt;"")),1,0))</f>
        <v>1</v>
      </c>
      <c r="BQ184" s="137" t="str">
        <f ca="1" xml:space="preserve">
IF(Table_Question_Sets[[#This Row],[Data Type]]="Repeating",
OFFSET(Table_Repeating_Question_Sets[[#Headers],[Property]],MATCH(Table_Question_Sets[[#This Row],[Property]],Table_Repeating_Question_Sets[Property],0),MATCH("Calculation",Table_Repeating_Question_Sets[#Headers],0)-1,1,1),
"")</f>
        <v/>
      </c>
      <c r="BR184"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"totalClaims": "$1,000.00","declaration": "Yes"</v>
      </c>
      <c r="BT184" s="137" t="str">
        <f ca="1">IF(ISNUMBER(Table_Question_Sets[[#This Row],[Config Use Row]]),INDEX(Table_Question_Sets[Config Rollup],Table_Question_Sets[[#This Row],[Config Use Row]]),"")</f>
        <v/>
      </c>
      <c r="BU184" s="137" t="str">
        <f ca="1">IF(ISNUMBER(Table_Question_Sets[[#This Row],[Config Use Row]]),INDEX(Table_Question_Sets[Config Keys Nested Rollup],Table_Question_Sets[[#This Row],[Config Use Row]]),"")</f>
        <v/>
      </c>
      <c r="BV184" s="26" t="str">
        <f ca="1">IF(ISNUMBER(Table_Question_Sets[[#This Row],[Config Use Row]]),INDEX(Table_Question_Sets[Calculation Rollup],Table_Question_Sets[[#This Row],[Config Use Row]]),"")</f>
        <v/>
      </c>
    </row>
    <row r="185" spans="2:74" s="22" customFormat="1" ht="21" customHeight="1">
      <c r="B185" s="27" t="s">
        <v>88</v>
      </c>
      <c r="C185" s="10"/>
      <c r="D185" s="26" t="str">
        <f ca="1">IF(Table_Question_Sets[[#This Row],[Header]]="Yes","",
IF(INDIRECT(SUBSTITUTE(ADDRESS(1,COLUMN(),4),"1","")&amp;ROW()-1)="",
INDIRECT(SUBSTITUTE(ADDRESS(1,COLUMN(Table_Question_Sets[[#This Row],[Property]]),4),"1","")&amp;ROW()-1),
INDIRECT(SUBSTITUTE(ADDRESS(1,COLUMN(),4),"1","")&amp;ROW()-1)))</f>
        <v>Disclosure</v>
      </c>
      <c r="E18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historyDetails</v>
      </c>
      <c r="F185" s="26" t="str">
        <f>IF(Table_Question_Sets[[#This Row],[Header]]="Yes","",IF(Table_Question_Sets[[#This Row],[Property]]&lt;&gt;"",SUBSTITUTE(Table_Question_Sets[[#This Row],[Property]]," ",""),""))</f>
        <v>HistoryDetails</v>
      </c>
      <c r="G185" s="94"/>
      <c r="H185" s="27" t="s">
        <v>37</v>
      </c>
      <c r="I185" s="27" t="s">
        <v>78</v>
      </c>
      <c r="J185" s="27"/>
      <c r="K185" s="59"/>
      <c r="L185" s="82"/>
      <c r="M185" s="82"/>
      <c r="N185" s="59"/>
      <c r="O185" s="59"/>
      <c r="P185" s="59"/>
      <c r="Q185" s="59"/>
      <c r="R185" s="59"/>
      <c r="S185" s="52"/>
      <c r="T185" s="27"/>
      <c r="U185" s="27" t="s">
        <v>89</v>
      </c>
      <c r="V185" s="27" t="s">
        <v>90</v>
      </c>
      <c r="W185" s="27" t="s">
        <v>1479</v>
      </c>
      <c r="X185" s="27"/>
      <c r="Y185" s="27"/>
      <c r="Z185" s="27"/>
      <c r="AA185" s="27"/>
      <c r="AB185" s="239"/>
      <c r="AC185" s="27"/>
      <c r="AD185" s="27"/>
      <c r="AE185" s="27"/>
      <c r="AF185" s="27"/>
      <c r="AG185" s="27"/>
      <c r="AH185" s="82"/>
      <c r="AI185" s="82"/>
      <c r="AJ185" s="82"/>
      <c r="AK185" s="82"/>
      <c r="AL185" s="26"/>
      <c r="AM185"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85" s="165"/>
      <c r="AO18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85" s="27"/>
      <c r="AR185" s="52"/>
      <c r="AS185" s="27"/>
      <c r="AT185" s="27"/>
      <c r="AU185" s="27"/>
      <c r="AV185" s="27"/>
      <c r="AW185" s="27"/>
      <c r="AX185" s="27"/>
      <c r="AY18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5" s="50" t="str">
        <f>IF(OR(Table_Question_Sets[[#This Row],[Header]]="Yes",Table_Question_Sets[[#This Row],[Text]]=""),"",IF(OR(Table_Question_Sets[[#This Row],[Text]]="true",Table_Question_Sets[[#This Row],[Text]]="false",ISNUMBER(Table_Question_Sets[[#This Row],[Text]])),Table_Question_Sets[[#This Row],[Text]],""""&amp;Table_Question_Sets[[#This Row],[Text]]&amp;""""))</f>
        <v/>
      </c>
      <c r="BA185" s="50" t="str">
        <f>IF(AND(Table_Question_Sets[[#This Row],[Header]]&lt;&gt;"Yes",Table_Question_Sets[[#This Row],[Property]]&lt;&gt;"",Table_Question_Sets[[#This Row],[Summary Label]]&lt;&gt;""),""""&amp;Table_Question_Sets[[#This Row],[Key]]&amp;""": """&amp;Table_Question_Sets[[#This Row],[Summary Label]]&amp;"""","")</f>
        <v/>
      </c>
      <c r="BB185" s="50">
        <f ca="1">IF(Table_Question_Sets[[#This Row],[Header]]="Yes","",_xlfn.NUMBERVALUE(INDIRECT(SUBSTITUTE(ADDRESS(1,COLUMN(),4),"1","")&amp;ROW()-1))+IF(Table_Question_Sets[[#This Row],[Property]]&lt;&gt;"",1,0))</f>
        <v>2</v>
      </c>
      <c r="BC185" s="50">
        <f ca="1">IF(Table_Question_Sets[[#This Row],[Header]]="Yes","",_xlfn.NUMBERVALUE(INDIRECT(SUBSTITUTE(ADDRESS(1,COLUMN(),4),"1","")&amp;ROW()+1))+IF(Table_Question_Sets[[#This Row],[Property]]&lt;&gt;"",1,0))</f>
        <v>8</v>
      </c>
      <c r="BD185" s="29" t="str">
        <f t="array" aca="1" ref="BD18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Validators.compose([ValidationService.customExpression('history != \'Yes\' || fieldValue != \'\'', 'You must enter a value in this field')])}</v>
      </c>
      <c r="BF18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"templateOptions":{"question":"Please provide all relevant details:","hideCondition":"history != 'Yes'"}</v>
      </c>
      <c r="BH18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"historyDetails","type": "textarea-field","className":"col-xs-12","templateOptions":{"question":"Please provide all relevant details:","hideCondition":"history != 'Yes'"},"validators": {"validation": Validators.compose([ValidationService.customExpression('history != \'Yes\' || fieldValue != \'\'', 'You must enter a value in this field')])}}</v>
      </c>
      <c r="BI185" s="26" t="str">
        <f ca="1" xml:space="preserve">
IF(Table_Question_Sets[[#This Row],[Row]]="Yes","]},{""className"": ""row"",""fieldGroup"": [","")&amp;
Table_Question_Sets[[#This Row],[Config Field]]</f>
        <v>{"key": "historyDetails","type": "textarea-field","className":"col-xs-12","templateOptions":{"question":"Please provide all relevant details:","hideCondition":"history != 'Yes'"},"validators": {"validation": Validators.compose([ValidationService.customExpression('history != \'Yes\' || fieldValue != \'\'', 'You must enter a value in this field')])}}</v>
      </c>
      <c r="BJ18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"historyDetails","type": "textarea-field","className":"col-xs-12","templateOptions":{"question":"Please provide all relevant details:","hideCondition":"history != 'Yes'"},"validators": {"validation": Validators.compose([ValidationService.customExpression('history != \'Yes\' || fieldValue != \'\'', 'You must enter a value in this field')])}},{"key": "professionalIndemnityHistory","type": "buttons-field","className":"col-xs-12","templateOptions":{"options":[{"value":"Yes","key":"Yes","icon":"glyphicon glyphicon-ok md"},{"value":"No","key":"No","icon":"glyphicon glyphicon-remove md"}],"label":"Are you currently insured for professional indemnity?"},"validators": {"validation": Validators.compose([ValidationService.required('true', '')])}},{"key": "professionalIndemnityDetails","type": "repeating-field","className":"col-xs-12","templateOptions":{"minQuantity":"(professionalIndemnityHistory == 'Yes')? 1:0","maxQuantity":"(professionalIndemnityHistory == 'Yes')? 5:0","questionSet":"disclosure","repeatingFieldSetName":"Insurer","repeatingFieldSetHeadingType":"h4","hideCondition":"professionalIndemnityHistory != 'Yes'","content":{"heading3":"Professional Indemnity Insurers","paragraph":"Please provide details for the last 5 years"},},"validators": {"validation": Validators.compose([])}},{"key": "reportedClaims","type": "repeating-field","className":"col-xs-12","templateOptions":{"minQuantity":"0","maxQuantity":"5","questionSet":"disclosure","repeatingFieldSetName":"Claim","repeatingFieldSetHeadingType":"h4","content":{"heading3":"Reported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years?"},},"validators": {"validation": Validators.compose([])}},{"key":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K18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5" s="137" t="str">
        <f>IF(AND(Table_Question_Sets[[#This Row],[Header]]="",Table_Question_Sets[[#This Row],[Property]]&lt;&gt;"",Table_Question_Sets[[#This Row],[Field Type]]&lt;&gt;""),
""""&amp;Table_Question_Sets[[#This Row],[Key]]&amp;"""","")</f>
        <v>"historyDetails"</v>
      </c>
      <c r="BM18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"historyDetails","professionalIndemnityHistory","professionalIndemnityDetails","reportedClaims","alertedClaims","madeClaims","totalClaims","declaration"</v>
      </c>
      <c r="BN185" s="137" t="str">
        <f>IF(AND(Table_Question_Sets[[#This Row],[Header]]&lt;&gt;"Yes",Table_Question_Sets[[#This Row],[Property]]&lt;&gt;"",Table_Question_Sets[[#This Row],[Workflow Role]]&lt;&gt;""),
""""&amp;Table_Question_Sets[[#This Row],[Workflow Role]]&amp;""":"""&amp;Table_Question_Sets[[#This Row],[Key]]&amp;"""","")</f>
        <v/>
      </c>
      <c r="BO185" s="137" t="str">
        <f>IF(AND(Table_Question_Sets[[#This Row],[Header]]&lt;&gt;"Yes",Table_Question_Sets[[#This Row],[Property]]&lt;&gt;"",Table_Question_Sets[[#This Row],[Private]]="Yes"),
""""&amp;Table_Question_Sets[[#This Row],[Key]]&amp;"""","")</f>
        <v/>
      </c>
      <c r="BP185" s="137">
        <f ca="1">IF(Table_Question_Sets[[#This Row],[Header]]="Yes","",_xlfn.NUMBERVALUE(INDIRECT(SUBSTITUTE(ADDRESS(1,COLUMN(),4),"1","")&amp;ROW()+1))+IF(OR(Table_Question_Sets[[#This Row],[Value]]&lt;&gt;"",AND(Table_Question_Sets[[#This Row],[Data Type]]="Repeating",Table_Question_Sets[[#This Row],[Calculation Repeating]]&lt;&gt;"")),1,0))</f>
        <v>1</v>
      </c>
      <c r="BQ185" s="137" t="str">
        <f ca="1" xml:space="preserve">
IF(Table_Question_Sets[[#This Row],[Data Type]]="Repeating",
OFFSET(Table_Repeating_Question_Sets[[#Headers],[Property]],MATCH(Table_Question_Sets[[#This Row],[Property]],Table_Repeating_Question_Sets[Property],0),MATCH("Calculation",Table_Repeating_Question_Sets[#Headers],0)-1,1,1),
"")</f>
        <v/>
      </c>
      <c r="BR185"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"totalClaims": "$1,000.00","declaration": "Yes"</v>
      </c>
      <c r="BT185" s="137" t="str">
        <f ca="1">IF(ISNUMBER(Table_Question_Sets[[#This Row],[Config Use Row]]),INDEX(Table_Question_Sets[Config Rollup],Table_Question_Sets[[#This Row],[Config Use Row]]),"")</f>
        <v/>
      </c>
      <c r="BU185" s="137" t="str">
        <f ca="1">IF(ISNUMBER(Table_Question_Sets[[#This Row],[Config Use Row]]),INDEX(Table_Question_Sets[Config Keys Nested Rollup],Table_Question_Sets[[#This Row],[Config Use Row]]),"")</f>
        <v/>
      </c>
      <c r="BV185" s="26" t="str">
        <f ca="1">IF(ISNUMBER(Table_Question_Sets[[#This Row],[Config Use Row]]),INDEX(Table_Question_Sets[Calculation Rollup],Table_Question_Sets[[#This Row],[Config Use Row]]),"")</f>
        <v/>
      </c>
    </row>
    <row r="186" spans="2:74" s="22" customFormat="1" ht="21" customHeight="1">
      <c r="B186" s="27" t="s">
        <v>1458</v>
      </c>
      <c r="C186" s="10"/>
      <c r="D186" s="26" t="str">
        <f ca="1">IF(Table_Question_Sets[[#This Row],[Header]]="Yes","",
IF(INDIRECT(SUBSTITUTE(ADDRESS(1,COLUMN(),4),"1","")&amp;ROW()-1)="",
INDIRECT(SUBSTITUTE(ADDRESS(1,COLUMN(Table_Question_Sets[[#This Row],[Property]]),4),"1","")&amp;ROW()-1),
INDIRECT(SUBSTITUTE(ADDRESS(1,COLUMN(),4),"1","")&amp;ROW()-1)))</f>
        <v>Disclosure</v>
      </c>
      <c r="E18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professionalIndemnityHistory</v>
      </c>
      <c r="F186" s="26" t="str">
        <f>IF(Table_Question_Sets[[#This Row],[Header]]="Yes","",IF(Table_Question_Sets[[#This Row],[Property]]&lt;&gt;"",SUBSTITUTE(Table_Question_Sets[[#This Row],[Property]]," ",""),""))</f>
        <v>ProfessionalIndemnityHistory</v>
      </c>
      <c r="G186" s="94"/>
      <c r="H186" s="27" t="s">
        <v>37</v>
      </c>
      <c r="I186" s="27" t="s">
        <v>61</v>
      </c>
      <c r="J186" s="27" t="s">
        <v>67</v>
      </c>
      <c r="K186" s="59" t="s">
        <v>60</v>
      </c>
      <c r="L186" s="82"/>
      <c r="M186" s="82"/>
      <c r="N186" s="59"/>
      <c r="O186" s="59"/>
      <c r="P186" s="59"/>
      <c r="Q186" s="59"/>
      <c r="R186" s="59"/>
      <c r="S186" s="52"/>
      <c r="T186" s="27" t="s">
        <v>1464</v>
      </c>
      <c r="U186" s="27"/>
      <c r="V186" s="27"/>
      <c r="W186" s="27"/>
      <c r="X186" s="27"/>
      <c r="Y186" s="27"/>
      <c r="Z186" s="27"/>
      <c r="AA186" s="27"/>
      <c r="AB186" s="239"/>
      <c r="AC186" s="27"/>
      <c r="AD186" s="27"/>
      <c r="AE186" s="27"/>
      <c r="AF186" s="27"/>
      <c r="AG186" s="27"/>
      <c r="AH186" s="82"/>
      <c r="AI186" s="82"/>
      <c r="AJ186" s="82"/>
      <c r="AK186" s="82"/>
      <c r="AL186" s="26"/>
      <c r="AM186"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86" s="165"/>
      <c r="AO18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8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86" s="27"/>
      <c r="AR186" s="52"/>
      <c r="AS186" s="27"/>
      <c r="AT186" s="27"/>
      <c r="AU186" s="27"/>
      <c r="AV186" s="27"/>
      <c r="AW186" s="27"/>
      <c r="AX186" s="27"/>
      <c r="AY18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6" s="50" t="str">
        <f>IF(OR(Table_Question_Sets[[#This Row],[Header]]="Yes",Table_Question_Sets[[#This Row],[Text]]=""),"",IF(OR(Table_Question_Sets[[#This Row],[Text]]="true",Table_Question_Sets[[#This Row],[Text]]="false",ISNUMBER(Table_Question_Sets[[#This Row],[Text]])),Table_Question_Sets[[#This Row],[Text]],""""&amp;Table_Question_Sets[[#This Row],[Text]]&amp;""""))</f>
        <v/>
      </c>
      <c r="BA186" s="50" t="str">
        <f>IF(AND(Table_Question_Sets[[#This Row],[Header]]&lt;&gt;"Yes",Table_Question_Sets[[#This Row],[Property]]&lt;&gt;"",Table_Question_Sets[[#This Row],[Summary Label]]&lt;&gt;""),""""&amp;Table_Question_Sets[[#This Row],[Key]]&amp;""": """&amp;Table_Question_Sets[[#This Row],[Summary Label]]&amp;"""","")</f>
        <v/>
      </c>
      <c r="BB186" s="50">
        <f ca="1">IF(Table_Question_Sets[[#This Row],[Header]]="Yes","",_xlfn.NUMBERVALUE(INDIRECT(SUBSTITUTE(ADDRESS(1,COLUMN(),4),"1","")&amp;ROW()-1))+IF(Table_Question_Sets[[#This Row],[Property]]&lt;&gt;"",1,0))</f>
        <v>3</v>
      </c>
      <c r="BC186" s="50">
        <f ca="1">IF(Table_Question_Sets[[#This Row],[Header]]="Yes","",_xlfn.NUMBERVALUE(INDIRECT(SUBSTITUTE(ADDRESS(1,COLUMN(),4),"1","")&amp;ROW()+1))+IF(Table_Question_Sets[[#This Row],[Property]]&lt;&gt;"",1,0))</f>
        <v>7</v>
      </c>
      <c r="BD186" s="29" t="str">
        <f t="array" aca="1" ref="BD18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8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8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md"}],"label":"Are you currently insured for professional indemnity?"}</v>
      </c>
      <c r="BH18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"professionalIndemnityHistory","type": "buttons-field","className":"col-xs-12","templateOptions":{"options":[{"value":"Yes","key":"Yes","icon":"glyphicon glyphicon-ok md"},{"value":"No","key":"No","icon":"glyphicon glyphicon-remove md"}],"label":"Are you currently insured for professional indemnity?"},"validators": {"validation": Validators.compose([ValidationService.required('true', '')])}}</v>
      </c>
      <c r="BI186" s="26" t="str">
        <f ca="1" xml:space="preserve">
IF(Table_Question_Sets[[#This Row],[Row]]="Yes","]},{""className"": ""row"",""fieldGroup"": [","")&amp;
Table_Question_Sets[[#This Row],[Config Field]]</f>
        <v>{"key": "professionalIndemnityHistory","type": "buttons-field","className":"col-xs-12","templateOptions":{"options":[{"value":"Yes","key":"Yes","icon":"glyphicon glyphicon-ok md"},{"value":"No","key":"No","icon":"glyphicon glyphicon-remove md"}],"label":"Are you currently insured for professional indemnity?"},"validators": {"validation": Validators.compose([ValidationService.required('true', '')])}}</v>
      </c>
      <c r="BJ18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"professionalIndemnityHistory","type": "buttons-field","className":"col-xs-12","templateOptions":{"options":[{"value":"Yes","key":"Yes","icon":"glyphicon glyphicon-ok md"},{"value":"No","key":"No","icon":"glyphicon glyphicon-remove md"}],"label":"Are you currently insured for professional indemnity?"},"validators": {"validation": Validators.compose([ValidationService.required('true', '')])}},{"key": "professionalIndemnityDetails","type": "repeating-field","className":"col-xs-12","templateOptions":{"minQuantity":"(professionalIndemnityHistory == 'Yes')? 1:0","maxQuantity":"(professionalIndemnityHistory == 'Yes')? 5:0","questionSet":"disclosure","repeatingFieldSetName":"Insurer","repeatingFieldSetHeadingType":"h4","hideCondition":"professionalIndemnityHistory != 'Yes'","content":{"heading3":"Professional Indemnity Insurers","paragraph":"Please provide details for the last 5 years"},},"validators": {"validation": Validators.compose([])}},{"key": "reportedClaims","type": "repeating-field","className":"col-xs-12","templateOptions":{"minQuantity":"0","maxQuantity":"5","questionSet":"disclosure","repeatingFieldSetName":"Claim","repeatingFieldSetHeadingType":"h4","content":{"heading3":"Reported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years?"},},"validators": {"validation": Validators.compose([])}},{"key":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K18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6" s="137" t="str">
        <f>IF(AND(Table_Question_Sets[[#This Row],[Header]]="",Table_Question_Sets[[#This Row],[Property]]&lt;&gt;"",Table_Question_Sets[[#This Row],[Field Type]]&lt;&gt;""),
""""&amp;Table_Question_Sets[[#This Row],[Key]]&amp;"""","")</f>
        <v>"professionalIndemnityHistory"</v>
      </c>
      <c r="BM18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"professionalIndemnityHistory","professionalIndemnityDetails","reportedClaims","alertedClaims","madeClaims","totalClaims","declaration"</v>
      </c>
      <c r="BN186" s="137" t="str">
        <f>IF(AND(Table_Question_Sets[[#This Row],[Header]]&lt;&gt;"Yes",Table_Question_Sets[[#This Row],[Property]]&lt;&gt;"",Table_Question_Sets[[#This Row],[Workflow Role]]&lt;&gt;""),
""""&amp;Table_Question_Sets[[#This Row],[Workflow Role]]&amp;""":"""&amp;Table_Question_Sets[[#This Row],[Key]]&amp;"""","")</f>
        <v/>
      </c>
      <c r="BO186" s="137" t="str">
        <f>IF(AND(Table_Question_Sets[[#This Row],[Header]]&lt;&gt;"Yes",Table_Question_Sets[[#This Row],[Property]]&lt;&gt;"",Table_Question_Sets[[#This Row],[Private]]="Yes"),
""""&amp;Table_Question_Sets[[#This Row],[Key]]&amp;"""","")</f>
        <v/>
      </c>
      <c r="BP186" s="137">
        <f ca="1">IF(Table_Question_Sets[[#This Row],[Header]]="Yes","",_xlfn.NUMBERVALUE(INDIRECT(SUBSTITUTE(ADDRESS(1,COLUMN(),4),"1","")&amp;ROW()+1))+IF(OR(Table_Question_Sets[[#This Row],[Value]]&lt;&gt;"",AND(Table_Question_Sets[[#This Row],[Data Type]]="Repeating",Table_Question_Sets[[#This Row],[Calculation Repeating]]&lt;&gt;"")),1,0))</f>
        <v>1</v>
      </c>
      <c r="BQ186" s="137" t="str">
        <f ca="1" xml:space="preserve">
IF(Table_Question_Sets[[#This Row],[Data Type]]="Repeating",
OFFSET(Table_Repeating_Question_Sets[[#Headers],[Property]],MATCH(Table_Question_Sets[[#This Row],[Property]],Table_Repeating_Question_Sets[Property],0),MATCH("Calculation",Table_Repeating_Question_Sets[#Headers],0)-1,1,1),
"")</f>
        <v/>
      </c>
      <c r="BR186"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"totalClaims": "$1,000.00","declaration": "Yes"</v>
      </c>
      <c r="BT186" s="137" t="str">
        <f ca="1">IF(ISNUMBER(Table_Question_Sets[[#This Row],[Config Use Row]]),INDEX(Table_Question_Sets[Config Rollup],Table_Question_Sets[[#This Row],[Config Use Row]]),"")</f>
        <v/>
      </c>
      <c r="BU186" s="137" t="str">
        <f ca="1">IF(ISNUMBER(Table_Question_Sets[[#This Row],[Config Use Row]]),INDEX(Table_Question_Sets[Config Keys Nested Rollup],Table_Question_Sets[[#This Row],[Config Use Row]]),"")</f>
        <v/>
      </c>
      <c r="BV186" s="26" t="str">
        <f ca="1">IF(ISNUMBER(Table_Question_Sets[[#This Row],[Config Use Row]]),INDEX(Table_Question_Sets[Calculation Rollup],Table_Question_Sets[[#This Row],[Config Use Row]]),"")</f>
        <v/>
      </c>
    </row>
    <row r="187" spans="2:74" s="22" customFormat="1" ht="21" customHeight="1">
      <c r="B187" s="27" t="s">
        <v>1459</v>
      </c>
      <c r="C187" s="10"/>
      <c r="D187" s="26" t="str">
        <f ca="1">IF(Table_Question_Sets[[#This Row],[Header]]="Yes","",
IF(INDIRECT(SUBSTITUTE(ADDRESS(1,COLUMN(),4),"1","")&amp;ROW()-1)="",
INDIRECT(SUBSTITUTE(ADDRESS(1,COLUMN(Table_Question_Sets[[#This Row],[Property]]),4),"1","")&amp;ROW()-1),
INDIRECT(SUBSTITUTE(ADDRESS(1,COLUMN(),4),"1","")&amp;ROW()-1)))</f>
        <v>Disclosure</v>
      </c>
      <c r="E18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professionalIndemnityDetails</v>
      </c>
      <c r="F187" s="26" t="str">
        <f>IF(Table_Question_Sets[[#This Row],[Header]]="Yes","",IF(Table_Question_Sets[[#This Row],[Property]]&lt;&gt;"",SUBSTITUTE(Table_Question_Sets[[#This Row],[Property]]," ",""),""))</f>
        <v>ProfessionalIndemnityDetails</v>
      </c>
      <c r="G187" s="94"/>
      <c r="H187" s="27" t="s">
        <v>80</v>
      </c>
      <c r="I187" s="27" t="s">
        <v>81</v>
      </c>
      <c r="J187" s="27"/>
      <c r="K187" s="59"/>
      <c r="L187" s="82" t="s">
        <v>1465</v>
      </c>
      <c r="M187" s="82" t="s">
        <v>1466</v>
      </c>
      <c r="N187" s="59"/>
      <c r="O187" s="59"/>
      <c r="P187" s="59"/>
      <c r="Q187" s="59"/>
      <c r="R187" s="59"/>
      <c r="S187" s="52"/>
      <c r="T187" s="27"/>
      <c r="U187" s="27"/>
      <c r="V187" s="27" t="s">
        <v>1468</v>
      </c>
      <c r="W187" s="27"/>
      <c r="X187" s="27"/>
      <c r="Y187" s="27" t="s">
        <v>1469</v>
      </c>
      <c r="Z187" s="27" t="s">
        <v>1470</v>
      </c>
      <c r="AA187" s="27" t="s">
        <v>1471</v>
      </c>
      <c r="AB187" s="239"/>
      <c r="AC187" s="27"/>
      <c r="AD187" s="27"/>
      <c r="AE187" s="27"/>
      <c r="AF187" s="27"/>
      <c r="AG187" s="27"/>
      <c r="AH187" s="82"/>
      <c r="AI187" s="82"/>
      <c r="AJ187" s="82"/>
      <c r="AK187" s="82"/>
      <c r="AL187" s="26"/>
      <c r="AM18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87" s="165"/>
      <c r="AO18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7" s="27"/>
      <c r="AR187" s="52"/>
      <c r="AS187" s="27"/>
      <c r="AT187" s="27"/>
      <c r="AU187" s="27"/>
      <c r="AV187" s="27"/>
      <c r="AW187" s="27"/>
      <c r="AX187" s="27"/>
      <c r="AY18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7" s="50" t="str">
        <f>IF(OR(Table_Question_Sets[[#This Row],[Header]]="Yes",Table_Question_Sets[[#This Row],[Text]]=""),"",IF(OR(Table_Question_Sets[[#This Row],[Text]]="true",Table_Question_Sets[[#This Row],[Text]]="false",ISNUMBER(Table_Question_Sets[[#This Row],[Text]])),Table_Question_Sets[[#This Row],[Text]],""""&amp;Table_Question_Sets[[#This Row],[Text]]&amp;""""))</f>
        <v/>
      </c>
      <c r="BA187" s="50" t="str">
        <f>IF(AND(Table_Question_Sets[[#This Row],[Header]]&lt;&gt;"Yes",Table_Question_Sets[[#This Row],[Property]]&lt;&gt;"",Table_Question_Sets[[#This Row],[Summary Label]]&lt;&gt;""),""""&amp;Table_Question_Sets[[#This Row],[Key]]&amp;""": """&amp;Table_Question_Sets[[#This Row],[Summary Label]]&amp;"""","")</f>
        <v/>
      </c>
      <c r="BB187" s="50">
        <f ca="1">IF(Table_Question_Sets[[#This Row],[Header]]="Yes","",_xlfn.NUMBERVALUE(INDIRECT(SUBSTITUTE(ADDRESS(1,COLUMN(),4),"1","")&amp;ROW()-1))+IF(Table_Question_Sets[[#This Row],[Property]]&lt;&gt;"",1,0))</f>
        <v>4</v>
      </c>
      <c r="BC187" s="50">
        <f ca="1">IF(Table_Question_Sets[[#This Row],[Header]]="Yes","",_xlfn.NUMBERVALUE(INDIRECT(SUBSTITUTE(ADDRESS(1,COLUMN(),4),"1","")&amp;ROW()+1))+IF(Table_Question_Sets[[#This Row],[Property]]&lt;&gt;"",1,0))</f>
        <v>6</v>
      </c>
      <c r="BD187" s="29" t="str">
        <f t="array" aca="1" ref="BD18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87" s="50"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"templateOptions":{"minQuantity":"(professionalIndemnityHistory == 'Yes')? 1:0","maxQuantity":"(professionalIndemnityHistory == 'Yes')? 5:0","questionSet":"disclosure","repeatingFieldSetName":"Insurer","repeatingFieldSetHeadingType":"h4","hideCondition":"professionalIndemnityHistory != 'Yes'","content":{"heading3":"Professional Indemnity Insurers","paragraph":"Please provide details for the last 5 years"},}</v>
      </c>
      <c r="BG187"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8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"professionalIndemnityDetails","type": "repeating-field","className":"col-xs-12","templateOptions":{"minQuantity":"(professionalIndemnityHistory == 'Yes')? 1:0","maxQuantity":"(professionalIndemnityHistory == 'Yes')? 5:0","questionSet":"disclosure","repeatingFieldSetName":"Insurer","repeatingFieldSetHeadingType":"h4","hideCondition":"professionalIndemnityHistory != 'Yes'","content":{"heading3":"Professional Indemnity Insurers","paragraph":"Please provide details for the last 5 years"},},"validators": {"validation": Validators.compose([])}}</v>
      </c>
      <c r="BI187" s="26" t="str">
        <f ca="1" xml:space="preserve">
IF(Table_Question_Sets[[#This Row],[Row]]="Yes","]},{""className"": ""row"",""fieldGroup"": [","")&amp;
Table_Question_Sets[[#This Row],[Config Field]]</f>
        <v>{"key": "professionalIndemnityDetails","type": "repeating-field","className":"col-xs-12","templateOptions":{"minQuantity":"(professionalIndemnityHistory == 'Yes')? 1:0","maxQuantity":"(professionalIndemnityHistory == 'Yes')? 5:0","questionSet":"disclosure","repeatingFieldSetName":"Insurer","repeatingFieldSetHeadingType":"h4","hideCondition":"professionalIndemnityHistory != 'Yes'","content":{"heading3":"Professional Indemnity Insurers","paragraph":"Please provide details for the last 5 years"},},"validators": {"validation": Validators.compose([])}}</v>
      </c>
      <c r="BJ18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"professionalIndemnityDetails","type": "repeating-field","className":"col-xs-12","templateOptions":{"minQuantity":"(professionalIndemnityHistory == 'Yes')? 1:0","maxQuantity":"(professionalIndemnityHistory == 'Yes')? 5:0","questionSet":"disclosure","repeatingFieldSetName":"Insurer","repeatingFieldSetHeadingType":"h4","hideCondition":"professionalIndemnityHistory != 'Yes'","content":{"heading3":"Professional Indemnity Insurers","paragraph":"Please provide details for the last 5 years"},},"validators": {"validation": Validators.compose([])}},{"key": "reportedClaims","type": "repeating-field","className":"col-xs-12","templateOptions":{"minQuantity":"0","maxQuantity":"5","questionSet":"disclosure","repeatingFieldSetName":"Claim","repeatingFieldSetHeadingType":"h4","content":{"heading3":"Reported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years?"},},"validators": {"validation": Validators.compose([])}},{"key":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K18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7" s="137" t="str">
        <f>IF(AND(Table_Question_Sets[[#This Row],[Header]]="",Table_Question_Sets[[#This Row],[Property]]&lt;&gt;"",Table_Question_Sets[[#This Row],[Field Type]]&lt;&gt;""),
""""&amp;Table_Question_Sets[[#This Row],[Key]]&amp;"""","")</f>
        <v>"professionalIndemnityDetails"</v>
      </c>
      <c r="BM18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"professionalIndemnityDetails","reportedClaims","alertedClaims","madeClaims","totalClaims","declaration"</v>
      </c>
      <c r="BN187" s="137" t="str">
        <f>IF(AND(Table_Question_Sets[[#This Row],[Header]]&lt;&gt;"Yes",Table_Question_Sets[[#This Row],[Property]]&lt;&gt;"",Table_Question_Sets[[#This Row],[Workflow Role]]&lt;&gt;""),
""""&amp;Table_Question_Sets[[#This Row],[Workflow Role]]&amp;""":"""&amp;Table_Question_Sets[[#This Row],[Key]]&amp;"""","")</f>
        <v/>
      </c>
      <c r="BO187" s="137" t="str">
        <f>IF(AND(Table_Question_Sets[[#This Row],[Header]]&lt;&gt;"Yes",Table_Question_Sets[[#This Row],[Property]]&lt;&gt;"",Table_Question_Sets[[#This Row],[Private]]="Yes"),
""""&amp;Table_Question_Sets[[#This Row],[Key]]&amp;"""","")</f>
        <v/>
      </c>
      <c r="BP187" s="137">
        <f ca="1">IF(Table_Question_Sets[[#This Row],[Header]]="Yes","",_xlfn.NUMBERVALUE(INDIRECT(SUBSTITUTE(ADDRESS(1,COLUMN(),4),"1","")&amp;ROW()+1))+IF(OR(Table_Question_Sets[[#This Row],[Value]]&lt;&gt;"",AND(Table_Question_Sets[[#This Row],[Data Type]]="Repeating",Table_Question_Sets[[#This Row],[Calculation Repeating]]&lt;&gt;"")),1,0))</f>
        <v>1</v>
      </c>
      <c r="BQ187" s="137" t="str">
        <f ca="1" xml:space="preserve">
IF(Table_Question_Sets[[#This Row],[Data Type]]="Repeating",
OFFSET(Table_Repeating_Question_Sets[[#Headers],[Property]],MATCH(Table_Question_Sets[[#This Row],[Property]],Table_Repeating_Question_Sets[Property],0),MATCH("Calculation",Table_Repeating_Question_Sets[#Headers],0)-1,1,1),
"")</f>
        <v/>
      </c>
      <c r="BR187" s="2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"totalClaims": "$1,000.00","declaration": "Yes"</v>
      </c>
      <c r="BT187" s="137" t="str">
        <f ca="1">IF(ISNUMBER(Table_Question_Sets[[#This Row],[Config Use Row]]),INDEX(Table_Question_Sets[Config Rollup],Table_Question_Sets[[#This Row],[Config Use Row]]),"")</f>
        <v/>
      </c>
      <c r="BU187" s="137" t="str">
        <f ca="1">IF(ISNUMBER(Table_Question_Sets[[#This Row],[Config Use Row]]),INDEX(Table_Question_Sets[Config Keys Nested Rollup],Table_Question_Sets[[#This Row],[Config Use Row]]),"")</f>
        <v/>
      </c>
      <c r="BV187" s="26" t="str">
        <f ca="1">IF(ISNUMBER(Table_Question_Sets[[#This Row],[Config Use Row]]),INDEX(Table_Question_Sets[Calculation Rollup],Table_Question_Sets[[#This Row],[Config Use Row]]),"")</f>
        <v/>
      </c>
    </row>
    <row r="188" spans="2:74" s="22" customFormat="1" ht="21" customHeight="1">
      <c r="B188" s="27" t="s">
        <v>1460</v>
      </c>
      <c r="C188" s="10"/>
      <c r="D188" s="26" t="str">
        <f ca="1">IF(Table_Question_Sets[[#This Row],[Header]]="Yes","",
IF(INDIRECT(SUBSTITUTE(ADDRESS(1,COLUMN(),4),"1","")&amp;ROW()-1)="",
INDIRECT(SUBSTITUTE(ADDRESS(1,COLUMN(Table_Question_Sets[[#This Row],[Property]]),4),"1","")&amp;ROW()-1),
INDIRECT(SUBSTITUTE(ADDRESS(1,COLUMN(),4),"1","")&amp;ROW()-1)))</f>
        <v>Disclosure</v>
      </c>
      <c r="E18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reportedClaims</v>
      </c>
      <c r="F188" s="26" t="str">
        <f>IF(Table_Question_Sets[[#This Row],[Header]]="Yes","",IF(Table_Question_Sets[[#This Row],[Property]]&lt;&gt;"",SUBSTITUTE(Table_Question_Sets[[#This Row],[Property]]," ",""),""))</f>
        <v>ReportedClaims</v>
      </c>
      <c r="G188" s="94"/>
      <c r="H188" s="27" t="s">
        <v>80</v>
      </c>
      <c r="I188" s="27" t="s">
        <v>81</v>
      </c>
      <c r="J188" s="27"/>
      <c r="K188" s="59"/>
      <c r="L188" s="82" t="s">
        <v>159</v>
      </c>
      <c r="M188" s="82" t="s">
        <v>971</v>
      </c>
      <c r="N188" s="59"/>
      <c r="O188" s="59"/>
      <c r="P188" s="59"/>
      <c r="Q188" s="59"/>
      <c r="R188" s="59"/>
      <c r="S188" s="52"/>
      <c r="T188" s="27"/>
      <c r="U188" s="27"/>
      <c r="V188" s="27"/>
      <c r="W188" s="27"/>
      <c r="X188" s="27"/>
      <c r="Y188" s="27" t="s">
        <v>1460</v>
      </c>
      <c r="Z188" s="27" t="s">
        <v>1472</v>
      </c>
      <c r="AA188" s="27" t="s">
        <v>1827</v>
      </c>
      <c r="AB188" s="239"/>
      <c r="AC188" s="27"/>
      <c r="AD188" s="27"/>
      <c r="AE188" s="27"/>
      <c r="AF188" s="27"/>
      <c r="AG188" s="27"/>
      <c r="AH188" s="82"/>
      <c r="AI188" s="82"/>
      <c r="AJ188" s="82"/>
      <c r="AK188" s="82"/>
      <c r="AL188" s="26"/>
      <c r="AM188"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88" s="165"/>
      <c r="AO18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8" s="27"/>
      <c r="AR188" s="52"/>
      <c r="AS188" s="27"/>
      <c r="AT188" s="27"/>
      <c r="AU188" s="27"/>
      <c r="AV188" s="27"/>
      <c r="AW188" s="27"/>
      <c r="AX188" s="27"/>
      <c r="AY18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8" s="50" t="str">
        <f>IF(OR(Table_Question_Sets[[#This Row],[Header]]="Yes",Table_Question_Sets[[#This Row],[Text]]=""),"",IF(OR(Table_Question_Sets[[#This Row],[Text]]="true",Table_Question_Sets[[#This Row],[Text]]="false",ISNUMBER(Table_Question_Sets[[#This Row],[Text]])),Table_Question_Sets[[#This Row],[Text]],""""&amp;Table_Question_Sets[[#This Row],[Text]]&amp;""""))</f>
        <v/>
      </c>
      <c r="BA188" s="50" t="str">
        <f>IF(AND(Table_Question_Sets[[#This Row],[Header]]&lt;&gt;"Yes",Table_Question_Sets[[#This Row],[Property]]&lt;&gt;"",Table_Question_Sets[[#This Row],[Summary Label]]&lt;&gt;""),""""&amp;Table_Question_Sets[[#This Row],[Key]]&amp;""": """&amp;Table_Question_Sets[[#This Row],[Summary Label]]&amp;"""","")</f>
        <v/>
      </c>
      <c r="BB188" s="50">
        <f ca="1">IF(Table_Question_Sets[[#This Row],[Header]]="Yes","",_xlfn.NUMBERVALUE(INDIRECT(SUBSTITUTE(ADDRESS(1,COLUMN(),4),"1","")&amp;ROW()-1))+IF(Table_Question_Sets[[#This Row],[Property]]&lt;&gt;"",1,0))</f>
        <v>5</v>
      </c>
      <c r="BC188" s="50">
        <f ca="1">IF(Table_Question_Sets[[#This Row],[Header]]="Yes","",_xlfn.NUMBERVALUE(INDIRECT(SUBSTITUTE(ADDRESS(1,COLUMN(),4),"1","")&amp;ROW()+1))+IF(Table_Question_Sets[[#This Row],[Property]]&lt;&gt;"",1,0))</f>
        <v>5</v>
      </c>
      <c r="BD188" s="29" t="str">
        <f t="array" aca="1" ref="BD18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88" s="50"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
      </c>
      <c r="BG188"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8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"reportedClaims","type": "repeating-field","className":"col-xs-12","templateOptions":{"minQuantity":"0","maxQuantity":"5","questionSet":"disclosure","repeatingFieldSetName":"Claim","repeatingFieldSetHeadingType":"h4","content":{"heading3":"Reported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years?"},},"validators": {"validation": Validators.compose([])}}</v>
      </c>
      <c r="BI188" s="26" t="str">
        <f ca="1" xml:space="preserve">
IF(Table_Question_Sets[[#This Row],[Row]]="Yes","]},{""className"": ""row"",""fieldGroup"": [","")&amp;
Table_Question_Sets[[#This Row],[Config Field]]</f>
        <v>{"key": "reportedClaims","type": "repeating-field","className":"col-xs-12","templateOptions":{"minQuantity":"0","maxQuantity":"5","questionSet":"disclosure","repeatingFieldSetName":"Claim","repeatingFieldSetHeadingType":"h4","content":{"heading3":"Reported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years?"},},"validators": {"validation": Validators.compose([])}}</v>
      </c>
      <c r="BJ18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"reportedClaims","type": "repeating-field","className":"col-xs-12","templateOptions":{"minQuantity":"0","maxQuantity":"5","questionSet":"disclosure","repeatingFieldSetName":"Claim","repeatingFieldSetHeadingType":"h4","content":{"heading3":"Reported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years?"},},"validators": {"validation": Validators.compose([])}},{"key":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K18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8" s="137" t="str">
        <f>IF(AND(Table_Question_Sets[[#This Row],[Header]]="",Table_Question_Sets[[#This Row],[Property]]&lt;&gt;"",Table_Question_Sets[[#This Row],[Field Type]]&lt;&gt;""),
""""&amp;Table_Question_Sets[[#This Row],[Key]]&amp;"""","")</f>
        <v>"reportedClaims"</v>
      </c>
      <c r="BM18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"reportedClaims","alertedClaims","madeClaims","totalClaims","declaration"</v>
      </c>
      <c r="BN188" s="137" t="str">
        <f>IF(AND(Table_Question_Sets[[#This Row],[Header]]&lt;&gt;"Yes",Table_Question_Sets[[#This Row],[Property]]&lt;&gt;"",Table_Question_Sets[[#This Row],[Workflow Role]]&lt;&gt;""),
""""&amp;Table_Question_Sets[[#This Row],[Workflow Role]]&amp;""":"""&amp;Table_Question_Sets[[#This Row],[Key]]&amp;"""","")</f>
        <v/>
      </c>
      <c r="BO188" s="137" t="str">
        <f>IF(AND(Table_Question_Sets[[#This Row],[Header]]&lt;&gt;"Yes",Table_Question_Sets[[#This Row],[Property]]&lt;&gt;"",Table_Question_Sets[[#This Row],[Private]]="Yes"),
""""&amp;Table_Question_Sets[[#This Row],[Key]]&amp;"""","")</f>
        <v/>
      </c>
      <c r="BP188" s="137">
        <f ca="1">IF(Table_Question_Sets[[#This Row],[Header]]="Yes","",_xlfn.NUMBERVALUE(INDIRECT(SUBSTITUTE(ADDRESS(1,COLUMN(),4),"1","")&amp;ROW()+1))+IF(OR(Table_Question_Sets[[#This Row],[Value]]&lt;&gt;"",AND(Table_Question_Sets[[#This Row],[Data Type]]="Repeating",Table_Question_Sets[[#This Row],[Calculation Repeating]]&lt;&gt;"")),1,0))</f>
        <v>1</v>
      </c>
      <c r="BQ188" s="137" t="str">
        <f ca="1" xml:space="preserve">
IF(Table_Question_Sets[[#This Row],[Data Type]]="Repeating",
OFFSET(Table_Repeating_Question_Sets[[#Headers],[Property]],MATCH(Table_Question_Sets[[#This Row],[Property]],Table_Repeating_Question_Sets[Property],0),MATCH("Calculation",Table_Repeating_Question_Sets[#Headers],0)-1,1,1),
"")</f>
        <v/>
      </c>
      <c r="BR188" s="2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"totalClaims": "$1,000.00","declaration": "Yes"</v>
      </c>
      <c r="BT188" s="137" t="str">
        <f ca="1">IF(ISNUMBER(Table_Question_Sets[[#This Row],[Config Use Row]]),INDEX(Table_Question_Sets[Config Rollup],Table_Question_Sets[[#This Row],[Config Use Row]]),"")</f>
        <v/>
      </c>
      <c r="BU188" s="137" t="str">
        <f ca="1">IF(ISNUMBER(Table_Question_Sets[[#This Row],[Config Use Row]]),INDEX(Table_Question_Sets[Config Keys Nested Rollup],Table_Question_Sets[[#This Row],[Config Use Row]]),"")</f>
        <v/>
      </c>
      <c r="BV188" s="26" t="str">
        <f ca="1">IF(ISNUMBER(Table_Question_Sets[[#This Row],[Config Use Row]]),INDEX(Table_Question_Sets[Calculation Rollup],Table_Question_Sets[[#This Row],[Config Use Row]]),"")</f>
        <v/>
      </c>
    </row>
    <row r="189" spans="2:74" s="22" customFormat="1" ht="21" customHeight="1">
      <c r="B189" s="27" t="s">
        <v>1461</v>
      </c>
      <c r="C189" s="10"/>
      <c r="D189" s="26" t="str">
        <f ca="1">IF(Table_Question_Sets[[#This Row],[Header]]="Yes","",
IF(INDIRECT(SUBSTITUTE(ADDRESS(1,COLUMN(),4),"1","")&amp;ROW()-1)="",
INDIRECT(SUBSTITUTE(ADDRESS(1,COLUMN(Table_Question_Sets[[#This Row],[Property]]),4),"1","")&amp;ROW()-1),
INDIRECT(SUBSTITUTE(ADDRESS(1,COLUMN(),4),"1","")&amp;ROW()-1)))</f>
        <v>Disclosure</v>
      </c>
      <c r="E18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alertedClaims</v>
      </c>
      <c r="F189" s="26" t="str">
        <f>IF(Table_Question_Sets[[#This Row],[Header]]="Yes","",IF(Table_Question_Sets[[#This Row],[Property]]&lt;&gt;"",SUBSTITUTE(Table_Question_Sets[[#This Row],[Property]]," ",""),""))</f>
        <v>AlertedClaims</v>
      </c>
      <c r="G189" s="94"/>
      <c r="H189" s="27" t="s">
        <v>80</v>
      </c>
      <c r="I189" s="27" t="s">
        <v>81</v>
      </c>
      <c r="J189" s="27"/>
      <c r="K189" s="59"/>
      <c r="L189" s="82" t="s">
        <v>159</v>
      </c>
      <c r="M189" s="82" t="s">
        <v>971</v>
      </c>
      <c r="N189" s="59"/>
      <c r="O189" s="59"/>
      <c r="P189" s="59"/>
      <c r="Q189" s="59"/>
      <c r="R189" s="59"/>
      <c r="S189" s="52"/>
      <c r="T189" s="27"/>
      <c r="U189" s="27"/>
      <c r="V189" s="27"/>
      <c r="W189" s="27"/>
      <c r="X189" s="27"/>
      <c r="Y189" s="27" t="s">
        <v>1730</v>
      </c>
      <c r="Z189" s="27" t="s">
        <v>1731</v>
      </c>
      <c r="AA189" s="27" t="s">
        <v>1473</v>
      </c>
      <c r="AB189" s="239"/>
      <c r="AC189" s="27"/>
      <c r="AD189" s="27"/>
      <c r="AE189" s="27" t="s">
        <v>1476</v>
      </c>
      <c r="AF189" s="27"/>
      <c r="AG189" s="27"/>
      <c r="AH189" s="82"/>
      <c r="AI189" s="82"/>
      <c r="AJ189" s="82"/>
      <c r="AK189" s="82"/>
      <c r="AL189" s="26"/>
      <c r="AM18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89" s="165"/>
      <c r="AO18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9" s="27"/>
      <c r="AR189" s="52"/>
      <c r="AS189" s="27"/>
      <c r="AT189" s="27"/>
      <c r="AU189" s="27"/>
      <c r="AV189" s="27"/>
      <c r="AW189" s="27"/>
      <c r="AX189" s="27"/>
      <c r="AY18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9" s="50" t="str">
        <f>IF(OR(Table_Question_Sets[[#This Row],[Header]]="Yes",Table_Question_Sets[[#This Row],[Text]]=""),"",IF(OR(Table_Question_Sets[[#This Row],[Text]]="true",Table_Question_Sets[[#This Row],[Text]]="false",ISNUMBER(Table_Question_Sets[[#This Row],[Text]])),Table_Question_Sets[[#This Row],[Text]],""""&amp;Table_Question_Sets[[#This Row],[Text]]&amp;""""))</f>
        <v/>
      </c>
      <c r="BA189" s="50" t="str">
        <f>IF(AND(Table_Question_Sets[[#This Row],[Header]]&lt;&gt;"Yes",Table_Question_Sets[[#This Row],[Property]]&lt;&gt;"",Table_Question_Sets[[#This Row],[Summary Label]]&lt;&gt;""),""""&amp;Table_Question_Sets[[#This Row],[Key]]&amp;""": """&amp;Table_Question_Sets[[#This Row],[Summary Label]]&amp;"""","")</f>
        <v/>
      </c>
      <c r="BB189" s="50">
        <f ca="1">IF(Table_Question_Sets[[#This Row],[Header]]="Yes","",_xlfn.NUMBERVALUE(INDIRECT(SUBSTITUTE(ADDRESS(1,COLUMN(),4),"1","")&amp;ROW()-1))+IF(Table_Question_Sets[[#This Row],[Property]]&lt;&gt;"",1,0))</f>
        <v>6</v>
      </c>
      <c r="BC189" s="50">
        <f ca="1">IF(Table_Question_Sets[[#This Row],[Header]]="Yes","",_xlfn.NUMBERVALUE(INDIRECT(SUBSTITUTE(ADDRESS(1,COLUMN(),4),"1","")&amp;ROW()+1))+IF(Table_Question_Sets[[#This Row],[Property]]&lt;&gt;"",1,0))</f>
        <v>4</v>
      </c>
      <c r="BD189" s="29" t="str">
        <f t="array" aca="1" ref="BD18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89" s="50"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
      </c>
      <c r="BG189"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8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v>
      </c>
      <c r="BI189" s="26" t="str">
        <f ca="1" xml:space="preserve">
IF(Table_Question_Sets[[#This Row],[Row]]="Yes","]},{""className"": ""row"",""fieldGroup"": [","")&amp;
Table_Question_Sets[[#This Row],[Config Field]]</f>
        <v>{"key":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v>
      </c>
      <c r="BJ18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K18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9" s="137" t="str">
        <f>IF(AND(Table_Question_Sets[[#This Row],[Header]]="",Table_Question_Sets[[#This Row],[Property]]&lt;&gt;"",Table_Question_Sets[[#This Row],[Field Type]]&lt;&gt;""),
""""&amp;Table_Question_Sets[[#This Row],[Key]]&amp;"""","")</f>
        <v>"alertedClaims"</v>
      </c>
      <c r="BM18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"alertedClaims","madeClaims","totalClaims","declaration"</v>
      </c>
      <c r="BN189" s="137" t="str">
        <f>IF(AND(Table_Question_Sets[[#This Row],[Header]]&lt;&gt;"Yes",Table_Question_Sets[[#This Row],[Property]]&lt;&gt;"",Table_Question_Sets[[#This Row],[Workflow Role]]&lt;&gt;""),
""""&amp;Table_Question_Sets[[#This Row],[Workflow Role]]&amp;""":"""&amp;Table_Question_Sets[[#This Row],[Key]]&amp;"""","")</f>
        <v/>
      </c>
      <c r="BO189" s="137" t="str">
        <f>IF(AND(Table_Question_Sets[[#This Row],[Header]]&lt;&gt;"Yes",Table_Question_Sets[[#This Row],[Property]]&lt;&gt;"",Table_Question_Sets[[#This Row],[Private]]="Yes"),
""""&amp;Table_Question_Sets[[#This Row],[Key]]&amp;"""","")</f>
        <v/>
      </c>
      <c r="BP189" s="137">
        <f ca="1">IF(Table_Question_Sets[[#This Row],[Header]]="Yes","",_xlfn.NUMBERVALUE(INDIRECT(SUBSTITUTE(ADDRESS(1,COLUMN(),4),"1","")&amp;ROW()+1))+IF(OR(Table_Question_Sets[[#This Row],[Value]]&lt;&gt;"",AND(Table_Question_Sets[[#This Row],[Data Type]]="Repeating",Table_Question_Sets[[#This Row],[Calculation Repeating]]&lt;&gt;"")),1,0))</f>
        <v>1</v>
      </c>
      <c r="BQ189" s="137" t="str">
        <f ca="1" xml:space="preserve">
IF(Table_Question_Sets[[#This Row],[Data Type]]="Repeating",
OFFSET(Table_Repeating_Question_Sets[[#Headers],[Property]],MATCH(Table_Question_Sets[[#This Row],[Property]],Table_Repeating_Question_Sets[Property],0),MATCH("Calculation",Table_Repeating_Question_Sets[#Headers],0)-1,1,1),
"")</f>
        <v/>
      </c>
      <c r="BR189" s="2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"totalClaims": "$1,000.00","declaration": "Yes"</v>
      </c>
      <c r="BT189" s="137" t="str">
        <f ca="1">IF(ISNUMBER(Table_Question_Sets[[#This Row],[Config Use Row]]),INDEX(Table_Question_Sets[Config Rollup],Table_Question_Sets[[#This Row],[Config Use Row]]),"")</f>
        <v/>
      </c>
      <c r="BU189" s="137" t="str">
        <f ca="1">IF(ISNUMBER(Table_Question_Sets[[#This Row],[Config Use Row]]),INDEX(Table_Question_Sets[Config Keys Nested Rollup],Table_Question_Sets[[#This Row],[Config Use Row]]),"")</f>
        <v/>
      </c>
      <c r="BV189" s="26" t="str">
        <f ca="1">IF(ISNUMBER(Table_Question_Sets[[#This Row],[Config Use Row]]),INDEX(Table_Question_Sets[Calculation Rollup],Table_Question_Sets[[#This Row],[Config Use Row]]),"")</f>
        <v/>
      </c>
    </row>
    <row r="190" spans="2:74" s="22" customFormat="1" ht="21" customHeight="1">
      <c r="B190" s="27" t="s">
        <v>1462</v>
      </c>
      <c r="C190" s="10"/>
      <c r="D190" s="26" t="str">
        <f ca="1">IF(Table_Question_Sets[[#This Row],[Header]]="Yes","",
IF(INDIRECT(SUBSTITUTE(ADDRESS(1,COLUMN(),4),"1","")&amp;ROW()-1)="",
INDIRECT(SUBSTITUTE(ADDRESS(1,COLUMN(Table_Question_Sets[[#This Row],[Property]]),4),"1","")&amp;ROW()-1),
INDIRECT(SUBSTITUTE(ADDRESS(1,COLUMN(),4),"1","")&amp;ROW()-1)))</f>
        <v>Disclosure</v>
      </c>
      <c r="E19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madeClaims</v>
      </c>
      <c r="F190" s="26" t="str">
        <f>IF(Table_Question_Sets[[#This Row],[Header]]="Yes","",IF(Table_Question_Sets[[#This Row],[Property]]&lt;&gt;"",SUBSTITUTE(Table_Question_Sets[[#This Row],[Property]]," ",""),""))</f>
        <v>MadeClaims</v>
      </c>
      <c r="G190" s="94"/>
      <c r="H190" s="27" t="s">
        <v>80</v>
      </c>
      <c r="I190" s="27" t="s">
        <v>81</v>
      </c>
      <c r="J190" s="27"/>
      <c r="K190" s="59"/>
      <c r="L190" s="82" t="s">
        <v>159</v>
      </c>
      <c r="M190" s="82" t="s">
        <v>971</v>
      </c>
      <c r="N190" s="59"/>
      <c r="O190" s="59"/>
      <c r="P190" s="59"/>
      <c r="Q190" s="59"/>
      <c r="R190" s="59"/>
      <c r="S190" s="52"/>
      <c r="T190" s="27"/>
      <c r="U190" s="27"/>
      <c r="V190" s="27"/>
      <c r="W190" s="27"/>
      <c r="X190" s="27"/>
      <c r="Y190" s="27" t="s">
        <v>1732</v>
      </c>
      <c r="Z190" s="27" t="s">
        <v>1733</v>
      </c>
      <c r="AA190" s="27" t="s">
        <v>1474</v>
      </c>
      <c r="AB190" s="239"/>
      <c r="AC190" s="27"/>
      <c r="AD190" s="27"/>
      <c r="AE190" s="27" t="s">
        <v>1477</v>
      </c>
      <c r="AF190" s="27"/>
      <c r="AG190" s="27"/>
      <c r="AH190" s="82"/>
      <c r="AI190" s="82"/>
      <c r="AJ190" s="82"/>
      <c r="AK190" s="82"/>
      <c r="AL190" s="26"/>
      <c r="AM190"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90" s="165"/>
      <c r="AO19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0" s="27"/>
      <c r="AR190" s="52"/>
      <c r="AS190" s="27"/>
      <c r="AT190" s="27"/>
      <c r="AU190" s="27"/>
      <c r="AV190" s="27"/>
      <c r="AW190" s="27"/>
      <c r="AX190" s="27"/>
      <c r="AY19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0" s="50" t="str">
        <f>IF(OR(Table_Question_Sets[[#This Row],[Header]]="Yes",Table_Question_Sets[[#This Row],[Text]]=""),"",IF(OR(Table_Question_Sets[[#This Row],[Text]]="true",Table_Question_Sets[[#This Row],[Text]]="false",ISNUMBER(Table_Question_Sets[[#This Row],[Text]])),Table_Question_Sets[[#This Row],[Text]],""""&amp;Table_Question_Sets[[#This Row],[Text]]&amp;""""))</f>
        <v/>
      </c>
      <c r="BA190" s="50" t="str">
        <f>IF(AND(Table_Question_Sets[[#This Row],[Header]]&lt;&gt;"Yes",Table_Question_Sets[[#This Row],[Property]]&lt;&gt;"",Table_Question_Sets[[#This Row],[Summary Label]]&lt;&gt;""),""""&amp;Table_Question_Sets[[#This Row],[Key]]&amp;""": """&amp;Table_Question_Sets[[#This Row],[Summary Label]]&amp;"""","")</f>
        <v/>
      </c>
      <c r="BB190" s="50">
        <f ca="1">IF(Table_Question_Sets[[#This Row],[Header]]="Yes","",_xlfn.NUMBERVALUE(INDIRECT(SUBSTITUTE(ADDRESS(1,COLUMN(),4),"1","")&amp;ROW()-1))+IF(Table_Question_Sets[[#This Row],[Property]]&lt;&gt;"",1,0))</f>
        <v>7</v>
      </c>
      <c r="BC190" s="50">
        <f ca="1">IF(Table_Question_Sets[[#This Row],[Header]]="Yes","",_xlfn.NUMBERVALUE(INDIRECT(SUBSTITUTE(ADDRESS(1,COLUMN(),4),"1","")&amp;ROW()+1))+IF(Table_Question_Sets[[#This Row],[Property]]&lt;&gt;"",1,0))</f>
        <v>3</v>
      </c>
      <c r="BD190" s="29" t="str">
        <f t="array" aca="1" ref="BD19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90" s="50"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
      </c>
      <c r="BG190"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9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v>
      </c>
      <c r="BI190" s="26" t="str">
        <f ca="1" xml:space="preserve">
IF(Table_Question_Sets[[#This Row],[Row]]="Yes","]},{""className"": ""row"",""fieldGroup"": [","")&amp;
Table_Question_Sets[[#This Row],[Config Field]]</f>
        <v>{"key":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v>
      </c>
      <c r="BJ19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K19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0" s="137" t="str">
        <f>IF(AND(Table_Question_Sets[[#This Row],[Header]]="",Table_Question_Sets[[#This Row],[Property]]&lt;&gt;"",Table_Question_Sets[[#This Row],[Field Type]]&lt;&gt;""),
""""&amp;Table_Question_Sets[[#This Row],[Key]]&amp;"""","")</f>
        <v>"madeClaims"</v>
      </c>
      <c r="BM19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"madeClaims","totalClaims","declaration"</v>
      </c>
      <c r="BN190" s="137" t="str">
        <f>IF(AND(Table_Question_Sets[[#This Row],[Header]]&lt;&gt;"Yes",Table_Question_Sets[[#This Row],[Property]]&lt;&gt;"",Table_Question_Sets[[#This Row],[Workflow Role]]&lt;&gt;""),
""""&amp;Table_Question_Sets[[#This Row],[Workflow Role]]&amp;""":"""&amp;Table_Question_Sets[[#This Row],[Key]]&amp;"""","")</f>
        <v/>
      </c>
      <c r="BO190" s="137" t="str">
        <f>IF(AND(Table_Question_Sets[[#This Row],[Header]]&lt;&gt;"Yes",Table_Question_Sets[[#This Row],[Property]]&lt;&gt;"",Table_Question_Sets[[#This Row],[Private]]="Yes"),
""""&amp;Table_Question_Sets[[#This Row],[Key]]&amp;"""","")</f>
        <v/>
      </c>
      <c r="BP190" s="137">
        <f ca="1">IF(Table_Question_Sets[[#This Row],[Header]]="Yes","",_xlfn.NUMBERVALUE(INDIRECT(SUBSTITUTE(ADDRESS(1,COLUMN(),4),"1","")&amp;ROW()+1))+IF(OR(Table_Question_Sets[[#This Row],[Value]]&lt;&gt;"",AND(Table_Question_Sets[[#This Row],[Data Type]]="Repeating",Table_Question_Sets[[#This Row],[Calculation Repeating]]&lt;&gt;"")),1,0))</f>
        <v>1</v>
      </c>
      <c r="BQ190" s="137" t="str">
        <f ca="1" xml:space="preserve">
IF(Table_Question_Sets[[#This Row],[Data Type]]="Repeating",
OFFSET(Table_Repeating_Question_Sets[[#Headers],[Property]],MATCH(Table_Question_Sets[[#This Row],[Property]],Table_Repeating_Question_Sets[Property],0),MATCH("Calculation",Table_Repeating_Question_Sets[#Headers],0)-1,1,1),
"")</f>
        <v/>
      </c>
      <c r="BR190" s="2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"totalClaims": "$1,000.00","declaration": "Yes"</v>
      </c>
      <c r="BT190" s="137" t="str">
        <f ca="1">IF(ISNUMBER(Table_Question_Sets[[#This Row],[Config Use Row]]),INDEX(Table_Question_Sets[Config Rollup],Table_Question_Sets[[#This Row],[Config Use Row]]),"")</f>
        <v/>
      </c>
      <c r="BU190" s="137" t="str">
        <f ca="1">IF(ISNUMBER(Table_Question_Sets[[#This Row],[Config Use Row]]),INDEX(Table_Question_Sets[Config Keys Nested Rollup],Table_Question_Sets[[#This Row],[Config Use Row]]),"")</f>
        <v/>
      </c>
      <c r="BV190" s="26" t="str">
        <f ca="1">IF(ISNUMBER(Table_Question_Sets[[#This Row],[Config Use Row]]),INDEX(Table_Question_Sets[Calculation Rollup],Table_Question_Sets[[#This Row],[Config Use Row]]),"")</f>
        <v/>
      </c>
    </row>
    <row r="191" spans="2:74" s="22" customFormat="1" ht="21" customHeight="1">
      <c r="B191" s="27" t="s">
        <v>1463</v>
      </c>
      <c r="C191" s="10"/>
      <c r="D191" s="26" t="str">
        <f ca="1">IF(Table_Question_Sets[[#This Row],[Header]]="Yes","",
IF(INDIRECT(SUBSTITUTE(ADDRESS(1,COLUMN(),4),"1","")&amp;ROW()-1)="",
INDIRECT(SUBSTITUTE(ADDRESS(1,COLUMN(Table_Question_Sets[[#This Row],[Property]]),4),"1","")&amp;ROW()-1),
INDIRECT(SUBSTITUTE(ADDRESS(1,COLUMN(),4),"1","")&amp;ROW()-1)))</f>
        <v>Disclosure</v>
      </c>
      <c r="E19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totalClaims</v>
      </c>
      <c r="F191" s="26" t="str">
        <f>IF(Table_Question_Sets[[#This Row],[Header]]="Yes","",IF(Table_Question_Sets[[#This Row],[Property]]&lt;&gt;"",SUBSTITUTE(Table_Question_Sets[[#This Row],[Property]]," ",""),""))</f>
        <v>TotalClaims</v>
      </c>
      <c r="G191" s="94" t="s">
        <v>1832</v>
      </c>
      <c r="H191" s="27" t="s">
        <v>65</v>
      </c>
      <c r="I191" s="27" t="s">
        <v>776</v>
      </c>
      <c r="J191" s="27"/>
      <c r="K191" s="59"/>
      <c r="L191" s="82"/>
      <c r="M191" s="82"/>
      <c r="N191" s="59"/>
      <c r="O191" s="59"/>
      <c r="P191" s="59"/>
      <c r="Q191" s="59"/>
      <c r="R191" s="59"/>
      <c r="S191" s="52"/>
      <c r="T191" s="27"/>
      <c r="U191" s="27"/>
      <c r="V191" s="27"/>
      <c r="W191" s="27"/>
      <c r="X191" s="27"/>
      <c r="Y191" s="27"/>
      <c r="Z191" s="27"/>
      <c r="AA191" s="27"/>
      <c r="AB191" s="239"/>
      <c r="AC191" s="27"/>
      <c r="AD191" s="27"/>
      <c r="AE191" s="27"/>
      <c r="AF191" s="27"/>
      <c r="AG191" s="27"/>
      <c r="AH191" s="82"/>
      <c r="AI191" s="82" t="s">
        <v>1478</v>
      </c>
      <c r="AJ191" s="82"/>
      <c r="AK191" s="82"/>
      <c r="AL191" s="26">
        <v>0</v>
      </c>
      <c r="AM191" s="165">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1000</v>
      </c>
      <c r="AN191" s="165"/>
      <c r="AO19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1" s="27"/>
      <c r="AR191" s="52"/>
      <c r="AS191" s="27"/>
      <c r="AT191" s="27"/>
      <c r="AU191" s="27"/>
      <c r="AV191" s="27"/>
      <c r="AW191" s="27"/>
      <c r="AX191" s="27"/>
      <c r="AY19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$1,000.00</v>
      </c>
      <c r="AZ191" s="50" t="str">
        <f>IF(OR(Table_Question_Sets[[#This Row],[Header]]="Yes",Table_Question_Sets[[#This Row],[Text]]=""),"",IF(OR(Table_Question_Sets[[#This Row],[Text]]="true",Table_Question_Sets[[#This Row],[Text]]="false",ISNUMBER(Table_Question_Sets[[#This Row],[Text]])),Table_Question_Sets[[#This Row],[Text]],""""&amp;Table_Question_Sets[[#This Row],[Text]]&amp;""""))</f>
        <v>"$1,000.00"</v>
      </c>
      <c r="BA191" s="50" t="str">
        <f>IF(AND(Table_Question_Sets[[#This Row],[Header]]&lt;&gt;"Yes",Table_Question_Sets[[#This Row],[Property]]&lt;&gt;"",Table_Question_Sets[[#This Row],[Summary Label]]&lt;&gt;""),""""&amp;Table_Question_Sets[[#This Row],[Key]]&amp;""": """&amp;Table_Question_Sets[[#This Row],[Summary Label]]&amp;"""","")</f>
        <v/>
      </c>
      <c r="BB191" s="50">
        <f ca="1">IF(Table_Question_Sets[[#This Row],[Header]]="Yes","",_xlfn.NUMBERVALUE(INDIRECT(SUBSTITUTE(ADDRESS(1,COLUMN(),4),"1","")&amp;ROW()-1))+IF(Table_Question_Sets[[#This Row],[Property]]&lt;&gt;"",1,0))</f>
        <v>8</v>
      </c>
      <c r="BC191" s="50">
        <f ca="1">IF(Table_Question_Sets[[#This Row],[Header]]="Yes","",_xlfn.NUMBERVALUE(INDIRECT(SUBSTITUTE(ADDRESS(1,COLUMN(),4),"1","")&amp;ROW()+1))+IF(Table_Question_Sets[[#This Row],[Property]]&lt;&gt;"",1,0))</f>
        <v>2</v>
      </c>
      <c r="BD191" s="29" t="str">
        <f t="array" aca="1" ref="BD19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9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"templateOptions":{"calculatedValue":"((countRepeating(reportedClaims) &gt; 0)? sumRepeating(reportedClaims,'totalClaim'):0)+((countRepeating(alertedClaims) &gt; 0)? sumRepeating(alertedClaims,'totalClaim'):0)+((countRepeating(madeClaims) &gt; 0)? sumRepeating(madeClaims,'totalClaim'):0)","assumedValue":"0"}</v>
      </c>
      <c r="BH19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v>
      </c>
      <c r="BI191" s="26" t="str">
        <f ca="1" xml:space="preserve">
IF(Table_Question_Sets[[#This Row],[Row]]="Yes","]},{""className"": ""row"",""fieldGroup"": [","")&amp;
Table_Question_Sets[[#This Row],[Config Field]]</f>
        <v>{"key":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v>
      </c>
      <c r="BJ19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K19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1" s="137" t="str">
        <f>IF(AND(Table_Question_Sets[[#This Row],[Header]]="",Table_Question_Sets[[#This Row],[Property]]&lt;&gt;"",Table_Question_Sets[[#This Row],[Field Type]]&lt;&gt;""),
""""&amp;Table_Question_Sets[[#This Row],[Key]]&amp;"""","")</f>
        <v>"totalClaims"</v>
      </c>
      <c r="BM19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"totalClaims","declaration"</v>
      </c>
      <c r="BN191" s="137" t="str">
        <f>IF(AND(Table_Question_Sets[[#This Row],[Header]]&lt;&gt;"Yes",Table_Question_Sets[[#This Row],[Property]]&lt;&gt;"",Table_Question_Sets[[#This Row],[Workflow Role]]&lt;&gt;""),
""""&amp;Table_Question_Sets[[#This Row],[Workflow Role]]&amp;""":"""&amp;Table_Question_Sets[[#This Row],[Key]]&amp;"""","")</f>
        <v/>
      </c>
      <c r="BO191" s="137" t="str">
        <f>IF(AND(Table_Question_Sets[[#This Row],[Header]]&lt;&gt;"Yes",Table_Question_Sets[[#This Row],[Property]]&lt;&gt;"",Table_Question_Sets[[#This Row],[Private]]="Yes"),
""""&amp;Table_Question_Sets[[#This Row],[Key]]&amp;"""","")</f>
        <v/>
      </c>
      <c r="BP191" s="137">
        <f ca="1">IF(Table_Question_Sets[[#This Row],[Header]]="Yes","",_xlfn.NUMBERVALUE(INDIRECT(SUBSTITUTE(ADDRESS(1,COLUMN(),4),"1","")&amp;ROW()+1))+IF(OR(Table_Question_Sets[[#This Row],[Value]]&lt;&gt;"",AND(Table_Question_Sets[[#This Row],[Data Type]]="Repeating",Table_Question_Sets[[#This Row],[Calculation Repeating]]&lt;&gt;"")),1,0))</f>
        <v>1</v>
      </c>
      <c r="BQ191" s="137" t="str">
        <f ca="1" xml:space="preserve">
IF(Table_Question_Sets[[#This Row],[Data Type]]="Repeating",
OFFSET(Table_Repeating_Question_Sets[[#Headers],[Property]],MATCH(Table_Question_Sets[[#This Row],[Property]],Table_Repeating_Question_Sets[Property],0),MATCH("Calculation",Table_Repeating_Question_Sets[#Headers],0)-1,1,1),
"")</f>
        <v/>
      </c>
      <c r="BR191"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"totalClaims": "$1,000.00"</v>
      </c>
      <c r="BS19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"totalClaims": "$1,000.00","declaration": "Yes"</v>
      </c>
      <c r="BT191" s="137" t="str">
        <f ca="1">IF(ISNUMBER(Table_Question_Sets[[#This Row],[Config Use Row]]),INDEX(Table_Question_Sets[Config Rollup],Table_Question_Sets[[#This Row],[Config Use Row]]),"")</f>
        <v/>
      </c>
      <c r="BU191" s="137" t="str">
        <f ca="1">IF(ISNUMBER(Table_Question_Sets[[#This Row],[Config Use Row]]),INDEX(Table_Question_Sets[Config Keys Nested Rollup],Table_Question_Sets[[#This Row],[Config Use Row]]),"")</f>
        <v/>
      </c>
      <c r="BV191" s="26" t="str">
        <f ca="1">IF(ISNUMBER(Table_Question_Sets[[#This Row],[Config Use Row]]),INDEX(Table_Question_Sets[Calculation Rollup],Table_Question_Sets[[#This Row],[Config Use Row]]),"")</f>
        <v/>
      </c>
    </row>
    <row r="192" spans="2:74" s="22" customFormat="1" ht="21" customHeight="1">
      <c r="B192" s="27" t="s">
        <v>91</v>
      </c>
      <c r="C192" s="10"/>
      <c r="D192" s="26" t="str">
        <f ca="1">IF(Table_Question_Sets[[#This Row],[Header]]="Yes","",
IF(INDIRECT(SUBSTITUTE(ADDRESS(1,COLUMN(),4),"1","")&amp;ROW()-1)="",
INDIRECT(SUBSTITUTE(ADDRESS(1,COLUMN(Table_Question_Sets[[#This Row],[Property]]),4),"1","")&amp;ROW()-1),
INDIRECT(SUBSTITUTE(ADDRESS(1,COLUMN(),4),"1","")&amp;ROW()-1)))</f>
        <v>Disclosure</v>
      </c>
      <c r="E19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declaration</v>
      </c>
      <c r="F192" s="26" t="str">
        <f>IF(Table_Question_Sets[[#This Row],[Header]]="Yes","",IF(Table_Question_Sets[[#This Row],[Property]]&lt;&gt;"",SUBSTITUTE(Table_Question_Sets[[#This Row],[Property]]," ",""),""))</f>
        <v>Declaration</v>
      </c>
      <c r="G192" s="94"/>
      <c r="H192" s="27" t="s">
        <v>37</v>
      </c>
      <c r="I192" s="27" t="s">
        <v>79</v>
      </c>
      <c r="J192" s="27" t="s">
        <v>67</v>
      </c>
      <c r="K192" s="59" t="s">
        <v>60</v>
      </c>
      <c r="L192" s="82"/>
      <c r="M192" s="82"/>
      <c r="N192" s="59"/>
      <c r="O192" s="59" t="s">
        <v>726</v>
      </c>
      <c r="P192" s="59" t="s">
        <v>726</v>
      </c>
      <c r="Q192" s="59" t="s">
        <v>726</v>
      </c>
      <c r="R192" s="59" t="s">
        <v>726</v>
      </c>
      <c r="S192" s="52"/>
      <c r="T192" s="27" t="s">
        <v>92</v>
      </c>
      <c r="U192" s="27"/>
      <c r="V192" s="27"/>
      <c r="W192" s="27" t="s">
        <v>93</v>
      </c>
      <c r="X192" s="27"/>
      <c r="Y192" s="27" t="s">
        <v>91</v>
      </c>
      <c r="Z192" s="27"/>
      <c r="AA192" s="27"/>
      <c r="AB192" s="239" t="s">
        <v>1475</v>
      </c>
      <c r="AC192" s="27"/>
      <c r="AD192" s="27"/>
      <c r="AE192" s="27"/>
      <c r="AF192" s="27"/>
      <c r="AG192" s="27"/>
      <c r="AH192" s="82"/>
      <c r="AI192" s="82"/>
      <c r="AJ192" s="82"/>
      <c r="AK192" s="82"/>
      <c r="AL192" s="26" t="s">
        <v>60</v>
      </c>
      <c r="AM192"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Yes</v>
      </c>
      <c r="AN192" s="165"/>
      <c r="AO19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2" s="27"/>
      <c r="AR192" s="52"/>
      <c r="AS192" s="27"/>
      <c r="AT192" s="27"/>
      <c r="AU192" s="27"/>
      <c r="AV192" s="27"/>
      <c r="AW192" s="27"/>
      <c r="AX192" s="27"/>
      <c r="AY19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Yes</v>
      </c>
      <c r="AZ192" s="50" t="str">
        <f>IF(OR(Table_Question_Sets[[#This Row],[Header]]="Yes",Table_Question_Sets[[#This Row],[Text]]=""),"",IF(OR(Table_Question_Sets[[#This Row],[Text]]="true",Table_Question_Sets[[#This Row],[Text]]="false",ISNUMBER(Table_Question_Sets[[#This Row],[Text]])),Table_Question_Sets[[#This Row],[Text]],""""&amp;Table_Question_Sets[[#This Row],[Text]]&amp;""""))</f>
        <v>"Yes"</v>
      </c>
      <c r="BA192" s="50" t="str">
        <f>IF(AND(Table_Question_Sets[[#This Row],[Header]]&lt;&gt;"Yes",Table_Question_Sets[[#This Row],[Property]]&lt;&gt;"",Table_Question_Sets[[#This Row],[Summary Label]]&lt;&gt;""),""""&amp;Table_Question_Sets[[#This Row],[Key]]&amp;""": """&amp;Table_Question_Sets[[#This Row],[Summary Label]]&amp;"""","")</f>
        <v/>
      </c>
      <c r="BB192" s="50">
        <f ca="1">IF(Table_Question_Sets[[#This Row],[Header]]="Yes","",_xlfn.NUMBERVALUE(INDIRECT(SUBSTITUTE(ADDRESS(1,COLUMN(),4),"1","")&amp;ROW()-1))+IF(Table_Question_Sets[[#This Row],[Property]]&lt;&gt;"",1,0))</f>
        <v>9</v>
      </c>
      <c r="BC192" s="50">
        <f ca="1">IF(Table_Question_Sets[[#This Row],[Header]]="Yes","",_xlfn.NUMBERVALUE(INDIRECT(SUBSTITUTE(ADDRESS(1,COLUMN(),4),"1","")&amp;ROW()+1))+IF(Table_Question_Sets[[#This Row],[Property]]&lt;&gt;"",1,0))</f>
        <v>1</v>
      </c>
      <c r="BD192" s="29" t="str">
        <f t="array" aca="1" ref="BD19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{"value":"Yes","key":"Yes"},{"value":"No","key":"No"}</v>
      </c>
      <c r="BE19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ValidationService.acceptedDeclaration()])}</v>
      </c>
      <c r="BF19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
      </c>
      <c r="BH19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I192" s="26" t="str">
        <f ca="1" xml:space="preserve">
IF(Table_Question_Sets[[#This Row],[Row]]="Yes","]},{""className"": ""row"",""fieldGroup"": [","")&amp;
Table_Question_Sets[[#This Row],[Config Field]]</f>
        <v>{"key":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J19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BK19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2" s="137" t="str">
        <f>IF(AND(Table_Question_Sets[[#This Row],[Header]]="",Table_Question_Sets[[#This Row],[Property]]&lt;&gt;"",Table_Question_Sets[[#This Row],[Field Type]]&lt;&gt;""),
""""&amp;Table_Question_Sets[[#This Row],[Key]]&amp;"""","")</f>
        <v>"declaration"</v>
      </c>
      <c r="BM19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"declaration"</v>
      </c>
      <c r="BN192" s="137" t="str">
        <f>IF(AND(Table_Question_Sets[[#This Row],[Header]]&lt;&gt;"Yes",Table_Question_Sets[[#This Row],[Property]]&lt;&gt;"",Table_Question_Sets[[#This Row],[Workflow Role]]&lt;&gt;""),
""""&amp;Table_Question_Sets[[#This Row],[Workflow Role]]&amp;""":"""&amp;Table_Question_Sets[[#This Row],[Key]]&amp;"""","")</f>
        <v/>
      </c>
      <c r="BO192" s="137" t="str">
        <f>IF(AND(Table_Question_Sets[[#This Row],[Header]]&lt;&gt;"Yes",Table_Question_Sets[[#This Row],[Property]]&lt;&gt;"",Table_Question_Sets[[#This Row],[Private]]="Yes"),
""""&amp;Table_Question_Sets[[#This Row],[Key]]&amp;"""","")</f>
        <v/>
      </c>
      <c r="BP192" s="137">
        <f ca="1">IF(Table_Question_Sets[[#This Row],[Header]]="Yes","",_xlfn.NUMBERVALUE(INDIRECT(SUBSTITUTE(ADDRESS(1,COLUMN(),4),"1","")&amp;ROW()+1))+IF(OR(Table_Question_Sets[[#This Row],[Value]]&lt;&gt;"",AND(Table_Question_Sets[[#This Row],[Data Type]]="Repeating",Table_Question_Sets[[#This Row],[Calculation Repeating]]&lt;&gt;"")),1,0))</f>
        <v>0</v>
      </c>
      <c r="BQ192" s="137" t="str">
        <f ca="1" xml:space="preserve">
IF(Table_Question_Sets[[#This Row],[Data Type]]="Repeating",
OFFSET(Table_Repeating_Question_Sets[[#Headers],[Property]],MATCH(Table_Question_Sets[[#This Row],[Property]],Table_Repeating_Question_Sets[Property],0),MATCH("Calculation",Table_Repeating_Question_Sets[#Headers],0)-1,1,1),
"")</f>
        <v/>
      </c>
      <c r="BR192" s="26"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"declaration": "Yes"</v>
      </c>
      <c r="BS19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"declaration": "Yes"</v>
      </c>
      <c r="BT192" s="137" t="str">
        <f ca="1">IF(ISNUMBER(Table_Question_Sets[[#This Row],[Config Use Row]]),INDEX(Table_Question_Sets[Config Rollup],Table_Question_Sets[[#This Row],[Config Use Row]]),"")</f>
        <v/>
      </c>
      <c r="BU192" s="137" t="str">
        <f ca="1">IF(ISNUMBER(Table_Question_Sets[[#This Row],[Config Use Row]]),INDEX(Table_Question_Sets[Config Keys Nested Rollup],Table_Question_Sets[[#This Row],[Config Use Row]]),"")</f>
        <v/>
      </c>
      <c r="BV192" s="26" t="str">
        <f ca="1">IF(ISNUMBER(Table_Question_Sets[[#This Row],[Config Use Row]]),INDEX(Table_Question_Sets[Calculation Rollup],Table_Question_Sets[[#This Row],[Config Use Row]]),"")</f>
        <v/>
      </c>
    </row>
    <row r="193" spans="2:74" s="22" customFormat="1" ht="29.25" thickBot="1">
      <c r="B193" s="49" t="s">
        <v>536</v>
      </c>
      <c r="C193" s="15" t="s">
        <v>60</v>
      </c>
      <c r="D193" s="49" t="str">
        <f ca="1">IF(Table_Question_Sets[[#This Row],[Header]]="Yes","",
IF(INDIRECT(SUBSTITUTE(ADDRESS(1,COLUMN(),4),"1","")&amp;ROW()-1)="",
INDIRECT(SUBSTITUTE(ADDRESS(1,COLUMN(Table_Question_Sets[[#This Row],[Property]]),4),"1","")&amp;ROW()-1),
INDIRECT(SUBSTITUTE(ADDRESS(1,COLUMN(),4),"1","")&amp;ROW()-1)))</f>
        <v/>
      </c>
      <c r="E193"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v>
      </c>
      <c r="F193" s="49" t="str">
        <f>IF(Table_Question_Sets[[#This Row],[Header]]="Yes","",IF(Table_Question_Sets[[#This Row],[Property]]&lt;&gt;"",SUBSTITUTE(Table_Question_Sets[[#This Row],[Property]]," ",""),""))</f>
        <v/>
      </c>
      <c r="G193" s="48"/>
      <c r="H193" s="49"/>
      <c r="I193" s="49"/>
      <c r="J193" s="49"/>
      <c r="K193" s="48"/>
      <c r="L193" s="49"/>
      <c r="M193" s="49"/>
      <c r="N193" s="48"/>
      <c r="O193" s="48"/>
      <c r="P193" s="48"/>
      <c r="Q193" s="48"/>
      <c r="R193" s="48"/>
      <c r="S193" s="48"/>
      <c r="T193" s="49"/>
      <c r="U193" s="49"/>
      <c r="V193" s="49"/>
      <c r="W193" s="49"/>
      <c r="X193" s="49"/>
      <c r="Y193" s="49"/>
      <c r="Z193" s="49"/>
      <c r="AA193" s="49"/>
      <c r="AB193" s="49"/>
      <c r="AC193" s="49"/>
      <c r="AD193" s="49"/>
      <c r="AE193" s="49"/>
      <c r="AF193" s="49"/>
      <c r="AG193" s="49"/>
      <c r="AH193" s="49"/>
      <c r="AI193" s="49"/>
      <c r="AJ193" s="49"/>
      <c r="AK193" s="49"/>
      <c r="AL193" s="49"/>
      <c r="AM193"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93" s="100"/>
      <c r="AO193"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3" s="10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3" s="49"/>
      <c r="AR193" s="48"/>
      <c r="AS193" s="49"/>
      <c r="AT193" s="49"/>
      <c r="AU193" s="49"/>
      <c r="AV193" s="49"/>
      <c r="AW193" s="49"/>
      <c r="AX193" s="49"/>
      <c r="AY19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3" s="48" t="str">
        <f>IF(OR(Table_Question_Sets[[#This Row],[Header]]="Yes",Table_Question_Sets[[#This Row],[Text]]=""),"",IF(OR(Table_Question_Sets[[#This Row],[Text]]="true",Table_Question_Sets[[#This Row],[Text]]="false",ISNUMBER(Table_Question_Sets[[#This Row],[Text]])),Table_Question_Sets[[#This Row],[Text]],""""&amp;Table_Question_Sets[[#This Row],[Text]]&amp;""""))</f>
        <v/>
      </c>
      <c r="BA193" s="48" t="str">
        <f>IF(AND(Table_Question_Sets[[#This Row],[Header]]&lt;&gt;"Yes",Table_Question_Sets[[#This Row],[Property]]&lt;&gt;"",Table_Question_Sets[[#This Row],[Summary Label]]&lt;&gt;""),""""&amp;Table_Question_Sets[[#This Row],[Key]]&amp;""": """&amp;Table_Question_Sets[[#This Row],[Summary Label]]&amp;"""","")</f>
        <v/>
      </c>
      <c r="BB193" s="48" t="str">
        <f ca="1">IF(Table_Question_Sets[[#This Row],[Header]]="Yes","",_xlfn.NUMBERVALUE(INDIRECT(SUBSTITUTE(ADDRESS(1,COLUMN(),4),"1","")&amp;ROW()-1))+IF(Table_Question_Sets[[#This Row],[Property]]&lt;&gt;"",1,0))</f>
        <v/>
      </c>
      <c r="BC193" s="48" t="str">
        <f ca="1">IF(Table_Question_Sets[[#This Row],[Header]]="Yes","",_xlfn.NUMBERVALUE(INDIRECT(SUBSTITUTE(ADDRESS(1,COLUMN(),4),"1","")&amp;ROW()+1))+IF(Table_Question_Sets[[#This Row],[Property]]&lt;&gt;"",1,0))</f>
        <v/>
      </c>
      <c r="BD193" s="48" t="str">
        <f t="array" aca="1" ref="BD19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9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3"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93"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93" s="49" t="str">
        <f xml:space="preserve">
IF(Table_Question_Sets[[#This Row],[Row]]="Yes","]},{""className"": ""row"",""fieldGroup"": [","")&amp;
Table_Question_Sets[[#This Row],[Config Field]]</f>
        <v/>
      </c>
      <c r="BJ193"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"summary":[{"className": "row","fieldGroup":[{"key": "coverSummary","type": "content-field","className":"col-xs-12","templateOptions":{"content":{"customHTML":"&lt;h3&gt;Cover&lt;/h3&gt; &lt;table class='summary-table'&gt; &lt;tr&gt; &lt;th class='summary-name'&gt;Question&lt;/th&gt; &lt;th class='summary-value'&gt;Answer&lt;/th&gt; &lt;/tr&gt; &lt;tr&gt; &lt;td class='summary-name'&gt;Transaction type&lt;/td&gt; &lt;td class='summary-value'&gt;%{transactionType}%&lt;/td&gt; &lt;/tr&gt; &lt;tr&gt; &lt;td class='summary-name'&gt;Actual fees&lt;/td&gt; &lt;td class='summary-value'&gt;%{currencyAsString(actualFees)}%&lt;/td&gt; &lt;/tr&gt; &lt;tr&gt; &lt;td class='summary-name'&gt;Indemnity limit&lt;/td&gt; &lt;td class='summary-value'&gt;%{currencyAsString(sumInsured)}%&lt;/td&gt; &lt;/tr&gt; &lt;tr&gt; &lt;td&gt;&lt;b&gt;Dissection of Fees by State&lt;/b&gt;&lt;/td&gt; &lt;td&gt; &lt;table&gt; &lt;tr&gt; &lt;td class='summary-name'&gt;ACT&lt;/td&gt; &lt;td class='summary-value'&gt;%{''+number(stateACT)+'%'}%&lt;/td&gt; &lt;/tr&gt; &lt;tr&gt; &lt;td class='summary-name'&gt;NSW&lt;/td&gt; &lt;td class='summary-value'&gt;%{''+number(stateNSW)+'%'}%&lt;/td&gt; &lt;/tr&gt; &lt;tr&gt; &lt;td class='summary-name'&gt;VIC&lt;/td&gt; &lt;td class='summary-value'&gt;%{''+number(stateVIC)+'%'}%&lt;/td&gt; &lt;/tr&gt; &lt;tr&gt; &lt;td class='summary-name'&gt;QLD&lt;/td&gt; &lt;td class='summary-value'&gt;%{''+number(stateQLD)+'%'}%&lt;/td&gt; &lt;/tr&gt; &lt;tr&gt; &lt;td class='summary-name'&gt;SA&lt;/td&gt; &lt;td class='summary-value'&gt;%{''+number(stateSA)+'%'}%&lt;/td&gt; &lt;/tr&gt; &lt;tr&gt; &lt;td class='summary-name'&gt;WA&lt;/td&gt; &lt;td class='summary-value'&gt;%{''+number(stateWA)+'%'}%&lt;/td&gt; &lt;/tr&gt; &lt;tr&gt; &lt;td class='summary-name'&gt;TAS&lt;/td&gt; &lt;td class='summary-value'&gt;%{''+number(stateTAS)+'%'}%&lt;/td&gt; &lt;/tr&gt; &lt;tr&gt; &lt;td class='summary-name'&gt;NT&lt;/td&gt; &lt;td class='summary-value'&gt;%{''+number(stateNT)+'%'}%&lt;/td&gt; &lt;/tr&gt; &lt;tr&gt; &lt;td class='summary-name'&gt;Overseas&lt;/td&gt; &lt;td class='summary-value'&gt;%{''+number(overseas)+'%'}%&lt;/td&gt; &lt;/tr&gt; &lt;/table&gt; &lt;/td&gt; &lt;/tr&gt; %{(number(stateNSW) &gt; 0)? '&lt;tr&gt; &lt;td&gt;NSW Stamp duty exemption&lt;/td&gt; &lt;td&gt;' + stampDutyExemption + '&lt;/td&gt; &lt;/tr&gt;':''}% &lt;tr&gt; &lt;td&gt;&lt;b&gt;Percentages of Work&lt;/b&gt;&lt;/td&gt; &lt;td&gt; &lt;table&gt; &lt;tr&gt; &lt;td class='summary-name'&gt;Cadastral Surveying Urban or Rural&lt;/td&gt; &lt;td class='summary-value'&gt;%{''+number(cadastralSurveying)+'%'}%&lt;/td&gt; &lt;/tr&gt; &lt;tr&gt; &lt;td class='summary-name'&gt;Topographical Surveying&lt;/td&gt; &lt;td class='summary-value'&gt;%{''+number(topographicalMapping)+'%'}%&lt;/td&gt; &lt;/tr&gt; &lt;tr&gt; &lt;td class='summary-name'&gt;Civil Engineering&lt;/td&gt; &lt;td class='summary-value'&gt;%{''+number(civilEngineering)+'%'}%&lt;/td&gt; &lt;/tr&gt; &lt;tr&gt; &lt;td class='summary-name'&gt;Structural Engineering&lt;/td&gt; &lt;td class='summary-value'&gt;%{''+number(structuralEngineering)+'%'}%&lt;/td&gt; &lt;/tr&gt; &lt;tr&gt; &lt;td class='summary-name'&gt;Engineering Surveying&lt;/td&gt; &lt;td class='summary-value'&gt;%{''+number(engineeringSurveying)+'%'}%&lt;/td&gt; &lt;/tr&gt; &lt;tr&gt; &lt;td class='summary-name'&gt;Engineering/Infrastructure Design&lt;/td&gt; &lt;td class='summary-value'&gt;%{''+number(infrastructureDesign)+'%'}%&lt;/td&gt; &lt;/tr&gt; &lt;tr&gt; &lt;td class='summary-name'&gt;Setting out for construction of Works&lt;/td&gt; &lt;td class='summary-value'&gt;%{''+number(settingStructures)+'%'}%&lt;/td&gt; &lt;/tr&gt; &lt;tr&gt; &lt;td class='summary-name'&gt;Land Planning and Sub-divisional Design&lt;/td&gt; &lt;td class='summary-value'&gt;%{''+number(landPlanning)+'%'}%&lt;/td&gt; &lt;/tr&gt; &lt;tr&gt; &lt;td class='summary-name'&gt;Geotechnical Engineering&lt;/td&gt; &lt;td class='summary-value'&gt;%{''+number(geotechnicalEngineering)+'%'}%&lt;/td&gt; &lt;/tr&gt; &lt;tr&gt; &lt;td class='summary-name'&gt;Town Planning&lt;/td&gt; &lt;td class='summary-value'&gt;%{''+number(townPlanning)+'%'}%&lt;/td&gt; &lt;/tr&gt; &lt;tr&gt; &lt;td class='summary-name'&gt;Geographical Information Systems&lt;/td&gt; &lt;td class='summary-value'&gt;%{''+number(geographicalInformationSystems)+'%'}%&lt;/td&gt; &lt;/tr&gt; &lt;tr&gt; &lt;td class='summary-name'&gt;Project Management&lt;/td&gt; &lt;td class='summary-value'&gt;%{''+number(projectManagement)+'%'}%&lt;/td&gt; &lt;/tr&gt; &lt;tr&gt; &lt;td class='summary-name'&gt;Other Activities&lt;/td&gt; &lt;td class='summary-value'&gt;%{''+number(otherActivities)+'%'}%&lt;/td&gt; &lt;/tr&gt; %{(number(otherActivities) &gt; 0)? '&lt;tr&gt; &lt;td&gt;Other Activities Details&lt;/td&gt; &lt;td&gt;' + otherActivitiesDetails + '&lt;br&gt;' + otherActivitiesFullDetails + '&lt;/td&gt; &lt;/tr&gt;':''}% &lt;/table&gt; &lt;/td&gt; &lt;/tr&gt; &lt;tr&gt; &lt;td class='summary-name'&gt;Effective date of cover&lt;/td&gt; &lt;td class='summary-value'&gt;%{policyStartDate}%&lt;/td&gt; &lt;/tr&gt; &lt;/table&gt;"}},"validators": {"validation": Validators.compose([])}},{"key":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class='summary-name'&gt;Insured Full Name&lt;/td&gt;&lt;td class='summary-value'&gt;%{insuredFullName}%&lt;/td&gt;&lt;/tr&gt;&lt;/table&gt;"}},"validators": {"validation": Validators.compose([])}},{"key": "premiumSummary","type": "content-field","className":"col-xs-12","templateOptions":{"content":{"heading3":"Premium","customHTML":"&lt;table class='summary-table'&gt;&lt;tr&gt;&lt;th class='summary-name'&gt;Item&lt;/th&gt;&lt;th class='summary-value'&gt;Amount&lt;/th&gt;&lt;/tr&gt;&lt;tr&gt;&lt;td class='summary-name'&gt;Base Premium&lt;/td&gt;&lt;td class='summary-value'&gt;%{calculationResult('payment.priceComponents.basePremium')}%&lt;/td&gt;&lt;/tr&gt;&lt;tr&gt;&lt;td class='summary-name'&gt;Emergency Services Levy&lt;/td&gt;&lt;td class='summary-value'&gt;%{calculationResult('payment.priceComponents.ESL')}%&lt;/td&gt;&lt;/tr&gt;&lt;tr&gt;&lt;td class='summary-name'&gt;Stamp Duty&lt;/td&gt;&lt;td class='summary-value'&gt;%{calculationResult('payment.priceComponents.stampDutyTotal')}%&lt;/td&gt;&lt;/tr&gt;&lt;tr&gt;&lt;td class='summary-name'&gt;Broker Fee&lt;/td&gt;&lt;td class='summary-value'&gt;%{calculationResult('payment.priceComponents.brokerFee')}%&lt;/td&gt;&lt;/tr&gt;&lt;tr&gt;&lt;td class='summary-name'&gt;Underwriter Fee&lt;/td&gt;&lt;td class='summary-value'&gt;%{calculationResult('payment.priceComponents.underwriterFee')}%&lt;/td&gt;&lt;/tr&gt;&lt;tr&gt;&lt;td class='summary-name'&gt;GST&lt;/td&gt;&lt;td class='summary-value'&gt;%{calculationResult('payment.priceComponents.totalGST')}%&lt;/td&gt;&lt;/tr&gt;&lt;tr&gt;&lt;td class='summary-name summary-total'&gt;Total Payable&lt;/td&gt;&lt;td class='summary-value summary-total'&gt;%{calculationResult('payment.priceComponents.totalPayable')}%&lt;/td&gt;&lt;/tr&gt;&lt;/table&gt;"}},"validators": {"validation": Validators.compose([])}}]}],</v>
      </c>
      <c r="BK193"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3" s="49" t="str">
        <f>IF(AND(Table_Question_Sets[[#This Row],[Header]]="",Table_Question_Sets[[#This Row],[Property]]&lt;&gt;"",Table_Question_Sets[[#This Row],[Field Type]]&lt;&gt;""),
""""&amp;Table_Question_Sets[[#This Row],[Key]]&amp;"""","")</f>
        <v/>
      </c>
      <c r="BM193"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"summary":["coverSummary","detailsSummary","premiumSummary"],</v>
      </c>
      <c r="BN193" s="49" t="str">
        <f>IF(AND(Table_Question_Sets[[#This Row],[Header]]&lt;&gt;"Yes",Table_Question_Sets[[#This Row],[Property]]&lt;&gt;"",Table_Question_Sets[[#This Row],[Workflow Role]]&lt;&gt;""),
""""&amp;Table_Question_Sets[[#This Row],[Workflow Role]]&amp;""":"""&amp;Table_Question_Sets[[#This Row],[Key]]&amp;"""","")</f>
        <v/>
      </c>
      <c r="BO193" s="49" t="str">
        <f>IF(AND(Table_Question_Sets[[#This Row],[Header]]&lt;&gt;"Yes",Table_Question_Sets[[#This Row],[Property]]&lt;&gt;"",Table_Question_Sets[[#This Row],[Private]]="Yes"),
""""&amp;Table_Question_Sets[[#This Row],[Key]]&amp;"""","")</f>
        <v/>
      </c>
      <c r="BP193" s="49" t="str">
        <f ca="1">IF(Table_Question_Sets[[#This Row],[Header]]="Yes","",_xlfn.NUMBERVALUE(INDIRECT(SUBSTITUTE(ADDRESS(1,COLUMN(),4),"1","")&amp;ROW()+1))+IF(OR(Table_Question_Sets[[#This Row],[Value]]&lt;&gt;"",AND(Table_Question_Sets[[#This Row],[Data Type]]="Repeating",Table_Question_Sets[[#This Row],[Calculation Repeating]]&lt;&gt;"")),1,0))</f>
        <v/>
      </c>
      <c r="BQ193" s="49" t="str">
        <f ca="1" xml:space="preserve">
IF(Table_Question_Sets[[#This Row],[Data Type]]="Repeating",
OFFSET(Table_Repeating_Question_Sets[[#Headers],[Property]],MATCH(Table_Question_Sets[[#This Row],[Property]],Table_Repeating_Question_Sets[Property],0),MATCH("Calculation",Table_Repeating_Question_Sets[#Headers],0)-1,1,1),
"")</f>
        <v/>
      </c>
      <c r="BR193" s="49"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3"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"summary":{},</v>
      </c>
      <c r="BT193" s="49" t="str">
        <f ca="1">IF(ISNUMBER(Table_Question_Sets[[#This Row],[Config Use Row]]),INDEX(Table_Question_Sets[Config Rollup],Table_Question_Sets[[#This Row],[Config Use Row]]),"")</f>
        <v/>
      </c>
      <c r="BU193" s="49" t="str">
        <f ca="1">IF(ISNUMBER(Table_Question_Sets[[#This Row],[Config Use Row]]),INDEX(Table_Question_Sets[Config Keys Nested Rollup],Table_Question_Sets[[#This Row],[Config Use Row]]),"")</f>
        <v/>
      </c>
      <c r="BV193" s="49" t="str">
        <f ca="1">IF(ISNUMBER(Table_Question_Sets[[#This Row],[Config Use Row]]),INDEX(Table_Question_Sets[Calculation Rollup],Table_Question_Sets[[#This Row],[Config Use Row]]),"")</f>
        <v/>
      </c>
    </row>
    <row r="194" spans="2:74" s="22" customFormat="1" ht="21" hidden="1" customHeight="1">
      <c r="B194"/>
      <c r="C194"/>
      <c r="D194" t="str">
        <f ca="1">IF(Table_Question_Sets[[#This Row],[Header]]="Yes","",
IF(INDIRECT(SUBSTITUTE(ADDRESS(1,COLUMN(),4),"1","")&amp;ROW()-1)="",
INDIRECT(SUBSTITUTE(ADDRESS(1,COLUMN(Table_Question_Sets[[#This Row],[Property]]),4),"1","")&amp;ROW()-1),
INDIRECT(SUBSTITUTE(ADDRESS(1,COLUMN(),4),"1","")&amp;ROW()-1)))</f>
        <v>Summary</v>
      </c>
      <c r="E19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94" t="str">
        <f>IF(Table_Question_Sets[[#This Row],[Header]]="Yes","",IF(Table_Question_Sets[[#This Row],[Property]]&lt;&gt;"",SUBSTITUTE(Table_Question_Sets[[#This Row],[Property]]," ",""),""))</f>
        <v/>
      </c>
      <c r="G194"/>
      <c r="H194"/>
      <c r="I194"/>
      <c r="J194"/>
      <c r="K194"/>
      <c r="L194"/>
      <c r="M194"/>
      <c r="N194"/>
      <c r="O194"/>
      <c r="P194"/>
      <c r="Q194"/>
      <c r="R194"/>
      <c r="S194"/>
      <c r="T194"/>
      <c r="U194"/>
      <c r="V194"/>
      <c r="W194"/>
      <c r="X194"/>
      <c r="Y194"/>
      <c r="Z194"/>
      <c r="AA194"/>
      <c r="AB194"/>
      <c r="AC194"/>
      <c r="AD194"/>
      <c r="AE194"/>
      <c r="AF194"/>
      <c r="AG194"/>
      <c r="AH194"/>
      <c r="AI194"/>
      <c r="AJ194"/>
      <c r="AK194"/>
      <c r="AL194"/>
      <c r="AM194"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94"/>
      <c r="AO1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4"/>
      <c r="AR194"/>
      <c r="AS194"/>
      <c r="AT194"/>
      <c r="AU194"/>
      <c r="AV194"/>
      <c r="AW194"/>
      <c r="AX194"/>
      <c r="AY19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4" t="str">
        <f>IF(OR(Table_Question_Sets[[#This Row],[Header]]="Yes",Table_Question_Sets[[#This Row],[Text]]=""),"",IF(OR(Table_Question_Sets[[#This Row],[Text]]="true",Table_Question_Sets[[#This Row],[Text]]="false",ISNUMBER(Table_Question_Sets[[#This Row],[Text]])),Table_Question_Sets[[#This Row],[Text]],""""&amp;Table_Question_Sets[[#This Row],[Text]]&amp;""""))</f>
        <v/>
      </c>
      <c r="BA194" t="str">
        <f>IF(AND(Table_Question_Sets[[#This Row],[Header]]&lt;&gt;"Yes",Table_Question_Sets[[#This Row],[Property]]&lt;&gt;"",Table_Question_Sets[[#This Row],[Summary Label]]&lt;&gt;""),""""&amp;Table_Question_Sets[[#This Row],[Key]]&amp;""": """&amp;Table_Question_Sets[[#This Row],[Summary Label]]&amp;"""","")</f>
        <v/>
      </c>
      <c r="BB194">
        <f ca="1">IF(Table_Question_Sets[[#This Row],[Header]]="Yes","",_xlfn.NUMBERVALUE(INDIRECT(SUBSTITUTE(ADDRESS(1,COLUMN(),4),"1","")&amp;ROW()-1))+IF(Table_Question_Sets[[#This Row],[Property]]&lt;&gt;"",1,0))</f>
        <v>0</v>
      </c>
      <c r="BC194">
        <f ca="1">IF(Table_Question_Sets[[#This Row],[Header]]="Yes","",_xlfn.NUMBERVALUE(INDIRECT(SUBSTITUTE(ADDRESS(1,COLUMN(),4),"1","")&amp;ROW()+1))+IF(Table_Question_Sets[[#This Row],[Property]]&lt;&gt;"",1,0))</f>
        <v>3</v>
      </c>
      <c r="BD194" t="str">
        <f t="array" aca="1" ref="BD19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9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94"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94" t="str">
        <f xml:space="preserve">
IF(Table_Question_Sets[[#This Row],[Row]]="Yes","]},{""className"": ""row"",""fieldGroup"": [","")&amp;
Table_Question_Sets[[#This Row],[Config Field]]</f>
        <v/>
      </c>
      <c r="BJ19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"coverSummary","type": "content-field","className":"col-xs-12","templateOptions":{"content":{"customHTML":"&lt;h3&gt;Cover&lt;/h3&gt; &lt;table class='summary-table'&gt; &lt;tr&gt; &lt;th class='summary-name'&gt;Question&lt;/th&gt; &lt;th class='summary-value'&gt;Answer&lt;/th&gt; &lt;/tr&gt; &lt;tr&gt; &lt;td class='summary-name'&gt;Transaction type&lt;/td&gt; &lt;td class='summary-value'&gt;%{transactionType}%&lt;/td&gt; &lt;/tr&gt; &lt;tr&gt; &lt;td class='summary-name'&gt;Actual fees&lt;/td&gt; &lt;td class='summary-value'&gt;%{currencyAsString(actualFees)}%&lt;/td&gt; &lt;/tr&gt; &lt;tr&gt; &lt;td class='summary-name'&gt;Indemnity limit&lt;/td&gt; &lt;td class='summary-value'&gt;%{currencyAsString(sumInsured)}%&lt;/td&gt; &lt;/tr&gt; &lt;tr&gt; &lt;td&gt;&lt;b&gt;Dissection of Fees by State&lt;/b&gt;&lt;/td&gt; &lt;td&gt; &lt;table&gt; &lt;tr&gt; &lt;td class='summary-name'&gt;ACT&lt;/td&gt; &lt;td class='summary-value'&gt;%{''+number(stateACT)+'%'}%&lt;/td&gt; &lt;/tr&gt; &lt;tr&gt; &lt;td class='summary-name'&gt;NSW&lt;/td&gt; &lt;td class='summary-value'&gt;%{''+number(stateNSW)+'%'}%&lt;/td&gt; &lt;/tr&gt; &lt;tr&gt; &lt;td class='summary-name'&gt;VIC&lt;/td&gt; &lt;td class='summary-value'&gt;%{''+number(stateVIC)+'%'}%&lt;/td&gt; &lt;/tr&gt; &lt;tr&gt; &lt;td class='summary-name'&gt;QLD&lt;/td&gt; &lt;td class='summary-value'&gt;%{''+number(stateQLD)+'%'}%&lt;/td&gt; &lt;/tr&gt; &lt;tr&gt; &lt;td class='summary-name'&gt;SA&lt;/td&gt; &lt;td class='summary-value'&gt;%{''+number(stateSA)+'%'}%&lt;/td&gt; &lt;/tr&gt; &lt;tr&gt; &lt;td class='summary-name'&gt;WA&lt;/td&gt; &lt;td class='summary-value'&gt;%{''+number(stateWA)+'%'}%&lt;/td&gt; &lt;/tr&gt; &lt;tr&gt; &lt;td class='summary-name'&gt;TAS&lt;/td&gt; &lt;td class='summary-value'&gt;%{''+number(stateTAS)+'%'}%&lt;/td&gt; &lt;/tr&gt; &lt;tr&gt; &lt;td class='summary-name'&gt;NT&lt;/td&gt; &lt;td class='summary-value'&gt;%{''+number(stateNT)+'%'}%&lt;/td&gt; &lt;/tr&gt; &lt;tr&gt; &lt;td class='summary-name'&gt;Overseas&lt;/td&gt; &lt;td class='summary-value'&gt;%{''+number(overseas)+'%'}%&lt;/td&gt; &lt;/tr&gt; &lt;/table&gt; &lt;/td&gt; &lt;/tr&gt; %{(number(stateNSW) &gt; 0)? '&lt;tr&gt; &lt;td&gt;NSW Stamp duty exemption&lt;/td&gt; &lt;td&gt;' + stampDutyExemption + '&lt;/td&gt; &lt;/tr&gt;':''}% &lt;tr&gt; &lt;td&gt;&lt;b&gt;Percentages of Work&lt;/b&gt;&lt;/td&gt; &lt;td&gt; &lt;table&gt; &lt;tr&gt; &lt;td class='summary-name'&gt;Cadastral Surveying Urban or Rural&lt;/td&gt; &lt;td class='summary-value'&gt;%{''+number(cadastralSurveying)+'%'}%&lt;/td&gt; &lt;/tr&gt; &lt;tr&gt; &lt;td class='summary-name'&gt;Topographical Surveying&lt;/td&gt; &lt;td class='summary-value'&gt;%{''+number(topographicalMapping)+'%'}%&lt;/td&gt; &lt;/tr&gt; &lt;tr&gt; &lt;td class='summary-name'&gt;Civil Engineering&lt;/td&gt; &lt;td class='summary-value'&gt;%{''+number(civilEngineering)+'%'}%&lt;/td&gt; &lt;/tr&gt; &lt;tr&gt; &lt;td class='summary-name'&gt;Structural Engineering&lt;/td&gt; &lt;td class='summary-value'&gt;%{''+number(structuralEngineering)+'%'}%&lt;/td&gt; &lt;/tr&gt; &lt;tr&gt; &lt;td class='summary-name'&gt;Engineering Surveying&lt;/td&gt; &lt;td class='summary-value'&gt;%{''+number(engineeringSurveying)+'%'}%&lt;/td&gt; &lt;/tr&gt; &lt;tr&gt; &lt;td class='summary-name'&gt;Engineering/Infrastructure Design&lt;/td&gt; &lt;td class='summary-value'&gt;%{''+number(infrastructureDesign)+'%'}%&lt;/td&gt; &lt;/tr&gt; &lt;tr&gt; &lt;td class='summary-name'&gt;Setting out for construction of Works&lt;/td&gt; &lt;td class='summary-value'&gt;%{''+number(settingStructures)+'%'}%&lt;/td&gt; &lt;/tr&gt; &lt;tr&gt; &lt;td class='summary-name'&gt;Land Planning and Sub-divisional Design&lt;/td&gt; &lt;td class='summary-value'&gt;%{''+number(landPlanning)+'%'}%&lt;/td&gt; &lt;/tr&gt; &lt;tr&gt; &lt;td class='summary-name'&gt;Geotechnical Engineering&lt;/td&gt; &lt;td class='summary-value'&gt;%{''+number(geotechnicalEngineering)+'%'}%&lt;/td&gt; &lt;/tr&gt; &lt;tr&gt; &lt;td class='summary-name'&gt;Town Planning&lt;/td&gt; &lt;td class='summary-value'&gt;%{''+number(townPlanning)+'%'}%&lt;/td&gt; &lt;/tr&gt; &lt;tr&gt; &lt;td class='summary-name'&gt;Geographical Information Systems&lt;/td&gt; &lt;td class='summary-value'&gt;%{''+number(geographicalInformationSystems)+'%'}%&lt;/td&gt; &lt;/tr&gt; &lt;tr&gt; &lt;td class='summary-name'&gt;Project Management&lt;/td&gt; &lt;td class='summary-value'&gt;%{''+number(projectManagement)+'%'}%&lt;/td&gt; &lt;/tr&gt; &lt;tr&gt; &lt;td class='summary-name'&gt;Other Activities&lt;/td&gt; &lt;td class='summary-value'&gt;%{''+number(otherActivities)+'%'}%&lt;/td&gt; &lt;/tr&gt; %{(number(otherActivities) &gt; 0)? '&lt;tr&gt; &lt;td&gt;Other Activities Details&lt;/td&gt; &lt;td&gt;' + otherActivitiesDetails + '&lt;br&gt;' + otherActivitiesFullDetails + '&lt;/td&gt; &lt;/tr&gt;':''}% &lt;/table&gt; &lt;/td&gt; &lt;/tr&gt; &lt;tr&gt; &lt;td class='summary-name'&gt;Effective date of cover&lt;/td&gt; &lt;td class='summary-value'&gt;%{policyStartDate}%&lt;/td&gt; &lt;/tr&gt; &lt;/table&gt;"}},"validators": {"validation": Validators.compose([])}},{"key":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class='summary-name'&gt;Insured Full Name&lt;/td&gt;&lt;td class='summary-value'&gt;%{insuredFullName}%&lt;/td&gt;&lt;/tr&gt;&lt;/table&gt;"}},"validators": {"validation": Validators.compose([])}},{"key": "premiumSummary","type": "content-field","className":"col-xs-12","templateOptions":{"content":{"heading3":"Premium","customHTML":"&lt;table class='summary-table'&gt;&lt;tr&gt;&lt;th class='summary-name'&gt;Item&lt;/th&gt;&lt;th class='summary-value'&gt;Amount&lt;/th&gt;&lt;/tr&gt;&lt;tr&gt;&lt;td class='summary-name'&gt;Base Premium&lt;/td&gt;&lt;td class='summary-value'&gt;%{calculationResult('payment.priceComponents.basePremium')}%&lt;/td&gt;&lt;/tr&gt;&lt;tr&gt;&lt;td class='summary-name'&gt;Emergency Services Levy&lt;/td&gt;&lt;td class='summary-value'&gt;%{calculationResult('payment.priceComponents.ESL')}%&lt;/td&gt;&lt;/tr&gt;&lt;tr&gt;&lt;td class='summary-name'&gt;Stamp Duty&lt;/td&gt;&lt;td class='summary-value'&gt;%{calculationResult('payment.priceComponents.stampDutyTotal')}%&lt;/td&gt;&lt;/tr&gt;&lt;tr&gt;&lt;td class='summary-name'&gt;Broker Fee&lt;/td&gt;&lt;td class='summary-value'&gt;%{calculationResult('payment.priceComponents.brokerFee')}%&lt;/td&gt;&lt;/tr&gt;&lt;tr&gt;&lt;td class='summary-name'&gt;Underwriter Fee&lt;/td&gt;&lt;td class='summary-value'&gt;%{calculationResult('payment.priceComponents.underwriterFee')}%&lt;/td&gt;&lt;/tr&gt;&lt;tr&gt;&lt;td class='summary-name'&gt;GST&lt;/td&gt;&lt;td class='summary-value'&gt;%{calculationResult('payment.priceComponents.totalGST')}%&lt;/td&gt;&lt;/tr&gt;&lt;tr&gt;&lt;td class='summary-name summary-total'&gt;Total Payable&lt;/td&gt;&lt;td class='summary-value summary-total'&gt;%{calculationResult('payment.priceComponents.totalPayable')}%&lt;/td&gt;&lt;/tr&gt;&lt;/table&gt;"}},"validators": {"validation": Validators.compose([])}}</v>
      </c>
      <c r="BK19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4" t="str">
        <f>IF(AND(Table_Question_Sets[[#This Row],[Header]]="",Table_Question_Sets[[#This Row],[Property]]&lt;&gt;"",Table_Question_Sets[[#This Row],[Field Type]]&lt;&gt;""),
""""&amp;Table_Question_Sets[[#This Row],[Key]]&amp;"""","")</f>
        <v/>
      </c>
      <c r="BM19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"coverSummary","detailsSummary","premiumSummary"</v>
      </c>
      <c r="BN194" t="str">
        <f>IF(AND(Table_Question_Sets[[#This Row],[Header]]&lt;&gt;"Yes",Table_Question_Sets[[#This Row],[Property]]&lt;&gt;"",Table_Question_Sets[[#This Row],[Workflow Role]]&lt;&gt;""),
""""&amp;Table_Question_Sets[[#This Row],[Workflow Role]]&amp;""":"""&amp;Table_Question_Sets[[#This Row],[Key]]&amp;"""","")</f>
        <v/>
      </c>
      <c r="BO194" t="str">
        <f>IF(AND(Table_Question_Sets[[#This Row],[Header]]&lt;&gt;"Yes",Table_Question_Sets[[#This Row],[Property]]&lt;&gt;"",Table_Question_Sets[[#This Row],[Private]]="Yes"),
""""&amp;Table_Question_Sets[[#This Row],[Key]]&amp;"""","")</f>
        <v/>
      </c>
      <c r="BP194">
        <f ca="1">IF(Table_Question_Sets[[#This Row],[Header]]="Yes","",_xlfn.NUMBERVALUE(INDIRECT(SUBSTITUTE(ADDRESS(1,COLUMN(),4),"1","")&amp;ROW()+1))+IF(OR(Table_Question_Sets[[#This Row],[Value]]&lt;&gt;"",AND(Table_Question_Sets[[#This Row],[Data Type]]="Repeating",Table_Question_Sets[[#This Row],[Calculation Repeating]]&lt;&gt;"")),1,0))</f>
        <v>0</v>
      </c>
      <c r="BQ194" t="str">
        <f ca="1" xml:space="preserve">
IF(Table_Question_Sets[[#This Row],[Data Type]]="Repeating",
OFFSET(Table_Repeating_Question_Sets[[#Headers],[Property]],MATCH(Table_Question_Sets[[#This Row],[Property]],Table_Repeating_Question_Sets[Property],0),MATCH("Calculation",Table_Repeating_Question_Sets[#Headers],0)-1,1,1),
"")</f>
        <v/>
      </c>
      <c r="BR19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94" t="str">
        <f ca="1">IF(ISNUMBER(Table_Question_Sets[[#This Row],[Config Use Row]]),INDEX(Table_Question_Sets[Config Rollup],Table_Question_Sets[[#This Row],[Config Use Row]]),"")</f>
        <v/>
      </c>
      <c r="BU194" t="str">
        <f ca="1">IF(ISNUMBER(Table_Question_Sets[[#This Row],[Config Use Row]]),INDEX(Table_Question_Sets[Config Keys Nested Rollup],Table_Question_Sets[[#This Row],[Config Use Row]]),"")</f>
        <v/>
      </c>
      <c r="BV194" t="str">
        <f ca="1">IF(ISNUMBER(Table_Question_Sets[[#This Row],[Config Use Row]]),INDEX(Table_Question_Sets[Calculation Rollup],Table_Question_Sets[[#This Row],[Config Use Row]]),"")</f>
        <v/>
      </c>
    </row>
    <row r="195" spans="2:74" s="22" customFormat="1" ht="21" customHeight="1">
      <c r="B195" s="28" t="s">
        <v>1002</v>
      </c>
      <c r="C195" s="10"/>
      <c r="D195" s="26" t="str">
        <f ca="1">IF(Table_Question_Sets[[#This Row],[Header]]="Yes","",
IF(INDIRECT(SUBSTITUTE(ADDRESS(1,COLUMN(),4),"1","")&amp;ROW()-1)="",
INDIRECT(SUBSTITUTE(ADDRESS(1,COLUMN(Table_Question_Sets[[#This Row],[Property]]),4),"1","")&amp;ROW()-1),
INDIRECT(SUBSTITUTE(ADDRESS(1,COLUMN(),4),"1","")&amp;ROW()-1)))</f>
        <v>Summary</v>
      </c>
      <c r="E19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coverSummary</v>
      </c>
      <c r="F195" s="26" t="str">
        <f>IF(Table_Question_Sets[[#This Row],[Header]]="Yes","",IF(Table_Question_Sets[[#This Row],[Property]]&lt;&gt;"",SUBSTITUTE(Table_Question_Sets[[#This Row],[Property]]," ",""),""))</f>
        <v>CoverSummary</v>
      </c>
      <c r="G195" s="94"/>
      <c r="H195" s="27" t="s">
        <v>631</v>
      </c>
      <c r="I195" s="27" t="s">
        <v>631</v>
      </c>
      <c r="J195" s="10"/>
      <c r="K195" s="59"/>
      <c r="L195" s="77"/>
      <c r="M195" s="77"/>
      <c r="N195" s="60"/>
      <c r="O195" s="60" t="s">
        <v>726</v>
      </c>
      <c r="P195" s="60"/>
      <c r="Q195" s="60"/>
      <c r="R195" s="60"/>
      <c r="S195"/>
      <c r="T195" s="27"/>
      <c r="U195" s="10"/>
      <c r="V195" s="27"/>
      <c r="W195" s="27"/>
      <c r="X195" s="11"/>
      <c r="Y195" s="10"/>
      <c r="Z195" s="10"/>
      <c r="AA195" s="10"/>
      <c r="AB195" s="315" t="s">
        <v>1779</v>
      </c>
      <c r="AC195" s="10"/>
      <c r="AD195" s="27"/>
      <c r="AE195" s="27"/>
      <c r="AF195" s="10"/>
      <c r="AG195" s="10"/>
      <c r="AH195" s="82"/>
      <c r="AI195"/>
      <c r="AJ195"/>
      <c r="AK195"/>
      <c r="AL195" s="137"/>
      <c r="AM195"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95"/>
      <c r="AO19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5" s="27"/>
      <c r="AR195" s="25"/>
      <c r="AS195" s="10"/>
      <c r="AT195" s="10"/>
      <c r="AU195" s="10"/>
      <c r="AV195" s="10"/>
      <c r="AW195" s="10"/>
      <c r="AX195" s="10"/>
      <c r="AY19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5" s="50" t="str">
        <f>IF(OR(Table_Question_Sets[[#This Row],[Header]]="Yes",Table_Question_Sets[[#This Row],[Text]]=""),"",IF(OR(Table_Question_Sets[[#This Row],[Text]]="true",Table_Question_Sets[[#This Row],[Text]]="false",ISNUMBER(Table_Question_Sets[[#This Row],[Text]])),Table_Question_Sets[[#This Row],[Text]],""""&amp;Table_Question_Sets[[#This Row],[Text]]&amp;""""))</f>
        <v/>
      </c>
      <c r="BA195" s="29" t="str">
        <f>IF(AND(Table_Question_Sets[[#This Row],[Header]]&lt;&gt;"Yes",Table_Question_Sets[[#This Row],[Property]]&lt;&gt;"",Table_Question_Sets[[#This Row],[Summary Label]]&lt;&gt;""),""""&amp;Table_Question_Sets[[#This Row],[Key]]&amp;""": """&amp;Table_Question_Sets[[#This Row],[Summary Label]]&amp;"""","")</f>
        <v/>
      </c>
      <c r="BB195" s="29">
        <f ca="1">IF(Table_Question_Sets[[#This Row],[Header]]="Yes","",_xlfn.NUMBERVALUE(INDIRECT(SUBSTITUTE(ADDRESS(1,COLUMN(),4),"1","")&amp;ROW()-1))+IF(Table_Question_Sets[[#This Row],[Property]]&lt;&gt;"",1,0))</f>
        <v>1</v>
      </c>
      <c r="BC195" s="29">
        <f ca="1">IF(Table_Question_Sets[[#This Row],[Header]]="Yes","",_xlfn.NUMBERVALUE(INDIRECT(SUBSTITUTE(ADDRESS(1,COLUMN(),4),"1","")&amp;ROW()+1))+IF(Table_Question_Sets[[#This Row],[Property]]&lt;&gt;"",1,0))</f>
        <v>3</v>
      </c>
      <c r="BD195" s="29" t="str">
        <f t="array" aca="1" ref="BD19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9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"templateOptions":{"content":{"customHTML":"&lt;h3&gt;Cover&lt;/h3&gt; &lt;table class='summary-table'&gt; &lt;tr&gt; &lt;th class='summary-name'&gt;Question&lt;/th&gt; &lt;th class='summary-value'&gt;Answer&lt;/th&gt; &lt;/tr&gt; &lt;tr&gt; &lt;td class='summary-name'&gt;Transaction type&lt;/td&gt; &lt;td class='summary-value'&gt;%{transactionType}%&lt;/td&gt; &lt;/tr&gt; &lt;tr&gt; &lt;td class='summary-name'&gt;Actual fees&lt;/td&gt; &lt;td class='summary-value'&gt;%{currencyAsString(actualFees)}%&lt;/td&gt; &lt;/tr&gt; &lt;tr&gt; &lt;td class='summary-name'&gt;Indemnity limit&lt;/td&gt; &lt;td class='summary-value'&gt;%{currencyAsString(sumInsured)}%&lt;/td&gt; &lt;/tr&gt; &lt;tr&gt; &lt;td&gt;&lt;b&gt;Dissection of Fees by State&lt;/b&gt;&lt;/td&gt; &lt;td&gt; &lt;table&gt; &lt;tr&gt; &lt;td class='summary-name'&gt;ACT&lt;/td&gt; &lt;td class='summary-value'&gt;%{''+number(stateACT)+'%'}%&lt;/td&gt; &lt;/tr&gt; &lt;tr&gt; &lt;td class='summary-name'&gt;NSW&lt;/td&gt; &lt;td class='summary-value'&gt;%{''+number(stateNSW)+'%'}%&lt;/td&gt; &lt;/tr&gt; &lt;tr&gt; &lt;td class='summary-name'&gt;VIC&lt;/td&gt; &lt;td class='summary-value'&gt;%{''+number(stateVIC)+'%'}%&lt;/td&gt; &lt;/tr&gt; &lt;tr&gt; &lt;td class='summary-name'&gt;QLD&lt;/td&gt; &lt;td class='summary-value'&gt;%{''+number(stateQLD)+'%'}%&lt;/td&gt; &lt;/tr&gt; &lt;tr&gt; &lt;td class='summary-name'&gt;SA&lt;/td&gt; &lt;td class='summary-value'&gt;%{''+number(stateSA)+'%'}%&lt;/td&gt; &lt;/tr&gt; &lt;tr&gt; &lt;td class='summary-name'&gt;WA&lt;/td&gt; &lt;td class='summary-value'&gt;%{''+number(stateWA)+'%'}%&lt;/td&gt; &lt;/tr&gt; &lt;tr&gt; &lt;td class='summary-name'&gt;TAS&lt;/td&gt; &lt;td class='summary-value'&gt;%{''+number(stateTAS)+'%'}%&lt;/td&gt; &lt;/tr&gt; &lt;tr&gt; &lt;td class='summary-name'&gt;NT&lt;/td&gt; &lt;td class='summary-value'&gt;%{''+number(stateNT)+'%'}%&lt;/td&gt; &lt;/tr&gt; &lt;tr&gt; &lt;td class='summary-name'&gt;Overseas&lt;/td&gt; &lt;td class='summary-value'&gt;%{''+number(overseas)+'%'}%&lt;/td&gt; &lt;/tr&gt; &lt;/table&gt; &lt;/td&gt; &lt;/tr&gt; %{(number(stateNSW) &gt; 0)? '&lt;tr&gt; &lt;td&gt;NSW Stamp duty exemption&lt;/td&gt; &lt;td&gt;' + stampDutyExemption + '&lt;/td&gt; &lt;/tr&gt;':''}% &lt;tr&gt; &lt;td&gt;&lt;b&gt;Percentages of Work&lt;/b&gt;&lt;/td&gt; &lt;td&gt; &lt;table&gt; &lt;tr&gt; &lt;td class='summary-name'&gt;Cadastral Surveying Urban or Rural&lt;/td&gt; &lt;td class='summary-value'&gt;%{''+number(cadastralSurveying)+'%'}%&lt;/td&gt; &lt;/tr&gt; &lt;tr&gt; &lt;td class='summary-name'&gt;Topographical Surveying&lt;/td&gt; &lt;td class='summary-value'&gt;%{''+number(topographicalMapping)+'%'}%&lt;/td&gt; &lt;/tr&gt; &lt;tr&gt; &lt;td class='summary-name'&gt;Civil Engineering&lt;/td&gt; &lt;td class='summary-value'&gt;%{''+number(civilEngineering)+'%'}%&lt;/td&gt; &lt;/tr&gt; &lt;tr&gt; &lt;td class='summary-name'&gt;Structural Engineering&lt;/td&gt; &lt;td class='summary-value'&gt;%{''+number(structuralEngineering)+'%'}%&lt;/td&gt; &lt;/tr&gt; &lt;tr&gt; &lt;td class='summary-name'&gt;Engineering Surveying&lt;/td&gt; &lt;td class='summary-value'&gt;%{''+number(engineeringSurveying)+'%'}%&lt;/td&gt; &lt;/tr&gt; &lt;tr&gt; &lt;td class='summary-name'&gt;Engineering/Infrastructure Design&lt;/td&gt; &lt;td class='summary-value'&gt;%{''+number(infrastructureDesign)+'%'}%&lt;/td&gt; &lt;/tr&gt; &lt;tr&gt; &lt;td class='summary-name'&gt;Setting out for construction of Works&lt;/td&gt; &lt;td class='summary-value'&gt;%{''+number(settingStructures)+'%'}%&lt;/td&gt; &lt;/tr&gt; &lt;tr&gt; &lt;td class='summary-name'&gt;Land Planning and Sub-divisional Design&lt;/td&gt; &lt;td class='summary-value'&gt;%{''+number(landPlanning)+'%'}%&lt;/td&gt; &lt;/tr&gt; &lt;tr&gt; &lt;td class='summary-name'&gt;Geotechnical Engineering&lt;/td&gt; &lt;td class='summary-value'&gt;%{''+number(geotechnicalEngineering)+'%'}%&lt;/td&gt; &lt;/tr&gt; &lt;tr&gt; &lt;td class='summary-name'&gt;Town Planning&lt;/td&gt; &lt;td class='summary-value'&gt;%{''+number(townPlanning)+'%'}%&lt;/td&gt; &lt;/tr&gt; &lt;tr&gt; &lt;td class='summary-name'&gt;Geographical Information Systems&lt;/td&gt; &lt;td class='summary-value'&gt;%{''+number(geographicalInformationSystems)+'%'}%&lt;/td&gt; &lt;/tr&gt; &lt;tr&gt; &lt;td class='summary-name'&gt;Project Management&lt;/td&gt; &lt;td class='summary-value'&gt;%{''+number(projectManagement)+'%'}%&lt;/td&gt; &lt;/tr&gt; &lt;tr&gt; &lt;td class='summary-name'&gt;Other Activities&lt;/td&gt; &lt;td class='summary-value'&gt;%{''+number(otherActivities)+'%'}%&lt;/td&gt; &lt;/tr&gt; %{(number(otherActivities) &gt; 0)? '&lt;tr&gt; &lt;td&gt;Other Activities Details&lt;/td&gt; &lt;td&gt;' + otherActivitiesDetails + '&lt;br&gt;' + otherActivitiesFullDetails + '&lt;/td&gt; &lt;/tr&gt;':''}% &lt;/table&gt; &lt;/td&gt; &lt;/tr&gt; &lt;tr&gt; &lt;td class='summary-name'&gt;Effective date of cover&lt;/td&gt; &lt;td class='summary-value'&gt;%{policyStartDate}%&lt;/td&gt; &lt;/tr&gt; &lt;/table&gt;"}}</v>
      </c>
      <c r="BH19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"coverSummary","type": "content-field","className":"col-xs-12","templateOptions":{"content":{"customHTML":"&lt;h3&gt;Cover&lt;/h3&gt; &lt;table class='summary-table'&gt; &lt;tr&gt; &lt;th class='summary-name'&gt;Question&lt;/th&gt; &lt;th class='summary-value'&gt;Answer&lt;/th&gt; &lt;/tr&gt; &lt;tr&gt; &lt;td class='summary-name'&gt;Transaction type&lt;/td&gt; &lt;td class='summary-value'&gt;%{transactionType}%&lt;/td&gt; &lt;/tr&gt; &lt;tr&gt; &lt;td class='summary-name'&gt;Actual fees&lt;/td&gt; &lt;td class='summary-value'&gt;%{currencyAsString(actualFees)}%&lt;/td&gt; &lt;/tr&gt; &lt;tr&gt; &lt;td class='summary-name'&gt;Indemnity limit&lt;/td&gt; &lt;td class='summary-value'&gt;%{currencyAsString(sumInsured)}%&lt;/td&gt; &lt;/tr&gt; &lt;tr&gt; &lt;td&gt;&lt;b&gt;Dissection of Fees by State&lt;/b&gt;&lt;/td&gt; &lt;td&gt; &lt;table&gt; &lt;tr&gt; &lt;td class='summary-name'&gt;ACT&lt;/td&gt; &lt;td class='summary-value'&gt;%{''+number(stateACT)+'%'}%&lt;/td&gt; &lt;/tr&gt; &lt;tr&gt; &lt;td class='summary-name'&gt;NSW&lt;/td&gt; &lt;td class='summary-value'&gt;%{''+number(stateNSW)+'%'}%&lt;/td&gt; &lt;/tr&gt; &lt;tr&gt; &lt;td class='summary-name'&gt;VIC&lt;/td&gt; &lt;td class='summary-value'&gt;%{''+number(stateVIC)+'%'}%&lt;/td&gt; &lt;/tr&gt; &lt;tr&gt; &lt;td class='summary-name'&gt;QLD&lt;/td&gt; &lt;td class='summary-value'&gt;%{''+number(stateQLD)+'%'}%&lt;/td&gt; &lt;/tr&gt; &lt;tr&gt; &lt;td class='summary-name'&gt;SA&lt;/td&gt; &lt;td class='summary-value'&gt;%{''+number(stateSA)+'%'}%&lt;/td&gt; &lt;/tr&gt; &lt;tr&gt; &lt;td class='summary-name'&gt;WA&lt;/td&gt; &lt;td class='summary-value'&gt;%{''+number(stateWA)+'%'}%&lt;/td&gt; &lt;/tr&gt; &lt;tr&gt; &lt;td class='summary-name'&gt;TAS&lt;/td&gt; &lt;td class='summary-value'&gt;%{''+number(stateTAS)+'%'}%&lt;/td&gt; &lt;/tr&gt; &lt;tr&gt; &lt;td class='summary-name'&gt;NT&lt;/td&gt; &lt;td class='summary-value'&gt;%{''+number(stateNT)+'%'}%&lt;/td&gt; &lt;/tr&gt; &lt;tr&gt; &lt;td class='summary-name'&gt;Overseas&lt;/td&gt; &lt;td class='summary-value'&gt;%{''+number(overseas)+'%'}%&lt;/td&gt; &lt;/tr&gt; &lt;/table&gt; &lt;/td&gt; &lt;/tr&gt; %{(number(stateNSW) &gt; 0)? '&lt;tr&gt; &lt;td&gt;NSW Stamp duty exemption&lt;/td&gt; &lt;td&gt;' + stampDutyExemption + '&lt;/td&gt; &lt;/tr&gt;':''}% &lt;tr&gt; &lt;td&gt;&lt;b&gt;Percentages of Work&lt;/b&gt;&lt;/td&gt; &lt;td&gt; &lt;table&gt; &lt;tr&gt; &lt;td class='summary-name'&gt;Cadastral Surveying Urban or Rural&lt;/td&gt; &lt;td class='summary-value'&gt;%{''+number(cadastralSurveying)+'%'}%&lt;/td&gt; &lt;/tr&gt; &lt;tr&gt; &lt;td class='summary-name'&gt;Topographical Surveying&lt;/td&gt; &lt;td class='summary-value'&gt;%{''+number(topographicalMapping)+'%'}%&lt;/td&gt; &lt;/tr&gt; &lt;tr&gt; &lt;td class='summary-name'&gt;Civil Engineering&lt;/td&gt; &lt;td class='summary-value'&gt;%{''+number(civilEngineering)+'%'}%&lt;/td&gt; &lt;/tr&gt; &lt;tr&gt; &lt;td class='summary-name'&gt;Structural Engineering&lt;/td&gt; &lt;td class='summary-value'&gt;%{''+number(structuralEngineering)+'%'}%&lt;/td&gt; &lt;/tr&gt; &lt;tr&gt; &lt;td class='summary-name'&gt;Engineering Surveying&lt;/td&gt; &lt;td class='summary-value'&gt;%{''+number(engineeringSurveying)+'%'}%&lt;/td&gt; &lt;/tr&gt; &lt;tr&gt; &lt;td class='summary-name'&gt;Engineering/Infrastructure Design&lt;/td&gt; &lt;td class='summary-value'&gt;%{''+number(infrastructureDesign)+'%'}%&lt;/td&gt; &lt;/tr&gt; &lt;tr&gt; &lt;td class='summary-name'&gt;Setting out for construction of Works&lt;/td&gt; &lt;td class='summary-value'&gt;%{''+number(settingStructures)+'%'}%&lt;/td&gt; &lt;/tr&gt; &lt;tr&gt; &lt;td class='summary-name'&gt;Land Planning and Sub-divisional Design&lt;/td&gt; &lt;td class='summary-value'&gt;%{''+number(landPlanning)+'%'}%&lt;/td&gt; &lt;/tr&gt; &lt;tr&gt; &lt;td class='summary-name'&gt;Geotechnical Engineering&lt;/td&gt; &lt;td class='summary-value'&gt;%{''+number(geotechnicalEngineering)+'%'}%&lt;/td&gt; &lt;/tr&gt; &lt;tr&gt; &lt;td class='summary-name'&gt;Town Planning&lt;/td&gt; &lt;td class='summary-value'&gt;%{''+number(townPlanning)+'%'}%&lt;/td&gt; &lt;/tr&gt; &lt;tr&gt; &lt;td class='summary-name'&gt;Geographical Information Systems&lt;/td&gt; &lt;td class='summary-value'&gt;%{''+number(geographicalInformationSystems)+'%'}%&lt;/td&gt; &lt;/tr&gt; &lt;tr&gt; &lt;td class='summary-name'&gt;Project Management&lt;/td&gt; &lt;td class='summary-value'&gt;%{''+number(projectManagement)+'%'}%&lt;/td&gt; &lt;/tr&gt; &lt;tr&gt; &lt;td class='summary-name'&gt;Other Activities&lt;/td&gt; &lt;td class='summary-value'&gt;%{''+number(otherActivities)+'%'}%&lt;/td&gt; &lt;/tr&gt; %{(number(otherActivities) &gt; 0)? '&lt;tr&gt; &lt;td&gt;Other Activities Details&lt;/td&gt; &lt;td&gt;' + otherActivitiesDetails + '&lt;br&gt;' + otherActivitiesFullDetails + '&lt;/td&gt; &lt;/tr&gt;':''}% &lt;/table&gt; &lt;/td&gt; &lt;/tr&gt; &lt;tr&gt; &lt;td class='summary-name'&gt;Effective date of cover&lt;/td&gt; &lt;td class='summary-value'&gt;%{policyStartDate}%&lt;/td&gt; &lt;/tr&gt; &lt;/table&gt;"}},"validators": {"validation": Validators.compose([])}}</v>
      </c>
      <c r="BI195" s="26" t="str">
        <f ca="1" xml:space="preserve">
IF(Table_Question_Sets[[#This Row],[Row]]="Yes","]},{""className"": ""row"",""fieldGroup"": [","")&amp;
Table_Question_Sets[[#This Row],[Config Field]]</f>
        <v>{"key": "coverSummary","type": "content-field","className":"col-xs-12","templateOptions":{"content":{"customHTML":"&lt;h3&gt;Cover&lt;/h3&gt; &lt;table class='summary-table'&gt; &lt;tr&gt; &lt;th class='summary-name'&gt;Question&lt;/th&gt; &lt;th class='summary-value'&gt;Answer&lt;/th&gt; &lt;/tr&gt; &lt;tr&gt; &lt;td class='summary-name'&gt;Transaction type&lt;/td&gt; &lt;td class='summary-value'&gt;%{transactionType}%&lt;/td&gt; &lt;/tr&gt; &lt;tr&gt; &lt;td class='summary-name'&gt;Actual fees&lt;/td&gt; &lt;td class='summary-value'&gt;%{currencyAsString(actualFees)}%&lt;/td&gt; &lt;/tr&gt; &lt;tr&gt; &lt;td class='summary-name'&gt;Indemnity limit&lt;/td&gt; &lt;td class='summary-value'&gt;%{currencyAsString(sumInsured)}%&lt;/td&gt; &lt;/tr&gt; &lt;tr&gt; &lt;td&gt;&lt;b&gt;Dissection of Fees by State&lt;/b&gt;&lt;/td&gt; &lt;td&gt; &lt;table&gt; &lt;tr&gt; &lt;td class='summary-name'&gt;ACT&lt;/td&gt; &lt;td class='summary-value'&gt;%{''+number(stateACT)+'%'}%&lt;/td&gt; &lt;/tr&gt; &lt;tr&gt; &lt;td class='summary-name'&gt;NSW&lt;/td&gt; &lt;td class='summary-value'&gt;%{''+number(stateNSW)+'%'}%&lt;/td&gt; &lt;/tr&gt; &lt;tr&gt; &lt;td class='summary-name'&gt;VIC&lt;/td&gt; &lt;td class='summary-value'&gt;%{''+number(stateVIC)+'%'}%&lt;/td&gt; &lt;/tr&gt; &lt;tr&gt; &lt;td class='summary-name'&gt;QLD&lt;/td&gt; &lt;td class='summary-value'&gt;%{''+number(stateQLD)+'%'}%&lt;/td&gt; &lt;/tr&gt; &lt;tr&gt; &lt;td class='summary-name'&gt;SA&lt;/td&gt; &lt;td class='summary-value'&gt;%{''+number(stateSA)+'%'}%&lt;/td&gt; &lt;/tr&gt; &lt;tr&gt; &lt;td class='summary-name'&gt;WA&lt;/td&gt; &lt;td class='summary-value'&gt;%{''+number(stateWA)+'%'}%&lt;/td&gt; &lt;/tr&gt; &lt;tr&gt; &lt;td class='summary-name'&gt;TAS&lt;/td&gt; &lt;td class='summary-value'&gt;%{''+number(stateTAS)+'%'}%&lt;/td&gt; &lt;/tr&gt; &lt;tr&gt; &lt;td class='summary-name'&gt;NT&lt;/td&gt; &lt;td class='summary-value'&gt;%{''+number(stateNT)+'%'}%&lt;/td&gt; &lt;/tr&gt; &lt;tr&gt; &lt;td class='summary-name'&gt;Overseas&lt;/td&gt; &lt;td class='summary-value'&gt;%{''+number(overseas)+'%'}%&lt;/td&gt; &lt;/tr&gt; &lt;/table&gt; &lt;/td&gt; &lt;/tr&gt; %{(number(stateNSW) &gt; 0)? '&lt;tr&gt; &lt;td&gt;NSW Stamp duty exemption&lt;/td&gt; &lt;td&gt;' + stampDutyExemption + '&lt;/td&gt; &lt;/tr&gt;':''}% &lt;tr&gt; &lt;td&gt;&lt;b&gt;Percentages of Work&lt;/b&gt;&lt;/td&gt; &lt;td&gt; &lt;table&gt; &lt;tr&gt; &lt;td class='summary-name'&gt;Cadastral Surveying Urban or Rural&lt;/td&gt; &lt;td class='summary-value'&gt;%{''+number(cadastralSurveying)+'%'}%&lt;/td&gt; &lt;/tr&gt; &lt;tr&gt; &lt;td class='summary-name'&gt;Topographical Surveying&lt;/td&gt; &lt;td class='summary-value'&gt;%{''+number(topographicalMapping)+'%'}%&lt;/td&gt; &lt;/tr&gt; &lt;tr&gt; &lt;td class='summary-name'&gt;Civil Engineering&lt;/td&gt; &lt;td class='summary-value'&gt;%{''+number(civilEngineering)+'%'}%&lt;/td&gt; &lt;/tr&gt; &lt;tr&gt; &lt;td class='summary-name'&gt;Structural Engineering&lt;/td&gt; &lt;td class='summary-value'&gt;%{''+number(structuralEngineering)+'%'}%&lt;/td&gt; &lt;/tr&gt; &lt;tr&gt; &lt;td class='summary-name'&gt;Engineering Surveying&lt;/td&gt; &lt;td class='summary-value'&gt;%{''+number(engineeringSurveying)+'%'}%&lt;/td&gt; &lt;/tr&gt; &lt;tr&gt; &lt;td class='summary-name'&gt;Engineering/Infrastructure Design&lt;/td&gt; &lt;td class='summary-value'&gt;%{''+number(infrastructureDesign)+'%'}%&lt;/td&gt; &lt;/tr&gt; &lt;tr&gt; &lt;td class='summary-name'&gt;Setting out for construction of Works&lt;/td&gt; &lt;td class='summary-value'&gt;%{''+number(settingStructures)+'%'}%&lt;/td&gt; &lt;/tr&gt; &lt;tr&gt; &lt;td class='summary-name'&gt;Land Planning and Sub-divisional Design&lt;/td&gt; &lt;td class='summary-value'&gt;%{''+number(landPlanning)+'%'}%&lt;/td&gt; &lt;/tr&gt; &lt;tr&gt; &lt;td class='summary-name'&gt;Geotechnical Engineering&lt;/td&gt; &lt;td class='summary-value'&gt;%{''+number(geotechnicalEngineering)+'%'}%&lt;/td&gt; &lt;/tr&gt; &lt;tr&gt; &lt;td class='summary-name'&gt;Town Planning&lt;/td&gt; &lt;td class='summary-value'&gt;%{''+number(townPlanning)+'%'}%&lt;/td&gt; &lt;/tr&gt; &lt;tr&gt; &lt;td class='summary-name'&gt;Geographical Information Systems&lt;/td&gt; &lt;td class='summary-value'&gt;%{''+number(geographicalInformationSystems)+'%'}%&lt;/td&gt; &lt;/tr&gt; &lt;tr&gt; &lt;td class='summary-name'&gt;Project Management&lt;/td&gt; &lt;td class='summary-value'&gt;%{''+number(projectManagement)+'%'}%&lt;/td&gt; &lt;/tr&gt; &lt;tr&gt; &lt;td class='summary-name'&gt;Other Activities&lt;/td&gt; &lt;td class='summary-value'&gt;%{''+number(otherActivities)+'%'}%&lt;/td&gt; &lt;/tr&gt; %{(number(otherActivities) &gt; 0)? '&lt;tr&gt; &lt;td&gt;Other Activities Details&lt;/td&gt; &lt;td&gt;' + otherActivitiesDetails + '&lt;br&gt;' + otherActivitiesFullDetails + '&lt;/td&gt; &lt;/tr&gt;':''}% &lt;/table&gt; &lt;/td&gt; &lt;/tr&gt; &lt;tr&gt; &lt;td class='summary-name'&gt;Effective date of cover&lt;/td&gt; &lt;td class='summary-value'&gt;%{policyStartDate}%&lt;/td&gt; &lt;/tr&gt; &lt;/table&gt;"}},"validators": {"validation": Validators.compose([])}}</v>
      </c>
      <c r="BJ19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"coverSummary","type": "content-field","className":"col-xs-12","templateOptions":{"content":{"customHTML":"&lt;h3&gt;Cover&lt;/h3&gt; &lt;table class='summary-table'&gt; &lt;tr&gt; &lt;th class='summary-name'&gt;Question&lt;/th&gt; &lt;th class='summary-value'&gt;Answer&lt;/th&gt; &lt;/tr&gt; &lt;tr&gt; &lt;td class='summary-name'&gt;Transaction type&lt;/td&gt; &lt;td class='summary-value'&gt;%{transactionType}%&lt;/td&gt; &lt;/tr&gt; &lt;tr&gt; &lt;td class='summary-name'&gt;Actual fees&lt;/td&gt; &lt;td class='summary-value'&gt;%{currencyAsString(actualFees)}%&lt;/td&gt; &lt;/tr&gt; &lt;tr&gt; &lt;td class='summary-name'&gt;Indemnity limit&lt;/td&gt; &lt;td class='summary-value'&gt;%{currencyAsString(sumInsured)}%&lt;/td&gt; &lt;/tr&gt; &lt;tr&gt; &lt;td&gt;&lt;b&gt;Dissection of Fees by State&lt;/b&gt;&lt;/td&gt; &lt;td&gt; &lt;table&gt; &lt;tr&gt; &lt;td class='summary-name'&gt;ACT&lt;/td&gt; &lt;td class='summary-value'&gt;%{''+number(stateACT)+'%'}%&lt;/td&gt; &lt;/tr&gt; &lt;tr&gt; &lt;td class='summary-name'&gt;NSW&lt;/td&gt; &lt;td class='summary-value'&gt;%{''+number(stateNSW)+'%'}%&lt;/td&gt; &lt;/tr&gt; &lt;tr&gt; &lt;td class='summary-name'&gt;VIC&lt;/td&gt; &lt;td class='summary-value'&gt;%{''+number(stateVIC)+'%'}%&lt;/td&gt; &lt;/tr&gt; &lt;tr&gt; &lt;td class='summary-name'&gt;QLD&lt;/td&gt; &lt;td class='summary-value'&gt;%{''+number(stateQLD)+'%'}%&lt;/td&gt; &lt;/tr&gt; &lt;tr&gt; &lt;td class='summary-name'&gt;SA&lt;/td&gt; &lt;td class='summary-value'&gt;%{''+number(stateSA)+'%'}%&lt;/td&gt; &lt;/tr&gt; &lt;tr&gt; &lt;td class='summary-name'&gt;WA&lt;/td&gt; &lt;td class='summary-value'&gt;%{''+number(stateWA)+'%'}%&lt;/td&gt; &lt;/tr&gt; &lt;tr&gt; &lt;td class='summary-name'&gt;TAS&lt;/td&gt; &lt;td class='summary-value'&gt;%{''+number(stateTAS)+'%'}%&lt;/td&gt; &lt;/tr&gt; &lt;tr&gt; &lt;td class='summary-name'&gt;NT&lt;/td&gt; &lt;td class='summary-value'&gt;%{''+number(stateNT)+'%'}%&lt;/td&gt; &lt;/tr&gt; &lt;tr&gt; &lt;td class='summary-name'&gt;Overseas&lt;/td&gt; &lt;td class='summary-value'&gt;%{''+number(overseas)+'%'}%&lt;/td&gt; &lt;/tr&gt; &lt;/table&gt; &lt;/td&gt; &lt;/tr&gt; %{(number(stateNSW) &gt; 0)? '&lt;tr&gt; &lt;td&gt;NSW Stamp duty exemption&lt;/td&gt; &lt;td&gt;' + stampDutyExemption + '&lt;/td&gt; &lt;/tr&gt;':''}% &lt;tr&gt; &lt;td&gt;&lt;b&gt;Percentages of Work&lt;/b&gt;&lt;/td&gt; &lt;td&gt; &lt;table&gt; &lt;tr&gt; &lt;td class='summary-name'&gt;Cadastral Surveying Urban or Rural&lt;/td&gt; &lt;td class='summary-value'&gt;%{''+number(cadastralSurveying)+'%'}%&lt;/td&gt; &lt;/tr&gt; &lt;tr&gt; &lt;td class='summary-name'&gt;Topographical Surveying&lt;/td&gt; &lt;td class='summary-value'&gt;%{''+number(topographicalMapping)+'%'}%&lt;/td&gt; &lt;/tr&gt; &lt;tr&gt; &lt;td class='summary-name'&gt;Civil Engineering&lt;/td&gt; &lt;td class='summary-value'&gt;%{''+number(civilEngineering)+'%'}%&lt;/td&gt; &lt;/tr&gt; &lt;tr&gt; &lt;td class='summary-name'&gt;Structural Engineering&lt;/td&gt; &lt;td class='summary-value'&gt;%{''+number(structuralEngineering)+'%'}%&lt;/td&gt; &lt;/tr&gt; &lt;tr&gt; &lt;td class='summary-name'&gt;Engineering Surveying&lt;/td&gt; &lt;td class='summary-value'&gt;%{''+number(engineeringSurveying)+'%'}%&lt;/td&gt; &lt;/tr&gt; &lt;tr&gt; &lt;td class='summary-name'&gt;Engineering/Infrastructure Design&lt;/td&gt; &lt;td class='summary-value'&gt;%{''+number(infrastructureDesign)+'%'}%&lt;/td&gt; &lt;/tr&gt; &lt;tr&gt; &lt;td class='summary-name'&gt;Setting out for construction of Works&lt;/td&gt; &lt;td class='summary-value'&gt;%{''+number(settingStructures)+'%'}%&lt;/td&gt; &lt;/tr&gt; &lt;tr&gt; &lt;td class='summary-name'&gt;Land Planning and Sub-divisional Design&lt;/td&gt; &lt;td class='summary-value'&gt;%{''+number(landPlanning)+'%'}%&lt;/td&gt; &lt;/tr&gt; &lt;tr&gt; &lt;td class='summary-name'&gt;Geotechnical Engineering&lt;/td&gt; &lt;td class='summary-value'&gt;%{''+number(geotechnicalEngineering)+'%'}%&lt;/td&gt; &lt;/tr&gt; &lt;tr&gt; &lt;td class='summary-name'&gt;Town Planning&lt;/td&gt; &lt;td class='summary-value'&gt;%{''+number(townPlanning)+'%'}%&lt;/td&gt; &lt;/tr&gt; &lt;tr&gt; &lt;td class='summary-name'&gt;Geographical Information Systems&lt;/td&gt; &lt;td class='summary-value'&gt;%{''+number(geographicalInformationSystems)+'%'}%&lt;/td&gt; &lt;/tr&gt; &lt;tr&gt; &lt;td class='summary-name'&gt;Project Management&lt;/td&gt; &lt;td class='summary-value'&gt;%{''+number(projectManagement)+'%'}%&lt;/td&gt; &lt;/tr&gt; &lt;tr&gt; &lt;td class='summary-name'&gt;Other Activities&lt;/td&gt; &lt;td class='summary-value'&gt;%{''+number(otherActivities)+'%'}%&lt;/td&gt; &lt;/tr&gt; %{(number(otherActivities) &gt; 0)? '&lt;tr&gt; &lt;td&gt;Other Activities Details&lt;/td&gt; &lt;td&gt;' + otherActivitiesDetails + '&lt;br&gt;' + otherActivitiesFullDetails + '&lt;/td&gt; &lt;/tr&gt;':''}% &lt;/table&gt; &lt;/td&gt; &lt;/tr&gt; &lt;tr&gt; &lt;td class='summary-name'&gt;Effective date of cover&lt;/td&gt; &lt;td class='summary-value'&gt;%{policyStartDate}%&lt;/td&gt; &lt;/tr&gt; &lt;/table&gt;"}},"validators": {"validation": Validators.compose([])}},{"key":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class='summary-name'&gt;Insured Full Name&lt;/td&gt;&lt;td class='summary-value'&gt;%{insuredFullName}%&lt;/td&gt;&lt;/tr&gt;&lt;/table&gt;"}},"validators": {"validation": Validators.compose([])}},{"key": "premiumSummary","type": "content-field","className":"col-xs-12","templateOptions":{"content":{"heading3":"Premium","customHTML":"&lt;table class='summary-table'&gt;&lt;tr&gt;&lt;th class='summary-name'&gt;Item&lt;/th&gt;&lt;th class='summary-value'&gt;Amount&lt;/th&gt;&lt;/tr&gt;&lt;tr&gt;&lt;td class='summary-name'&gt;Base Premium&lt;/td&gt;&lt;td class='summary-value'&gt;%{calculationResult('payment.priceComponents.basePremium')}%&lt;/td&gt;&lt;/tr&gt;&lt;tr&gt;&lt;td class='summary-name'&gt;Emergency Services Levy&lt;/td&gt;&lt;td class='summary-value'&gt;%{calculationResult('payment.priceComponents.ESL')}%&lt;/td&gt;&lt;/tr&gt;&lt;tr&gt;&lt;td class='summary-name'&gt;Stamp Duty&lt;/td&gt;&lt;td class='summary-value'&gt;%{calculationResult('payment.priceComponents.stampDutyTotal')}%&lt;/td&gt;&lt;/tr&gt;&lt;tr&gt;&lt;td class='summary-name'&gt;Broker Fee&lt;/td&gt;&lt;td class='summary-value'&gt;%{calculationResult('payment.priceComponents.brokerFee')}%&lt;/td&gt;&lt;/tr&gt;&lt;tr&gt;&lt;td class='summary-name'&gt;Underwriter Fee&lt;/td&gt;&lt;td class='summary-value'&gt;%{calculationResult('payment.priceComponents.underwriterFee')}%&lt;/td&gt;&lt;/tr&gt;&lt;tr&gt;&lt;td class='summary-name'&gt;GST&lt;/td&gt;&lt;td class='summary-value'&gt;%{calculationResult('payment.priceComponents.totalGST')}%&lt;/td&gt;&lt;/tr&gt;&lt;tr&gt;&lt;td class='summary-name summary-total'&gt;Total Payable&lt;/td&gt;&lt;td class='summary-value summary-total'&gt;%{calculationResult('payment.priceComponents.totalPayable')}%&lt;/td&gt;&lt;/tr&gt;&lt;/table&gt;"}},"validators": {"validation": Validators.compose([])}}</v>
      </c>
      <c r="BK19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5" s="137" t="str">
        <f>IF(AND(Table_Question_Sets[[#This Row],[Header]]="",Table_Question_Sets[[#This Row],[Property]]&lt;&gt;"",Table_Question_Sets[[#This Row],[Field Type]]&lt;&gt;""),
""""&amp;Table_Question_Sets[[#This Row],[Key]]&amp;"""","")</f>
        <v>"coverSummary"</v>
      </c>
      <c r="BM19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"coverSummary","detailsSummary","premiumSummary"</v>
      </c>
      <c r="BN195" s="137" t="str">
        <f>IF(AND(Table_Question_Sets[[#This Row],[Header]]&lt;&gt;"Yes",Table_Question_Sets[[#This Row],[Property]]&lt;&gt;"",Table_Question_Sets[[#This Row],[Workflow Role]]&lt;&gt;""),
""""&amp;Table_Question_Sets[[#This Row],[Workflow Role]]&amp;""":"""&amp;Table_Question_Sets[[#This Row],[Key]]&amp;"""","")</f>
        <v/>
      </c>
      <c r="BO195" s="137" t="str">
        <f>IF(AND(Table_Question_Sets[[#This Row],[Header]]&lt;&gt;"Yes",Table_Question_Sets[[#This Row],[Property]]&lt;&gt;"",Table_Question_Sets[[#This Row],[Private]]="Yes"),
""""&amp;Table_Question_Sets[[#This Row],[Key]]&amp;"""","")</f>
        <v/>
      </c>
      <c r="BP195" s="137">
        <f ca="1">IF(Table_Question_Sets[[#This Row],[Header]]="Yes","",_xlfn.NUMBERVALUE(INDIRECT(SUBSTITUTE(ADDRESS(1,COLUMN(),4),"1","")&amp;ROW()+1))+IF(OR(Table_Question_Sets[[#This Row],[Value]]&lt;&gt;"",AND(Table_Question_Sets[[#This Row],[Data Type]]="Repeating",Table_Question_Sets[[#This Row],[Calculation Repeating]]&lt;&gt;"")),1,0))</f>
        <v>0</v>
      </c>
      <c r="BQ195" s="137" t="str">
        <f ca="1" xml:space="preserve">
IF(Table_Question_Sets[[#This Row],[Data Type]]="Repeating",
OFFSET(Table_Repeating_Question_Sets[[#Headers],[Property]],MATCH(Table_Question_Sets[[#This Row],[Property]],Table_Repeating_Question_Sets[Property],0),MATCH("Calculation",Table_Repeating_Question_Sets[#Headers],0)-1,1,1),
"")</f>
        <v/>
      </c>
      <c r="BR195"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95" s="137" t="str">
        <f ca="1">IF(ISNUMBER(Table_Question_Sets[[#This Row],[Config Use Row]]),INDEX(Table_Question_Sets[Config Rollup],Table_Question_Sets[[#This Row],[Config Use Row]]),"")</f>
        <v/>
      </c>
      <c r="BU195" s="137" t="str">
        <f ca="1">IF(ISNUMBER(Table_Question_Sets[[#This Row],[Config Use Row]]),INDEX(Table_Question_Sets[Config Keys Nested Rollup],Table_Question_Sets[[#This Row],[Config Use Row]]),"")</f>
        <v/>
      </c>
      <c r="BV195" s="137" t="str">
        <f ca="1">IF(ISNUMBER(Table_Question_Sets[[#This Row],[Config Use Row]]),INDEX(Table_Question_Sets[Calculation Rollup],Table_Question_Sets[[#This Row],[Config Use Row]]),"")</f>
        <v/>
      </c>
    </row>
    <row r="196" spans="2:74" s="22" customFormat="1" ht="21" customHeight="1">
      <c r="B196" s="28" t="s">
        <v>1004</v>
      </c>
      <c r="C196" s="10"/>
      <c r="D196" s="26" t="str">
        <f ca="1">IF(Table_Question_Sets[[#This Row],[Header]]="Yes","",
IF(INDIRECT(SUBSTITUTE(ADDRESS(1,COLUMN(),4),"1","")&amp;ROW()-1)="",
INDIRECT(SUBSTITUTE(ADDRESS(1,COLUMN(Table_Question_Sets[[#This Row],[Property]]),4),"1","")&amp;ROW()-1),
INDIRECT(SUBSTITUTE(ADDRESS(1,COLUMN(),4),"1","")&amp;ROW()-1)))</f>
        <v>Summary</v>
      </c>
      <c r="E19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detailsSummary</v>
      </c>
      <c r="F196" s="26" t="str">
        <f>IF(Table_Question_Sets[[#This Row],[Header]]="Yes","",IF(Table_Question_Sets[[#This Row],[Property]]&lt;&gt;"",SUBSTITUTE(Table_Question_Sets[[#This Row],[Property]]," ",""),""))</f>
        <v>DetailsSummary</v>
      </c>
      <c r="G196" s="94"/>
      <c r="H196" s="27" t="s">
        <v>631</v>
      </c>
      <c r="I196" s="27" t="s">
        <v>631</v>
      </c>
      <c r="J196" s="10"/>
      <c r="K196" s="59"/>
      <c r="L196" s="77"/>
      <c r="M196" s="77"/>
      <c r="N196" s="60"/>
      <c r="O196" s="60" t="s">
        <v>726</v>
      </c>
      <c r="P196" s="60"/>
      <c r="Q196" s="60"/>
      <c r="R196" s="60"/>
      <c r="S196"/>
      <c r="T196" s="27"/>
      <c r="U196" s="10"/>
      <c r="V196" s="27"/>
      <c r="W196" s="27"/>
      <c r="X196" s="10"/>
      <c r="Y196" s="10" t="s">
        <v>919</v>
      </c>
      <c r="Z196" s="10"/>
      <c r="AA196" s="10"/>
      <c r="AB196" s="251" t="s">
        <v>1704</v>
      </c>
      <c r="AC196" s="10"/>
      <c r="AD196" s="27"/>
      <c r="AE196" s="27"/>
      <c r="AF196" s="10"/>
      <c r="AG196" s="10"/>
      <c r="AH196" s="82"/>
      <c r="AI196"/>
      <c r="AJ196"/>
      <c r="AK196"/>
      <c r="AL196" s="137"/>
      <c r="AM196"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96"/>
      <c r="AO19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6"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6" s="27"/>
      <c r="AR196" s="25"/>
      <c r="AS196" s="10"/>
      <c r="AT196" s="10"/>
      <c r="AU196" s="10"/>
      <c r="AV196" s="10"/>
      <c r="AW196" s="10"/>
      <c r="AX196" s="10"/>
      <c r="AY19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6" s="50" t="str">
        <f>IF(OR(Table_Question_Sets[[#This Row],[Header]]="Yes",Table_Question_Sets[[#This Row],[Text]]=""),"",IF(OR(Table_Question_Sets[[#This Row],[Text]]="true",Table_Question_Sets[[#This Row],[Text]]="false",ISNUMBER(Table_Question_Sets[[#This Row],[Text]])),Table_Question_Sets[[#This Row],[Text]],""""&amp;Table_Question_Sets[[#This Row],[Text]]&amp;""""))</f>
        <v/>
      </c>
      <c r="BA196" s="29" t="str">
        <f>IF(AND(Table_Question_Sets[[#This Row],[Header]]&lt;&gt;"Yes",Table_Question_Sets[[#This Row],[Property]]&lt;&gt;"",Table_Question_Sets[[#This Row],[Summary Label]]&lt;&gt;""),""""&amp;Table_Question_Sets[[#This Row],[Key]]&amp;""": """&amp;Table_Question_Sets[[#This Row],[Summary Label]]&amp;"""","")</f>
        <v/>
      </c>
      <c r="BB196" s="29">
        <f ca="1">IF(Table_Question_Sets[[#This Row],[Header]]="Yes","",_xlfn.NUMBERVALUE(INDIRECT(SUBSTITUTE(ADDRESS(1,COLUMN(),4),"1","")&amp;ROW()-1))+IF(Table_Question_Sets[[#This Row],[Property]]&lt;&gt;"",1,0))</f>
        <v>2</v>
      </c>
      <c r="BC196" s="29">
        <f ca="1">IF(Table_Question_Sets[[#This Row],[Header]]="Yes","",_xlfn.NUMBERVALUE(INDIRECT(SUBSTITUTE(ADDRESS(1,COLUMN(),4),"1","")&amp;ROW()+1))+IF(Table_Question_Sets[[#This Row],[Property]]&lt;&gt;"",1,0))</f>
        <v>2</v>
      </c>
      <c r="BD196" s="29" t="str">
        <f t="array" aca="1" ref="BD19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6"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96"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6"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class='summary-name'&gt;Insured Full Name&lt;/td&gt;&lt;td class='summary-value'&gt;%{insuredFullName}%&lt;/td&gt;&lt;/tr&gt;&lt;/table&gt;"}}</v>
      </c>
      <c r="BH19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class='summary-name'&gt;Insured Full Name&lt;/td&gt;&lt;td class='summary-value'&gt;%{insuredFullName}%&lt;/td&gt;&lt;/tr&gt;&lt;/table&gt;"}},"validators": {"validation": Validators.compose([])}}</v>
      </c>
      <c r="BI196" s="26" t="str">
        <f ca="1" xml:space="preserve">
IF(Table_Question_Sets[[#This Row],[Row]]="Yes","]},{""className"": ""row"",""fieldGroup"": [","")&amp;
Table_Question_Sets[[#This Row],[Config Field]]</f>
        <v>{"key":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class='summary-name'&gt;Insured Full Name&lt;/td&gt;&lt;td class='summary-value'&gt;%{insuredFullName}%&lt;/td&gt;&lt;/tr&gt;&lt;/table&gt;"}},"validators": {"validation": Validators.compose([])}}</v>
      </c>
      <c r="BJ19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class='summary-name'&gt;Insured Full Name&lt;/td&gt;&lt;td class='summary-value'&gt;%{insuredFullName}%&lt;/td&gt;&lt;/tr&gt;&lt;/table&gt;"}},"validators": {"validation": Validators.compose([])}},{"key": "premiumSummary","type": "content-field","className":"col-xs-12","templateOptions":{"content":{"heading3":"Premium","customHTML":"&lt;table class='summary-table'&gt;&lt;tr&gt;&lt;th class='summary-name'&gt;Item&lt;/th&gt;&lt;th class='summary-value'&gt;Amount&lt;/th&gt;&lt;/tr&gt;&lt;tr&gt;&lt;td class='summary-name'&gt;Base Premium&lt;/td&gt;&lt;td class='summary-value'&gt;%{calculationResult('payment.priceComponents.basePremium')}%&lt;/td&gt;&lt;/tr&gt;&lt;tr&gt;&lt;td class='summary-name'&gt;Emergency Services Levy&lt;/td&gt;&lt;td class='summary-value'&gt;%{calculationResult('payment.priceComponents.ESL')}%&lt;/td&gt;&lt;/tr&gt;&lt;tr&gt;&lt;td class='summary-name'&gt;Stamp Duty&lt;/td&gt;&lt;td class='summary-value'&gt;%{calculationResult('payment.priceComponents.stampDutyTotal')}%&lt;/td&gt;&lt;/tr&gt;&lt;tr&gt;&lt;td class='summary-name'&gt;Broker Fee&lt;/td&gt;&lt;td class='summary-value'&gt;%{calculationResult('payment.priceComponents.brokerFee')}%&lt;/td&gt;&lt;/tr&gt;&lt;tr&gt;&lt;td class='summary-name'&gt;Underwriter Fee&lt;/td&gt;&lt;td class='summary-value'&gt;%{calculationResult('payment.priceComponents.underwriterFee')}%&lt;/td&gt;&lt;/tr&gt;&lt;tr&gt;&lt;td class='summary-name'&gt;GST&lt;/td&gt;&lt;td class='summary-value'&gt;%{calculationResult('payment.priceComponents.totalGST')}%&lt;/td&gt;&lt;/tr&gt;&lt;tr&gt;&lt;td class='summary-name summary-total'&gt;Total Payable&lt;/td&gt;&lt;td class='summary-value summary-total'&gt;%{calculationResult('payment.priceComponents.totalPayable')}%&lt;/td&gt;&lt;/tr&gt;&lt;/table&gt;"}},"validators": {"validation": Validators.compose([])}}</v>
      </c>
      <c r="BK19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6" s="137" t="str">
        <f>IF(AND(Table_Question_Sets[[#This Row],[Header]]="",Table_Question_Sets[[#This Row],[Property]]&lt;&gt;"",Table_Question_Sets[[#This Row],[Field Type]]&lt;&gt;""),
""""&amp;Table_Question_Sets[[#This Row],[Key]]&amp;"""","")</f>
        <v>"detailsSummary"</v>
      </c>
      <c r="BM19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"detailsSummary","premiumSummary"</v>
      </c>
      <c r="BN196" s="137" t="str">
        <f>IF(AND(Table_Question_Sets[[#This Row],[Header]]&lt;&gt;"Yes",Table_Question_Sets[[#This Row],[Property]]&lt;&gt;"",Table_Question_Sets[[#This Row],[Workflow Role]]&lt;&gt;""),
""""&amp;Table_Question_Sets[[#This Row],[Workflow Role]]&amp;""":"""&amp;Table_Question_Sets[[#This Row],[Key]]&amp;"""","")</f>
        <v/>
      </c>
      <c r="BO196" s="137" t="str">
        <f>IF(AND(Table_Question_Sets[[#This Row],[Header]]&lt;&gt;"Yes",Table_Question_Sets[[#This Row],[Property]]&lt;&gt;"",Table_Question_Sets[[#This Row],[Private]]="Yes"),
""""&amp;Table_Question_Sets[[#This Row],[Key]]&amp;"""","")</f>
        <v/>
      </c>
      <c r="BP196" s="137">
        <f ca="1">IF(Table_Question_Sets[[#This Row],[Header]]="Yes","",_xlfn.NUMBERVALUE(INDIRECT(SUBSTITUTE(ADDRESS(1,COLUMN(),4),"1","")&amp;ROW()+1))+IF(OR(Table_Question_Sets[[#This Row],[Value]]&lt;&gt;"",AND(Table_Question_Sets[[#This Row],[Data Type]]="Repeating",Table_Question_Sets[[#This Row],[Calculation Repeating]]&lt;&gt;"")),1,0))</f>
        <v>0</v>
      </c>
      <c r="BQ196" s="137" t="str">
        <f ca="1" xml:space="preserve">
IF(Table_Question_Sets[[#This Row],[Data Type]]="Repeating",
OFFSET(Table_Repeating_Question_Sets[[#Headers],[Property]],MATCH(Table_Question_Sets[[#This Row],[Property]],Table_Repeating_Question_Sets[Property],0),MATCH("Calculation",Table_Repeating_Question_Sets[#Headers],0)-1,1,1),
"")</f>
        <v/>
      </c>
      <c r="BR196"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96" s="137" t="str">
        <f ca="1">IF(ISNUMBER(Table_Question_Sets[[#This Row],[Config Use Row]]),INDEX(Table_Question_Sets[Config Rollup],Table_Question_Sets[[#This Row],[Config Use Row]]),"")</f>
        <v/>
      </c>
      <c r="BU196" s="137" t="str">
        <f ca="1">IF(ISNUMBER(Table_Question_Sets[[#This Row],[Config Use Row]]),INDEX(Table_Question_Sets[Config Keys Nested Rollup],Table_Question_Sets[[#This Row],[Config Use Row]]),"")</f>
        <v/>
      </c>
      <c r="BV196" s="137" t="str">
        <f ca="1">IF(ISNUMBER(Table_Question_Sets[[#This Row],[Config Use Row]]),INDEX(Table_Question_Sets[Calculation Rollup],Table_Question_Sets[[#This Row],[Config Use Row]]),"")</f>
        <v/>
      </c>
    </row>
    <row r="197" spans="2:74" s="22" customFormat="1" ht="21" customHeight="1">
      <c r="B197" s="27" t="s">
        <v>1003</v>
      </c>
      <c r="C197" s="10"/>
      <c r="D197" s="26" t="str">
        <f ca="1">IF(Table_Question_Sets[[#This Row],[Header]]="Yes","",
IF(INDIRECT(SUBSTITUTE(ADDRESS(1,COLUMN(),4),"1","")&amp;ROW()-1)="",
INDIRECT(SUBSTITUTE(ADDRESS(1,COLUMN(Table_Question_Sets[[#This Row],[Property]]),4),"1","")&amp;ROW()-1),
INDIRECT(SUBSTITUTE(ADDRESS(1,COLUMN(),4),"1","")&amp;ROW()-1)))</f>
        <v>Summary</v>
      </c>
      <c r="E19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premiumSummary</v>
      </c>
      <c r="F197" s="26" t="str">
        <f>IF(Table_Question_Sets[[#This Row],[Header]]="Yes","",IF(Table_Question_Sets[[#This Row],[Property]]&lt;&gt;"",SUBSTITUTE(Table_Question_Sets[[#This Row],[Property]]," ",""),""))</f>
        <v>PremiumSummary</v>
      </c>
      <c r="G197" s="94"/>
      <c r="H197" s="27" t="s">
        <v>631</v>
      </c>
      <c r="I197" s="27" t="s">
        <v>631</v>
      </c>
      <c r="J197" s="10"/>
      <c r="K197" s="59"/>
      <c r="L197" s="77"/>
      <c r="M197" s="77"/>
      <c r="N197" s="60"/>
      <c r="O197" s="59" t="s">
        <v>726</v>
      </c>
      <c r="P197" s="59"/>
      <c r="Q197" s="59"/>
      <c r="R197" s="59"/>
      <c r="S197" s="25"/>
      <c r="T197" s="27"/>
      <c r="U197" s="11"/>
      <c r="V197" s="27"/>
      <c r="W197" s="27"/>
      <c r="X197" s="10"/>
      <c r="Y197" s="10" t="s">
        <v>199</v>
      </c>
      <c r="Z197" s="10"/>
      <c r="AA197" s="11"/>
      <c r="AB197" s="251" t="s">
        <v>1032</v>
      </c>
      <c r="AC197" s="11"/>
      <c r="AD197" s="27"/>
      <c r="AE197" s="27"/>
      <c r="AF197" s="10"/>
      <c r="AG197" s="10"/>
      <c r="AH197" s="82"/>
      <c r="AI197" s="77"/>
      <c r="AJ197" s="77"/>
      <c r="AK197" s="77"/>
      <c r="AL197" s="137"/>
      <c r="AM197"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97" s="165"/>
      <c r="AO19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7" s="27"/>
      <c r="AR197" s="25"/>
      <c r="AS197" s="11"/>
      <c r="AT197" s="11"/>
      <c r="AU197" s="11"/>
      <c r="AV197" s="11"/>
      <c r="AW197" s="11"/>
      <c r="AX197" s="11"/>
      <c r="AY19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7" s="50" t="str">
        <f>IF(OR(Table_Question_Sets[[#This Row],[Header]]="Yes",Table_Question_Sets[[#This Row],[Text]]=""),"",IF(OR(Table_Question_Sets[[#This Row],[Text]]="true",Table_Question_Sets[[#This Row],[Text]]="false",ISNUMBER(Table_Question_Sets[[#This Row],[Text]])),Table_Question_Sets[[#This Row],[Text]],""""&amp;Table_Question_Sets[[#This Row],[Text]]&amp;""""))</f>
        <v/>
      </c>
      <c r="BA197" s="29" t="str">
        <f>IF(AND(Table_Question_Sets[[#This Row],[Header]]&lt;&gt;"Yes",Table_Question_Sets[[#This Row],[Property]]&lt;&gt;"",Table_Question_Sets[[#This Row],[Summary Label]]&lt;&gt;""),""""&amp;Table_Question_Sets[[#This Row],[Key]]&amp;""": """&amp;Table_Question_Sets[[#This Row],[Summary Label]]&amp;"""","")</f>
        <v/>
      </c>
      <c r="BB197" s="29">
        <f ca="1">IF(Table_Question_Sets[[#This Row],[Header]]="Yes","",_xlfn.NUMBERVALUE(INDIRECT(SUBSTITUTE(ADDRESS(1,COLUMN(),4),"1","")&amp;ROW()-1))+IF(Table_Question_Sets[[#This Row],[Property]]&lt;&gt;"",1,0))</f>
        <v>3</v>
      </c>
      <c r="BC197" s="29">
        <f ca="1">IF(Table_Question_Sets[[#This Row],[Header]]="Yes","",_xlfn.NUMBERVALUE(INDIRECT(SUBSTITUTE(ADDRESS(1,COLUMN(),4),"1","")&amp;ROW()+1))+IF(Table_Question_Sets[[#This Row],[Property]]&lt;&gt;"",1,0))</f>
        <v>1</v>
      </c>
      <c r="BD197" s="29" t="str">
        <f t="array" aca="1" ref="BD19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7"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97"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7"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"templateOptions":{"content":{"heading3":"Premium","customHTML":"&lt;table class='summary-table'&gt;&lt;tr&gt;&lt;th class='summary-name'&gt;Item&lt;/th&gt;&lt;th class='summary-value'&gt;Amount&lt;/th&gt;&lt;/tr&gt;&lt;tr&gt;&lt;td class='summary-name'&gt;Base Premium&lt;/td&gt;&lt;td class='summary-value'&gt;%{calculationResult('payment.priceComponents.basePremium')}%&lt;/td&gt;&lt;/tr&gt;&lt;tr&gt;&lt;td class='summary-name'&gt;Emergency Services Levy&lt;/td&gt;&lt;td class='summary-value'&gt;%{calculationResult('payment.priceComponents.ESL')}%&lt;/td&gt;&lt;/tr&gt;&lt;tr&gt;&lt;td class='summary-name'&gt;Stamp Duty&lt;/td&gt;&lt;td class='summary-value'&gt;%{calculationResult('payment.priceComponents.stampDutyTotal')}%&lt;/td&gt;&lt;/tr&gt;&lt;tr&gt;&lt;td class='summary-name'&gt;Broker Fee&lt;/td&gt;&lt;td class='summary-value'&gt;%{calculationResult('payment.priceComponents.brokerFee')}%&lt;/td&gt;&lt;/tr&gt;&lt;tr&gt;&lt;td class='summary-name'&gt;Underwriter Fee&lt;/td&gt;&lt;td class='summary-value'&gt;%{calculationResult('payment.priceComponents.underwriterFee')}%&lt;/td&gt;&lt;/tr&gt;&lt;tr&gt;&lt;td class='summary-name'&gt;GST&lt;/td&gt;&lt;td class='summary-value'&gt;%{calculationResult('payment.priceComponents.totalGST')}%&lt;/td&gt;&lt;/tr&gt;&lt;tr&gt;&lt;td class='summary-name summary-total'&gt;Total Payable&lt;/td&gt;&lt;td class='summary-value summary-total'&gt;%{calculationResult('payment.priceComponents.totalPayable')}%&lt;/td&gt;&lt;/tr&gt;&lt;/table&gt;"}}</v>
      </c>
      <c r="BH19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"premiumSummary","type": "content-field","className":"col-xs-12","templateOptions":{"content":{"heading3":"Premium","customHTML":"&lt;table class='summary-table'&gt;&lt;tr&gt;&lt;th class='summary-name'&gt;Item&lt;/th&gt;&lt;th class='summary-value'&gt;Amount&lt;/th&gt;&lt;/tr&gt;&lt;tr&gt;&lt;td class='summary-name'&gt;Base Premium&lt;/td&gt;&lt;td class='summary-value'&gt;%{calculationResult('payment.priceComponents.basePremium')}%&lt;/td&gt;&lt;/tr&gt;&lt;tr&gt;&lt;td class='summary-name'&gt;Emergency Services Levy&lt;/td&gt;&lt;td class='summary-value'&gt;%{calculationResult('payment.priceComponents.ESL')}%&lt;/td&gt;&lt;/tr&gt;&lt;tr&gt;&lt;td class='summary-name'&gt;Stamp Duty&lt;/td&gt;&lt;td class='summary-value'&gt;%{calculationResult('payment.priceComponents.stampDutyTotal')}%&lt;/td&gt;&lt;/tr&gt;&lt;tr&gt;&lt;td class='summary-name'&gt;Broker Fee&lt;/td&gt;&lt;td class='summary-value'&gt;%{calculationResult('payment.priceComponents.brokerFee')}%&lt;/td&gt;&lt;/tr&gt;&lt;tr&gt;&lt;td class='summary-name'&gt;Underwriter Fee&lt;/td&gt;&lt;td class='summary-value'&gt;%{calculationResult('payment.priceComponents.underwriterFee')}%&lt;/td&gt;&lt;/tr&gt;&lt;tr&gt;&lt;td class='summary-name'&gt;GST&lt;/td&gt;&lt;td class='summary-value'&gt;%{calculationResult('payment.priceComponents.totalGST')}%&lt;/td&gt;&lt;/tr&gt;&lt;tr&gt;&lt;td class='summary-name summary-total'&gt;Total Payable&lt;/td&gt;&lt;td class='summary-value summary-total'&gt;%{calculationResult('payment.priceComponents.totalPayable')}%&lt;/td&gt;&lt;/tr&gt;&lt;/table&gt;"}},"validators": {"validation": Validators.compose([])}}</v>
      </c>
      <c r="BI197" s="26" t="str">
        <f ca="1" xml:space="preserve">
IF(Table_Question_Sets[[#This Row],[Row]]="Yes","]},{""className"": ""row"",""fieldGroup"": [","")&amp;
Table_Question_Sets[[#This Row],[Config Field]]</f>
        <v>{"key": "premiumSummary","type": "content-field","className":"col-xs-12","templateOptions":{"content":{"heading3":"Premium","customHTML":"&lt;table class='summary-table'&gt;&lt;tr&gt;&lt;th class='summary-name'&gt;Item&lt;/th&gt;&lt;th class='summary-value'&gt;Amount&lt;/th&gt;&lt;/tr&gt;&lt;tr&gt;&lt;td class='summary-name'&gt;Base Premium&lt;/td&gt;&lt;td class='summary-value'&gt;%{calculationResult('payment.priceComponents.basePremium')}%&lt;/td&gt;&lt;/tr&gt;&lt;tr&gt;&lt;td class='summary-name'&gt;Emergency Services Levy&lt;/td&gt;&lt;td class='summary-value'&gt;%{calculationResult('payment.priceComponents.ESL')}%&lt;/td&gt;&lt;/tr&gt;&lt;tr&gt;&lt;td class='summary-name'&gt;Stamp Duty&lt;/td&gt;&lt;td class='summary-value'&gt;%{calculationResult('payment.priceComponents.stampDutyTotal')}%&lt;/td&gt;&lt;/tr&gt;&lt;tr&gt;&lt;td class='summary-name'&gt;Broker Fee&lt;/td&gt;&lt;td class='summary-value'&gt;%{calculationResult('payment.priceComponents.brokerFee')}%&lt;/td&gt;&lt;/tr&gt;&lt;tr&gt;&lt;td class='summary-name'&gt;Underwriter Fee&lt;/td&gt;&lt;td class='summary-value'&gt;%{calculationResult('payment.priceComponents.underwriterFee')}%&lt;/td&gt;&lt;/tr&gt;&lt;tr&gt;&lt;td class='summary-name'&gt;GST&lt;/td&gt;&lt;td class='summary-value'&gt;%{calculationResult('payment.priceComponents.totalGST')}%&lt;/td&gt;&lt;/tr&gt;&lt;tr&gt;&lt;td class='summary-name summary-total'&gt;Total Payable&lt;/td&gt;&lt;td class='summary-value summary-total'&gt;%{calculationResult('payment.priceComponents.totalPayable')}%&lt;/td&gt;&lt;/tr&gt;&lt;/table&gt;"}},"validators": {"validation": Validators.compose([])}}</v>
      </c>
      <c r="BJ19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"premiumSummary","type": "content-field","className":"col-xs-12","templateOptions":{"content":{"heading3":"Premium","customHTML":"&lt;table class='summary-table'&gt;&lt;tr&gt;&lt;th class='summary-name'&gt;Item&lt;/th&gt;&lt;th class='summary-value'&gt;Amount&lt;/th&gt;&lt;/tr&gt;&lt;tr&gt;&lt;td class='summary-name'&gt;Base Premium&lt;/td&gt;&lt;td class='summary-value'&gt;%{calculationResult('payment.priceComponents.basePremium')}%&lt;/td&gt;&lt;/tr&gt;&lt;tr&gt;&lt;td class='summary-name'&gt;Emergency Services Levy&lt;/td&gt;&lt;td class='summary-value'&gt;%{calculationResult('payment.priceComponents.ESL')}%&lt;/td&gt;&lt;/tr&gt;&lt;tr&gt;&lt;td class='summary-name'&gt;Stamp Duty&lt;/td&gt;&lt;td class='summary-value'&gt;%{calculationResult('payment.priceComponents.stampDutyTotal')}%&lt;/td&gt;&lt;/tr&gt;&lt;tr&gt;&lt;td class='summary-name'&gt;Broker Fee&lt;/td&gt;&lt;td class='summary-value'&gt;%{calculationResult('payment.priceComponents.brokerFee')}%&lt;/td&gt;&lt;/tr&gt;&lt;tr&gt;&lt;td class='summary-name'&gt;Underwriter Fee&lt;/td&gt;&lt;td class='summary-value'&gt;%{calculationResult('payment.priceComponents.underwriterFee')}%&lt;/td&gt;&lt;/tr&gt;&lt;tr&gt;&lt;td class='summary-name'&gt;GST&lt;/td&gt;&lt;td class='summary-value'&gt;%{calculationResult('payment.priceComponents.totalGST')}%&lt;/td&gt;&lt;/tr&gt;&lt;tr&gt;&lt;td class='summary-name summary-total'&gt;Total Payable&lt;/td&gt;&lt;td class='summary-value summary-total'&gt;%{calculationResult('payment.priceComponents.totalPayable')}%&lt;/td&gt;&lt;/tr&gt;&lt;/table&gt;"}},"validators": {"validation": Validators.compose([])}}</v>
      </c>
      <c r="BK19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7" s="137" t="str">
        <f>IF(AND(Table_Question_Sets[[#This Row],[Header]]="",Table_Question_Sets[[#This Row],[Property]]&lt;&gt;"",Table_Question_Sets[[#This Row],[Field Type]]&lt;&gt;""),
""""&amp;Table_Question_Sets[[#This Row],[Key]]&amp;"""","")</f>
        <v>"premiumSummary"</v>
      </c>
      <c r="BM19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"premiumSummary"</v>
      </c>
      <c r="BN197" s="137" t="str">
        <f>IF(AND(Table_Question_Sets[[#This Row],[Header]]&lt;&gt;"Yes",Table_Question_Sets[[#This Row],[Property]]&lt;&gt;"",Table_Question_Sets[[#This Row],[Workflow Role]]&lt;&gt;""),
""""&amp;Table_Question_Sets[[#This Row],[Workflow Role]]&amp;""":"""&amp;Table_Question_Sets[[#This Row],[Key]]&amp;"""","")</f>
        <v/>
      </c>
      <c r="BO197" s="137" t="str">
        <f>IF(AND(Table_Question_Sets[[#This Row],[Header]]&lt;&gt;"Yes",Table_Question_Sets[[#This Row],[Property]]&lt;&gt;"",Table_Question_Sets[[#This Row],[Private]]="Yes"),
""""&amp;Table_Question_Sets[[#This Row],[Key]]&amp;"""","")</f>
        <v/>
      </c>
      <c r="BP197" s="137">
        <f ca="1">IF(Table_Question_Sets[[#This Row],[Header]]="Yes","",_xlfn.NUMBERVALUE(INDIRECT(SUBSTITUTE(ADDRESS(1,COLUMN(),4),"1","")&amp;ROW()+1))+IF(OR(Table_Question_Sets[[#This Row],[Value]]&lt;&gt;"",AND(Table_Question_Sets[[#This Row],[Data Type]]="Repeating",Table_Question_Sets[[#This Row],[Calculation Repeating]]&lt;&gt;"")),1,0))</f>
        <v>0</v>
      </c>
      <c r="BQ197" s="137" t="str">
        <f ca="1" xml:space="preserve">
IF(Table_Question_Sets[[#This Row],[Data Type]]="Repeating",
OFFSET(Table_Repeating_Question_Sets[[#Headers],[Property]],MATCH(Table_Question_Sets[[#This Row],[Property]],Table_Repeating_Question_Sets[Property],0),MATCH("Calculation",Table_Repeating_Question_Sets[#Headers],0)-1,1,1),
"")</f>
        <v/>
      </c>
      <c r="BR197"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97" s="137" t="str">
        <f ca="1">IF(ISNUMBER(Table_Question_Sets[[#This Row],[Config Use Row]]),INDEX(Table_Question_Sets[Config Rollup],Table_Question_Sets[[#This Row],[Config Use Row]]),"")</f>
        <v/>
      </c>
      <c r="BU197" s="137" t="str">
        <f ca="1">IF(ISNUMBER(Table_Question_Sets[[#This Row],[Config Use Row]]),INDEX(Table_Question_Sets[Config Keys Nested Rollup],Table_Question_Sets[[#This Row],[Config Use Row]]),"")</f>
        <v/>
      </c>
      <c r="BV197" s="137" t="str">
        <f ca="1">IF(ISNUMBER(Table_Question_Sets[[#This Row],[Config Use Row]]),INDEX(Table_Question_Sets[Calculation Rollup],Table_Question_Sets[[#This Row],[Config Use Row]]),"")</f>
        <v/>
      </c>
    </row>
    <row r="198" spans="2:74" s="22" customFormat="1" ht="29.25" thickBot="1">
      <c r="B198" s="49" t="s">
        <v>96</v>
      </c>
      <c r="C198" s="49" t="s">
        <v>60</v>
      </c>
      <c r="D198" s="49" t="str">
        <f ca="1">IF(Table_Question_Sets[[#This Row],[Header]]="Yes","",
IF(INDIRECT(SUBSTITUTE(ADDRESS(1,COLUMN(),4),"1","")&amp;ROW()-1)="",
INDIRECT(SUBSTITUTE(ADDRESS(1,COLUMN(Table_Question_Sets[[#This Row],[Property]]),4),"1","")&amp;ROW()-1),
INDIRECT(SUBSTITUTE(ADDRESS(1,COLUMN(),4),"1","")&amp;ROW()-1)))</f>
        <v/>
      </c>
      <c r="E198"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paymentMethods</v>
      </c>
      <c r="F198" s="49" t="str">
        <f>IF(Table_Question_Sets[[#This Row],[Header]]="Yes","",IF(Table_Question_Sets[[#This Row],[Property]]&lt;&gt;"",SUBSTITUTE(Table_Question_Sets[[#This Row],[Property]]," ",""),""))</f>
        <v/>
      </c>
      <c r="G198" s="48"/>
      <c r="H198" s="49"/>
      <c r="I198" s="49"/>
      <c r="J198" s="49"/>
      <c r="K198" s="48"/>
      <c r="L198" s="49"/>
      <c r="M198" s="49"/>
      <c r="N198" s="48"/>
      <c r="O198" s="48"/>
      <c r="P198" s="48"/>
      <c r="Q198" s="48"/>
      <c r="R198" s="48"/>
      <c r="S198" s="48"/>
      <c r="T198" s="49"/>
      <c r="U198" s="49"/>
      <c r="V198" s="49"/>
      <c r="W198" s="49"/>
      <c r="X198" s="49"/>
      <c r="Y198" s="49"/>
      <c r="Z198" s="49"/>
      <c r="AA198" s="49"/>
      <c r="AB198" s="49"/>
      <c r="AC198" s="49"/>
      <c r="AD198" s="49"/>
      <c r="AE198" s="49"/>
      <c r="AF198" s="49"/>
      <c r="AG198" s="49"/>
      <c r="AH198" s="49"/>
      <c r="AI198" s="49"/>
      <c r="AJ198" s="49"/>
      <c r="AK198" s="49"/>
      <c r="AL198" s="49"/>
      <c r="AM198"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98" s="100"/>
      <c r="AO198"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8" s="10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98" s="49"/>
      <c r="AR198" s="48"/>
      <c r="AS198" s="49"/>
      <c r="AT198" s="49"/>
      <c r="AU198" s="49"/>
      <c r="AV198" s="49"/>
      <c r="AW198" s="49"/>
      <c r="AX198" s="49"/>
      <c r="AY19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8" s="48" t="str">
        <f>IF(OR(Table_Question_Sets[[#This Row],[Header]]="Yes",Table_Question_Sets[[#This Row],[Text]]=""),"",IF(OR(Table_Question_Sets[[#This Row],[Text]]="true",Table_Question_Sets[[#This Row],[Text]]="false",ISNUMBER(Table_Question_Sets[[#This Row],[Text]])),Table_Question_Sets[[#This Row],[Text]],""""&amp;Table_Question_Sets[[#This Row],[Text]]&amp;""""))</f>
        <v/>
      </c>
      <c r="BA198" s="48" t="str">
        <f>IF(AND(Table_Question_Sets[[#This Row],[Header]]&lt;&gt;"Yes",Table_Question_Sets[[#This Row],[Property]]&lt;&gt;"",Table_Question_Sets[[#This Row],[Summary Label]]&lt;&gt;""),""""&amp;Table_Question_Sets[[#This Row],[Key]]&amp;""": """&amp;Table_Question_Sets[[#This Row],[Summary Label]]&amp;"""","")</f>
        <v/>
      </c>
      <c r="BB198" s="48" t="str">
        <f ca="1">IF(Table_Question_Sets[[#This Row],[Header]]="Yes","",_xlfn.NUMBERVALUE(INDIRECT(SUBSTITUTE(ADDRESS(1,COLUMN(),4),"1","")&amp;ROW()-1))+IF(Table_Question_Sets[[#This Row],[Property]]&lt;&gt;"",1,0))</f>
        <v/>
      </c>
      <c r="BC198" s="48" t="str">
        <f ca="1">IF(Table_Question_Sets[[#This Row],[Header]]="Yes","",_xlfn.NUMBERVALUE(INDIRECT(SUBSTITUTE(ADDRESS(1,COLUMN(),4),"1","")&amp;ROW()+1))+IF(Table_Question_Sets[[#This Row],[Property]]&lt;&gt;"",1,0))</f>
        <v/>
      </c>
      <c r="BD198" s="48" t="str">
        <f t="array" aca="1" ref="BD19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9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8"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98"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98" s="49" t="str">
        <f xml:space="preserve">
IF(Table_Question_Sets[[#This Row],[Row]]="Yes","]},{""className"": ""row"",""fieldGroup"": [","")&amp;
Table_Question_Sets[[#This Row],[Config Field]]</f>
        <v/>
      </c>
      <c r="BJ198"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"paymentMethods":[{"className": "row","fieldGroup":[{"key": "paymentMethodSelect","type": "radio-field","className":"col-xs-12","templateOptions":{"calculatedValue":"paymentOptionSelect != 'Yearly' ? 'Premium Finance' : 'Credit Card'","calculatedTrigger":"paymentOptionSelect","options":[{"value":"Pay now with credit card","key":"Credit Card"},{"value":"Pay monthly with premium finance","key":"Premium Finance"},{"value":"Send me an invoice with 30 day terms","key":"Invoice","hideCondition":"((quoteStatus()['payment']['custom']['rawPayable'] != '') ? number(quoteStatus()['payment']['custom']['rawPayable']) : 2001) &lt; 2000"}],"label":"How would you like to pay?","affectsPremium":"Yes"},"validators": {"validation": Validators.compose([ValidationService.required('true', '')])}},]},{"className": "row","fieldGroup": [{"key": "paymentOption","type": "hidden-field","className":"col-xs-6 col-sm-4 col-md-3","templateOptions":{"calculatedValue":"paymentMethodSelect == '' ? paymentOptionSelect : (paymentMethodSelect == 'Premium Finance' ? 'Monthly' : 'Yearly')","assumedValue":"Yearly"},"validators": {"validation": Validators.compose([])},"expressionProperties": { "templateOptions.disabled": "true"}},{"key": "paymentMethod","type": "hidden-field","className":"col-xs-6 col-sm-4 col-md-3","templateOptions":{"calculatedValue":"paymentMethodSelect != '' ? (paymentMethodSelect == 'Credit Card' ? (creditCardSelect == '' ? 'Visa' : creditCardSelect) : (paymentMethodSelect == 'Premium Finance' ? 'Premium Funding' : 'Invoice')) : 'Visa'","assumedValue":"Visa"},"validators": {"validation": Validators.compose([])},"expressionProperties": { "templateOptions.disabled": "true"}},{"key": "debitOption","type": "buttons-field","className":"col-xs-12","templateOptions":{"options":[{"value":"Credit Card","key":"Credit Card"},{"value":"Direct Debit","key":"Direct Debit"}],"content":{"heading2":"Payment Method","paragraph":"How would you like to make your recurring payments?"},"hideCondition":"paymentMethod != 'Premium Funding' "},"validators":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198"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8" s="49" t="str">
        <f>IF(AND(Table_Question_Sets[[#This Row],[Header]]="",Table_Question_Sets[[#This Row],[Property]]&lt;&gt;"",Table_Question_Sets[[#This Row],[Field Type]]&lt;&gt;""),
""""&amp;Table_Question_Sets[[#This Row],[Key]]&amp;"""","")</f>
        <v/>
      </c>
      <c r="BM198"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paymentMethodSelect","paymentOption","paymentMethod","debitOption","creditCardPaymentHeading","creditCardDebitHeading","creditCardSelect","creditCardNumber","creditCardName","creditCardExpiryDate","creditCardCCV","directDebitHeading","directDebitAccountName","directDebitBSB","directDebitAccountNumber"],</v>
      </c>
      <c r="BN198" s="49" t="str">
        <f>IF(AND(Table_Question_Sets[[#This Row],[Header]]&lt;&gt;"Yes",Table_Question_Sets[[#This Row],[Property]]&lt;&gt;"",Table_Question_Sets[[#This Row],[Workflow Role]]&lt;&gt;""),
""""&amp;Table_Question_Sets[[#This Row],[Workflow Role]]&amp;""":"""&amp;Table_Question_Sets[[#This Row],[Key]]&amp;"""","")</f>
        <v/>
      </c>
      <c r="BO198" s="49" t="str">
        <f>IF(AND(Table_Question_Sets[[#This Row],[Header]]&lt;&gt;"Yes",Table_Question_Sets[[#This Row],[Property]]&lt;&gt;"",Table_Question_Sets[[#This Row],[Private]]="Yes"),
""""&amp;Table_Question_Sets[[#This Row],[Key]]&amp;"""","")</f>
        <v/>
      </c>
      <c r="BP198" s="49" t="str">
        <f ca="1">IF(Table_Question_Sets[[#This Row],[Header]]="Yes","",_xlfn.NUMBERVALUE(INDIRECT(SUBSTITUTE(ADDRESS(1,COLUMN(),4),"1","")&amp;ROW()+1))+IF(OR(Table_Question_Sets[[#This Row],[Value]]&lt;&gt;"",AND(Table_Question_Sets[[#This Row],[Data Type]]="Repeating",Table_Question_Sets[[#This Row],[Calculation Repeating]]&lt;&gt;"")),1,0))</f>
        <v/>
      </c>
      <c r="BQ198" s="49" t="str">
        <f ca="1" xml:space="preserve">
IF(Table_Question_Sets[[#This Row],[Data Type]]="Repeating",
OFFSET(Table_Repeating_Question_Sets[[#Headers],[Property]],MATCH(Table_Question_Sets[[#This Row],[Property]],Table_Repeating_Question_Sets[Property],0),MATCH("Calculation",Table_Repeating_Question_Sets[#Headers],0)-1,1,1),
"")</f>
        <v/>
      </c>
      <c r="BR198" s="49"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8"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"paymentMethods":{"paymentOption": "Yearly","paymentMethod": "Visa"},</v>
      </c>
      <c r="BT198" s="49" t="str">
        <f ca="1">IF(ISNUMBER(Table_Question_Sets[[#This Row],[Config Use Row]]),INDEX(Table_Question_Sets[Config Rollup],Table_Question_Sets[[#This Row],[Config Use Row]]),"")</f>
        <v/>
      </c>
      <c r="BU198" s="49" t="str">
        <f ca="1">IF(ISNUMBER(Table_Question_Sets[[#This Row],[Config Use Row]]),INDEX(Table_Question_Sets[Config Keys Nested Rollup],Table_Question_Sets[[#This Row],[Config Use Row]]),"")</f>
        <v/>
      </c>
      <c r="BV198" s="49" t="str">
        <f ca="1">IF(ISNUMBER(Table_Question_Sets[[#This Row],[Config Use Row]]),INDEX(Table_Question_Sets[Calculation Rollup],Table_Question_Sets[[#This Row],[Config Use Row]]),"")</f>
        <v/>
      </c>
    </row>
    <row r="199" spans="2:74" s="22" customFormat="1" ht="21" hidden="1" customHeight="1">
      <c r="B199" s="10"/>
      <c r="C199" s="10"/>
      <c r="D199" s="10" t="str">
        <f ca="1">IF(Table_Question_Sets[[#This Row],[Header]]="Yes","",
IF(INDIRECT(SUBSTITUTE(ADDRESS(1,COLUMN(),4),"1","")&amp;ROW()-1)="",
INDIRECT(SUBSTITUTE(ADDRESS(1,COLUMN(Table_Question_Sets[[#This Row],[Property]]),4),"1","")&amp;ROW()-1),
INDIRECT(SUBSTITUTE(ADDRESS(1,COLUMN(),4),"1","")&amp;ROW()-1)))</f>
        <v>Payment Methods</v>
      </c>
      <c r="E199"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99" s="10" t="str">
        <f>IF(Table_Question_Sets[[#This Row],[Header]]="Yes","",IF(Table_Question_Sets[[#This Row],[Property]]&lt;&gt;"",SUBSTITUTE(Table_Question_Sets[[#This Row],[Property]]," ",""),""))</f>
        <v/>
      </c>
      <c r="G199" s="203"/>
      <c r="H199" s="10"/>
      <c r="I199" s="10"/>
      <c r="J199" s="10"/>
      <c r="K199" s="77"/>
      <c r="L199" s="77"/>
      <c r="M199" s="77"/>
      <c r="N199" s="10"/>
      <c r="O199" s="10"/>
      <c r="P199" s="10"/>
      <c r="Q199" s="10"/>
      <c r="R199" s="10"/>
      <c r="S199" s="10"/>
      <c r="T199" s="10"/>
      <c r="U199" s="10"/>
      <c r="V199" s="10"/>
      <c r="W199" s="10"/>
      <c r="X199" s="10"/>
      <c r="Y199" s="10"/>
      <c r="Z199" s="10"/>
      <c r="AA199" s="10"/>
      <c r="AB199" s="10"/>
      <c r="AC199" s="10"/>
      <c r="AD199" s="10"/>
      <c r="AE199" s="10"/>
      <c r="AF199" s="10"/>
      <c r="AG199" s="10"/>
      <c r="AH199" s="77"/>
      <c r="AI199" s="77"/>
      <c r="AJ199" s="77"/>
      <c r="AK199" s="77"/>
      <c r="AL199" s="137"/>
      <c r="AM199" s="165"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199" s="165"/>
      <c r="AO199"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9"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99" s="10"/>
      <c r="AR199" s="10"/>
      <c r="AS199" s="10"/>
      <c r="AT199" s="10"/>
      <c r="AU199" s="10"/>
      <c r="AV199" s="10"/>
      <c r="AW199" s="10"/>
      <c r="AX199" s="10"/>
      <c r="AY199"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9" s="10" t="str">
        <f>IF(OR(Table_Question_Sets[[#This Row],[Header]]="Yes",Table_Question_Sets[[#This Row],[Text]]=""),"",IF(OR(Table_Question_Sets[[#This Row],[Text]]="true",Table_Question_Sets[[#This Row],[Text]]="false",ISNUMBER(Table_Question_Sets[[#This Row],[Text]])),Table_Question_Sets[[#This Row],[Text]],""""&amp;Table_Question_Sets[[#This Row],[Text]]&amp;""""))</f>
        <v/>
      </c>
      <c r="BA199" s="10" t="str">
        <f>IF(AND(Table_Question_Sets[[#This Row],[Header]]&lt;&gt;"Yes",Table_Question_Sets[[#This Row],[Property]]&lt;&gt;"",Table_Question_Sets[[#This Row],[Summary Label]]&lt;&gt;""),""""&amp;Table_Question_Sets[[#This Row],[Key]]&amp;""": """&amp;Table_Question_Sets[[#This Row],[Summary Label]]&amp;"""","")</f>
        <v/>
      </c>
      <c r="BB199" s="25">
        <f ca="1">IF(Table_Question_Sets[[#This Row],[Header]]="Yes","",_xlfn.NUMBERVALUE(INDIRECT(SUBSTITUTE(ADDRESS(1,COLUMN(),4),"1","")&amp;ROW()-1))+IF(Table_Question_Sets[[#This Row],[Property]]&lt;&gt;"",1,0))</f>
        <v>0</v>
      </c>
      <c r="BC199" s="25">
        <f ca="1">IF(Table_Question_Sets[[#This Row],[Header]]="Yes","",_xlfn.NUMBERVALUE(INDIRECT(SUBSTITUTE(ADDRESS(1,COLUMN(),4),"1","")&amp;ROW()+1))+IF(Table_Question_Sets[[#This Row],[Property]]&lt;&gt;"",1,0))</f>
        <v>15</v>
      </c>
      <c r="BD199" s="10" t="str">
        <f t="array" aca="1" ref="BD19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9"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99"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9"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99"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99" s="10" t="str">
        <f xml:space="preserve">
IF(Table_Question_Sets[[#This Row],[Row]]="Yes","]},{""className"": ""row"",""fieldGroup"": [","")&amp;
Table_Question_Sets[[#This Row],[Config Field]]</f>
        <v/>
      </c>
      <c r="BJ199"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"paymentMethodSelect","type": "radio-field","className":"col-xs-12","templateOptions":{"calculatedValue":"paymentOptionSelect != 'Yearly' ? 'Premium Finance' : 'Credit Card'","calculatedTrigger":"paymentOptionSelect","options":[{"value":"Pay now with credit card","key":"Credit Card"},{"value":"Pay monthly with premium finance","key":"Premium Finance"},{"value":"Send me an invoice with 30 day terms","key":"Invoice","hideCondition":"((quoteStatus()['payment']['custom']['rawPayable'] != '') ? number(quoteStatus()['payment']['custom']['rawPayable']) : 2001) &lt; 2000"}],"label":"How would you like to pay?","affectsPremium":"Yes"},"validators": {"validation": Validators.compose([ValidationService.required('true', '')])}},]},{"className": "row","fieldGroup": [{"key": "paymentOption","type": "hidden-field","className":"col-xs-6 col-sm-4 col-md-3","templateOptions":{"calculatedValue":"paymentMethodSelect == '' ? paymentOptionSelect : (paymentMethodSelect == 'Premium Finance' ? 'Monthly' : 'Yearly')","assumedValue":"Yearly"},"validators": {"validation": Validators.compose([])},"expressionProperties": { "templateOptions.disabled": "true"}},{"key": "paymentMethod","type": "hidden-field","className":"col-xs-6 col-sm-4 col-md-3","templateOptions":{"calculatedValue":"paymentMethodSelect != '' ? (paymentMethodSelect == 'Credit Card' ? (creditCardSelect == '' ? 'Visa' : creditCardSelect) : (paymentMethodSelect == 'Premium Finance' ? 'Premium Funding' : 'Invoice')) : 'Visa'","assumedValue":"Visa"},"validators": {"validation": Validators.compose([])},"expressionProperties": { "templateOptions.disabled": "true"}},{"key": "debitOption","type": "buttons-field","className":"col-xs-12","templateOptions":{"options":[{"value":"Credit Card","key":"Credit Card"},{"value":"Direct Debit","key":"Direct Debit"}],"content":{"heading2":"Payment Method","paragraph":"How would you like to make your recurring payments?"},"hideCondition":"paymentMethod != 'Premium Funding' "},"validators":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199"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9" s="10" t="str">
        <f>IF(AND(Table_Question_Sets[[#This Row],[Header]]="",Table_Question_Sets[[#This Row],[Property]]&lt;&gt;"",Table_Question_Sets[[#This Row],[Field Type]]&lt;&gt;""),
""""&amp;Table_Question_Sets[[#This Row],[Key]]&amp;"""","")</f>
        <v/>
      </c>
      <c r="BM199"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elect","paymentOption","paymentMethod","debitOption","creditCardPaymentHeading","creditCardDebitHeading","creditCardSelect","creditCardNumber","creditCardName","creditCardExpiryDate","creditCardCCV","directDebitHeading","directDebitAccountName","directDebitBSB","directDebitAccountNumber"</v>
      </c>
      <c r="BN199" s="10" t="str">
        <f>IF(AND(Table_Question_Sets[[#This Row],[Header]]&lt;&gt;"Yes",Table_Question_Sets[[#This Row],[Property]]&lt;&gt;"",Table_Question_Sets[[#This Row],[Workflow Role]]&lt;&gt;""),
""""&amp;Table_Question_Sets[[#This Row],[Workflow Role]]&amp;""":"""&amp;Table_Question_Sets[[#This Row],[Key]]&amp;"""","")</f>
        <v/>
      </c>
      <c r="BO199" s="10" t="str">
        <f>IF(AND(Table_Question_Sets[[#This Row],[Header]]&lt;&gt;"Yes",Table_Question_Sets[[#This Row],[Property]]&lt;&gt;"",Table_Question_Sets[[#This Row],[Private]]="Yes"),
""""&amp;Table_Question_Sets[[#This Row],[Key]]&amp;"""","")</f>
        <v/>
      </c>
      <c r="BP199" s="10">
        <f ca="1">IF(Table_Question_Sets[[#This Row],[Header]]="Yes","",_xlfn.NUMBERVALUE(INDIRECT(SUBSTITUTE(ADDRESS(1,COLUMN(),4),"1","")&amp;ROW()+1))+IF(OR(Table_Question_Sets[[#This Row],[Value]]&lt;&gt;"",AND(Table_Question_Sets[[#This Row],[Data Type]]="Repeating",Table_Question_Sets[[#This Row],[Calculation Repeating]]&lt;&gt;"")),1,0))</f>
        <v>0</v>
      </c>
      <c r="BQ199" s="10" t="str">
        <f ca="1" xml:space="preserve">
IF(Table_Question_Sets[[#This Row],[Data Type]]="Repeating",
OFFSET(Table_Repeating_Question_Sets[[#Headers],[Property]],MATCH(Table_Question_Sets[[#This Row],[Property]],Table_Repeating_Question_Sets[Property],0),MATCH("Calculation",Table_Repeating_Question_Sets[#Headers],0)-1,1,1),
"")</f>
        <v/>
      </c>
      <c r="BR199"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9"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"Yearly","paymentMethod": "Visa"</v>
      </c>
      <c r="BT199" s="10" t="str">
        <f ca="1">IF(ISNUMBER(Table_Question_Sets[[#This Row],[Config Use Row]]),INDEX(Table_Question_Sets[Config Rollup],Table_Question_Sets[[#This Row],[Config Use Row]]),"")</f>
        <v/>
      </c>
      <c r="BU199" s="10" t="str">
        <f ca="1">IF(ISNUMBER(Table_Question_Sets[[#This Row],[Config Use Row]]),INDEX(Table_Question_Sets[Config Keys Nested Rollup],Table_Question_Sets[[#This Row],[Config Use Row]]),"")</f>
        <v/>
      </c>
      <c r="BV199" s="10" t="str">
        <f ca="1">IF(ISNUMBER(Table_Question_Sets[[#This Row],[Config Use Row]]),INDEX(Table_Question_Sets[Calculation Rollup],Table_Question_Sets[[#This Row],[Config Use Row]]),"")</f>
        <v/>
      </c>
    </row>
    <row r="200" spans="2:74" s="22" customFormat="1" ht="21" customHeight="1">
      <c r="B200" t="s">
        <v>807</v>
      </c>
      <c r="C200"/>
      <c r="D200" t="str">
        <f ca="1">IF(Table_Question_Sets[[#This Row],[Header]]="Yes","",
IF(INDIRECT(SUBSTITUTE(ADDRESS(1,COLUMN(),4),"1","")&amp;ROW()-1)="",
INDIRECT(SUBSTITUTE(ADDRESS(1,COLUMN(Table_Question_Sets[[#This Row],[Property]]),4),"1","")&amp;ROW()-1),
INDIRECT(SUBSTITUTE(ADDRESS(1,COLUMN(),4),"1","")&amp;ROW()-1)))</f>
        <v>Payment Methods</v>
      </c>
      <c r="E20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paymentMethodSelect</v>
      </c>
      <c r="F200" t="str">
        <f>IF(Table_Question_Sets[[#This Row],[Header]]="Yes","",IF(Table_Question_Sets[[#This Row],[Property]]&lt;&gt;"",SUBSTITUTE(Table_Question_Sets[[#This Row],[Property]]," ",""),""))</f>
        <v>PaymentMethodSelect</v>
      </c>
      <c r="G200" s="94"/>
      <c r="H200" t="s">
        <v>37</v>
      </c>
      <c r="I200" t="s">
        <v>79</v>
      </c>
      <c r="J200" t="s">
        <v>96</v>
      </c>
      <c r="K200" t="s">
        <v>60</v>
      </c>
      <c r="L200"/>
      <c r="M200"/>
      <c r="N200"/>
      <c r="O200" s="60">
        <v>12</v>
      </c>
      <c r="P200"/>
      <c r="Q200"/>
      <c r="R200"/>
      <c r="S200"/>
      <c r="T200" t="s">
        <v>797</v>
      </c>
      <c r="U200"/>
      <c r="V200" s="27"/>
      <c r="W200"/>
      <c r="X200"/>
      <c r="Y200"/>
      <c r="Z200"/>
      <c r="AA200" s="6"/>
      <c r="AB200" s="6"/>
      <c r="AC200"/>
      <c r="AD200"/>
      <c r="AE200"/>
      <c r="AF200"/>
      <c r="AG200"/>
      <c r="AH200" s="181"/>
      <c r="AI200" s="77" t="s">
        <v>1749</v>
      </c>
      <c r="AJ200" s="181" t="s">
        <v>1021</v>
      </c>
      <c r="AK200" s="181"/>
      <c r="AL200"/>
      <c r="AM2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00"/>
      <c r="AO2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0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0"/>
      <c r="AR200"/>
      <c r="AS200" t="s">
        <v>60</v>
      </c>
      <c r="AT200"/>
      <c r="AU200"/>
      <c r="AV200"/>
      <c r="AW200"/>
      <c r="AX200"/>
      <c r="AY200"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0" t="str">
        <f>IF(OR(Table_Question_Sets[[#This Row],[Header]]="Yes",Table_Question_Sets[[#This Row],[Text]]=""),"",IF(OR(Table_Question_Sets[[#This Row],[Text]]="true",Table_Question_Sets[[#This Row],[Text]]="false",ISNUMBER(Table_Question_Sets[[#This Row],[Text]])),Table_Question_Sets[[#This Row],[Text]],""""&amp;Table_Question_Sets[[#This Row],[Text]]&amp;""""))</f>
        <v/>
      </c>
      <c r="BA200" t="str">
        <f>IF(AND(Table_Question_Sets[[#This Row],[Header]]&lt;&gt;"Yes",Table_Question_Sets[[#This Row],[Property]]&lt;&gt;"",Table_Question_Sets[[#This Row],[Summary Label]]&lt;&gt;""),""""&amp;Table_Question_Sets[[#This Row],[Key]]&amp;""": """&amp;Table_Question_Sets[[#This Row],[Summary Label]]&amp;"""","")</f>
        <v/>
      </c>
      <c r="BB200" s="101">
        <f ca="1">IF(Table_Question_Sets[[#This Row],[Header]]="Yes","",_xlfn.NUMBERVALUE(INDIRECT(SUBSTITUTE(ADDRESS(1,COLUMN(),4),"1","")&amp;ROW()-1))+IF(Table_Question_Sets[[#This Row],[Property]]&lt;&gt;"",1,0))</f>
        <v>1</v>
      </c>
      <c r="BC200" s="101">
        <f ca="1">IF(Table_Question_Sets[[#This Row],[Header]]="Yes","",_xlfn.NUMBERVALUE(INDIRECT(SUBSTITUTE(ADDRESS(1,COLUMN(),4),"1","")&amp;ROW()+1))+IF(Table_Question_Sets[[#This Row],[Property]]&lt;&gt;"",1,0))</f>
        <v>15</v>
      </c>
      <c r="BD200" t="str">
        <f t="array" aca="1" ref="BD20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{"value":"Pay now with credit card","key":"Credit Card"},{"value":"Pay monthly with premium finance","key":"Premium Finance"},{"value":"Send me an invoice with 30 day terms","key":"Invoice","hideCondition":"((quoteStatus()['payment']['custom']['rawPayable'] != '') ? number(quoteStatus()['payment']['custom']['rawPayable']) : 2001) &lt; 2000"}</v>
      </c>
      <c r="BE20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20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"templateOptions":{"calculatedValue":"paymentOptionSelect != 'Yearly' ? 'Premium Finance' : 'Credit Card'","calculatedTrigger":"paymentOptionSelect","options":[{"value":"Pay now with credit card","key":"Credit Card"},{"value":"Pay monthly with premium finance","key":"Premium Finance"},{"value":"Send me an invoice with 30 day terms","key":"Invoice","hideCondition":"((quoteStatus()['payment']['custom']['rawPayable'] != '') ? number(quoteStatus()['payment']['custom']['rawPayable']) : 2001) &lt; 2000"}],"label":"How would you like to pay?","affectsPremium":"Yes"}</v>
      </c>
      <c r="BH20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"paymentMethodSelect","type": "radio-field","className":"col-xs-12","templateOptions":{"calculatedValue":"paymentOptionSelect != 'Yearly' ? 'Premium Finance' : 'Credit Card'","calculatedTrigger":"paymentOptionSelect","options":[{"value":"Pay now with credit card","key":"Credit Card"},{"value":"Pay monthly with premium finance","key":"Premium Finance"},{"value":"Send me an invoice with 30 day terms","key":"Invoice","hideCondition":"((quoteStatus()['payment']['custom']['rawPayable'] != '') ? number(quoteStatus()['payment']['custom']['rawPayable']) : 2001) &lt; 2000"}],"label":"How would you like to pay?","affectsPremium":"Yes"},"validators": {"validation": Validators.compose([ValidationService.required('true', '')])}}</v>
      </c>
      <c r="BI200" t="str">
        <f ca="1" xml:space="preserve">
IF(Table_Question_Sets[[#This Row],[Row]]="Yes","]},{""className"": ""row"",""fieldGroup"": [","")&amp;
Table_Question_Sets[[#This Row],[Config Field]]</f>
        <v>{"key": "paymentMethodSelect","type": "radio-field","className":"col-xs-12","templateOptions":{"calculatedValue":"paymentOptionSelect != 'Yearly' ? 'Premium Finance' : 'Credit Card'","calculatedTrigger":"paymentOptionSelect","options":[{"value":"Pay now with credit card","key":"Credit Card"},{"value":"Pay monthly with premium finance","key":"Premium Finance"},{"value":"Send me an invoice with 30 day terms","key":"Invoice","hideCondition":"((quoteStatus()['payment']['custom']['rawPayable'] != '') ? number(quoteStatus()['payment']['custom']['rawPayable']) : 2001) &lt; 2000"}],"label":"How would you like to pay?","affectsPremium":"Yes"},"validators": {"validation": Validators.compose([ValidationService.required('true', '')])}}</v>
      </c>
      <c r="BJ20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"paymentMethodSelect","type": "radio-field","className":"col-xs-12","templateOptions":{"calculatedValue":"paymentOptionSelect != 'Yearly' ? 'Premium Finance' : 'Credit Card'","calculatedTrigger":"paymentOptionSelect","options":[{"value":"Pay now with credit card","key":"Credit Card"},{"value":"Pay monthly with premium finance","key":"Premium Finance"},{"value":"Send me an invoice with 30 day terms","key":"Invoice","hideCondition":"((quoteStatus()['payment']['custom']['rawPayable'] != '') ? number(quoteStatus()['payment']['custom']['rawPayable']) : 2001) &lt; 2000"}],"label":"How would you like to pay?","affectsPremium":"Yes"},"validators": {"validation": Validators.compose([ValidationService.required('true', '')])}},]},{"className": "row","fieldGroup": [{"key": "paymentOption","type": "hidden-field","className":"col-xs-6 col-sm-4 col-md-3","templateOptions":{"calculatedValue":"paymentMethodSelect == '' ? paymentOptionSelect : (paymentMethodSelect == 'Premium Finance' ? 'Monthly' : 'Yearly')","assumedValue":"Yearly"},"validators": {"validation": Validators.compose([])},"expressionProperties": { "templateOptions.disabled": "true"}},{"key": "paymentMethod","type": "hidden-field","className":"col-xs-6 col-sm-4 col-md-3","templateOptions":{"calculatedValue":"paymentMethodSelect != '' ? (paymentMethodSelect == 'Credit Card' ? (creditCardSelect == '' ? 'Visa' : creditCardSelect) : (paymentMethodSelect == 'Premium Finance' ? 'Premium Funding' : 'Invoice')) : 'Visa'","assumedValue":"Visa"},"validators": {"validation": Validators.compose([])},"expressionProperties": { "templateOptions.disabled": "true"}},{"key": "debitOption","type": "buttons-field","className":"col-xs-12","templateOptions":{"options":[{"value":"Credit Card","key":"Credit Card"},{"value":"Direct Debit","key":"Direct Debit"}],"content":{"heading2":"Payment Method","paragraph":"How would you like to make your recurring payments?"},"hideCondition":"paymentMethod != 'Premium Funding' "},"validators":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0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0" t="str">
        <f>IF(AND(Table_Question_Sets[[#This Row],[Header]]="",Table_Question_Sets[[#This Row],[Property]]&lt;&gt;"",Table_Question_Sets[[#This Row],[Field Type]]&lt;&gt;""),
""""&amp;Table_Question_Sets[[#This Row],[Key]]&amp;"""","")</f>
        <v>"paymentMethodSelect"</v>
      </c>
      <c r="BM20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elect","paymentOption","paymentMethod","debitOption","creditCardPaymentHeading","creditCardDebitHeading","creditCardSelect","creditCardNumber","creditCardName","creditCardExpiryDate","creditCardCCV","directDebitHeading","directDebitAccountName","directDebitBSB","directDebitAccountNumber"</v>
      </c>
      <c r="BN200" t="str">
        <f>IF(AND(Table_Question_Sets[[#This Row],[Header]]&lt;&gt;"Yes",Table_Question_Sets[[#This Row],[Property]]&lt;&gt;"",Table_Question_Sets[[#This Row],[Workflow Role]]&lt;&gt;""),
""""&amp;Table_Question_Sets[[#This Row],[Workflow Role]]&amp;""":"""&amp;Table_Question_Sets[[#This Row],[Key]]&amp;"""","")</f>
        <v/>
      </c>
      <c r="BO200" t="str">
        <f>IF(AND(Table_Question_Sets[[#This Row],[Header]]&lt;&gt;"Yes",Table_Question_Sets[[#This Row],[Property]]&lt;&gt;"",Table_Question_Sets[[#This Row],[Private]]="Yes"),
""""&amp;Table_Question_Sets[[#This Row],[Key]]&amp;"""","")</f>
        <v/>
      </c>
      <c r="BP200">
        <f ca="1">IF(Table_Question_Sets[[#This Row],[Header]]="Yes","",_xlfn.NUMBERVALUE(INDIRECT(SUBSTITUTE(ADDRESS(1,COLUMN(),4),"1","")&amp;ROW()+1))+IF(OR(Table_Question_Sets[[#This Row],[Value]]&lt;&gt;"",AND(Table_Question_Sets[[#This Row],[Data Type]]="Repeating",Table_Question_Sets[[#This Row],[Calculation Repeating]]&lt;&gt;"")),1,0))</f>
        <v>0</v>
      </c>
      <c r="BQ200" t="str">
        <f ca="1" xml:space="preserve">
IF(Table_Question_Sets[[#This Row],[Data Type]]="Repeating",
OFFSET(Table_Repeating_Question_Sets[[#Headers],[Property]],MATCH(Table_Question_Sets[[#This Row],[Property]],Table_Repeating_Question_Sets[Property],0),MATCH("Calculation",Table_Repeating_Question_Sets[#Headers],0)-1,1,1),
"")</f>
        <v/>
      </c>
      <c r="BR20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"Yearly","paymentMethod": "Visa"</v>
      </c>
      <c r="BT200" t="str">
        <f ca="1">IF(ISNUMBER(Table_Question_Sets[[#This Row],[Config Use Row]]),INDEX(Table_Question_Sets[Config Rollup],Table_Question_Sets[[#This Row],[Config Use Row]]),"")</f>
        <v/>
      </c>
      <c r="BU200" t="str">
        <f ca="1">IF(ISNUMBER(Table_Question_Sets[[#This Row],[Config Use Row]]),INDEX(Table_Question_Sets[Config Keys Nested Rollup],Table_Question_Sets[[#This Row],[Config Use Row]]),"")</f>
        <v/>
      </c>
      <c r="BV200" t="str">
        <f ca="1">IF(ISNUMBER(Table_Question_Sets[[#This Row],[Config Use Row]]),INDEX(Table_Question_Sets[Calculation Rollup],Table_Question_Sets[[#This Row],[Config Use Row]]),"")</f>
        <v/>
      </c>
    </row>
    <row r="201" spans="2:74" s="22" customFormat="1" ht="21" customHeight="1">
      <c r="B201" s="11" t="s">
        <v>95</v>
      </c>
      <c r="C201" s="10"/>
      <c r="D201" s="26" t="str">
        <f ca="1">IF(Table_Question_Sets[[#This Row],[Header]]="Yes","",
IF(INDIRECT(SUBSTITUTE(ADDRESS(1,COLUMN(),4),"1","")&amp;ROW()-1)="",
INDIRECT(SUBSTITUTE(ADDRESS(1,COLUMN(Table_Question_Sets[[#This Row],[Property]]),4),"1","")&amp;ROW()-1),
INDIRECT(SUBSTITUTE(ADDRESS(1,COLUMN(),4),"1","")&amp;ROW()-1)))</f>
        <v>Payment Methods</v>
      </c>
      <c r="E20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v>
      </c>
      <c r="F201" s="26" t="str">
        <f>IF(Table_Question_Sets[[#This Row],[Header]]="Yes","",IF(Table_Question_Sets[[#This Row],[Property]]&lt;&gt;"",SUBSTITUTE(Table_Question_Sets[[#This Row],[Property]]," ",""),""))</f>
        <v>PaymentOption</v>
      </c>
      <c r="G201" s="94"/>
      <c r="H201" s="27" t="s">
        <v>37</v>
      </c>
      <c r="I201" s="27" t="s">
        <v>776</v>
      </c>
      <c r="J201" s="10"/>
      <c r="K201" s="59"/>
      <c r="L201" s="77"/>
      <c r="M201" s="77"/>
      <c r="N201" s="60" t="s">
        <v>60</v>
      </c>
      <c r="O201" s="60" t="s">
        <v>738</v>
      </c>
      <c r="P201" s="60" t="s">
        <v>992</v>
      </c>
      <c r="Q201" s="60" t="s">
        <v>804</v>
      </c>
      <c r="R201" s="60"/>
      <c r="S201"/>
      <c r="T201" s="27"/>
      <c r="U201" s="10"/>
      <c r="V201" s="27"/>
      <c r="W201" s="27"/>
      <c r="X201" s="10"/>
      <c r="Y201" s="10"/>
      <c r="Z201" s="10"/>
      <c r="AA201" s="10"/>
      <c r="AB201" s="230"/>
      <c r="AC201" s="10"/>
      <c r="AD201" s="27"/>
      <c r="AE201" s="27"/>
      <c r="AF201" s="10"/>
      <c r="AG201" s="10"/>
      <c r="AH201" s="199"/>
      <c r="AI201" s="77" t="s">
        <v>1025</v>
      </c>
      <c r="AJ201" s="221"/>
      <c r="AK201" s="221"/>
      <c r="AL201" s="137" t="str">
        <f ca="1">AM217</f>
        <v>Yearly</v>
      </c>
      <c r="AM201" s="217" t="str">
        <f ca="1">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Yearly</v>
      </c>
      <c r="AN201"/>
      <c r="AO20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1"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1" s="27"/>
      <c r="AR201" s="25"/>
      <c r="AS201" s="10"/>
      <c r="AT201" s="10"/>
      <c r="AU201" s="10"/>
      <c r="AV201" s="10"/>
      <c r="AW201" s="10"/>
      <c r="AX201" s="10"/>
      <c r="AY201" s="50"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Yearly</v>
      </c>
      <c r="AZ201" s="50" t="str">
        <f ca="1">IF(OR(Table_Question_Sets[[#This Row],[Header]]="Yes",Table_Question_Sets[[#This Row],[Text]]=""),"",IF(OR(Table_Question_Sets[[#This Row],[Text]]="true",Table_Question_Sets[[#This Row],[Text]]="false",ISNUMBER(Table_Question_Sets[[#This Row],[Text]])),Table_Question_Sets[[#This Row],[Text]],""""&amp;Table_Question_Sets[[#This Row],[Text]]&amp;""""))</f>
        <v>"Yearly"</v>
      </c>
      <c r="BA201" s="29" t="str">
        <f>IF(AND(Table_Question_Sets[[#This Row],[Header]]&lt;&gt;"Yes",Table_Question_Sets[[#This Row],[Property]]&lt;&gt;"",Table_Question_Sets[[#This Row],[Summary Label]]&lt;&gt;""),""""&amp;Table_Question_Sets[[#This Row],[Key]]&amp;""": """&amp;Table_Question_Sets[[#This Row],[Summary Label]]&amp;"""","")</f>
        <v/>
      </c>
      <c r="BB201" s="29">
        <f ca="1">IF(Table_Question_Sets[[#This Row],[Header]]="Yes","",_xlfn.NUMBERVALUE(INDIRECT(SUBSTITUTE(ADDRESS(1,COLUMN(),4),"1","")&amp;ROW()-1))+IF(Table_Question_Sets[[#This Row],[Property]]&lt;&gt;"",1,0))</f>
        <v>2</v>
      </c>
      <c r="BC201" s="29">
        <f ca="1">IF(Table_Question_Sets[[#This Row],[Header]]="Yes","",_xlfn.NUMBERVALUE(INDIRECT(SUBSTITUTE(ADDRESS(1,COLUMN(),4),"1","")&amp;ROW()+1))+IF(Table_Question_Sets[[#This Row],[Property]]&lt;&gt;"",1,0))</f>
        <v>14</v>
      </c>
      <c r="BD201" s="29" t="str">
        <f t="array" aca="1" ref="BD20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1"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01"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1"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"templateOptions":{"calculatedValue":"paymentMethodSelect == '' ? paymentOptionSelect : (paymentMethodSelect == 'Premium Finance' ? 'Monthly' : 'Yearly')","assumedValue":"Yearly"}</v>
      </c>
      <c r="BH20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"paymentOption","type": "hidden-field","className":"col-xs-6 col-sm-4 col-md-3","templateOptions":{"calculatedValue":"paymentMethodSelect == '' ? paymentOptionSelect : (paymentMethodSelect == 'Premium Finance' ? 'Monthly' : 'Yearly')","assumedValue":"Yearly"},"validators": {"validation": Validators.compose([])},"expressionProperties": { "templateOptions.disabled": "true"}}</v>
      </c>
      <c r="BI201" s="26" t="str">
        <f ca="1" xml:space="preserve">
IF(Table_Question_Sets[[#This Row],[Row]]="Yes","]},{""className"": ""row"",""fieldGroup"": [","")&amp;
Table_Question_Sets[[#This Row],[Config Field]]</f>
        <v>]},{"className": "row","fieldGroup": [{"key": "paymentOption","type": "hidden-field","className":"col-xs-6 col-sm-4 col-md-3","templateOptions":{"calculatedValue":"paymentMethodSelect == '' ? paymentOptionSelect : (paymentMethodSelect == 'Premium Finance' ? 'Monthly' : 'Yearly')","assumedValue":"Yearly"},"validators": {"validation": Validators.compose([])},"expressionProperties": { "templateOptions.disabled": "true"}}</v>
      </c>
      <c r="BJ20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"paymentOption","type": "hidden-field","className":"col-xs-6 col-sm-4 col-md-3","templateOptions":{"calculatedValue":"paymentMethodSelect == '' ? paymentOptionSelect : (paymentMethodSelect == 'Premium Finance' ? 'Monthly' : 'Yearly')","assumedValue":"Yearly"},"validators": {"validation": Validators.compose([])},"expressionProperties": { "templateOptions.disabled": "true"}},{"key": "paymentMethod","type": "hidden-field","className":"col-xs-6 col-sm-4 col-md-3","templateOptions":{"calculatedValue":"paymentMethodSelect != '' ? (paymentMethodSelect == 'Credit Card' ? (creditCardSelect == '' ? 'Visa' : creditCardSelect) : (paymentMethodSelect == 'Premium Finance' ? 'Premium Funding' : 'Invoice')) : 'Visa'","assumedValue":"Visa"},"validators": {"validation": Validators.compose([])},"expressionProperties": { "templateOptions.disabled": "true"}},{"key": "debitOption","type": "buttons-field","className":"col-xs-12","templateOptions":{"options":[{"value":"Credit Card","key":"Credit Card"},{"value":"Direct Debit","key":"Direct Debit"}],"content":{"heading2":"Payment Method","paragraph":"How would you like to make your recurring payments?"},"hideCondition":"paymentMethod != 'Premium Funding' "},"validators":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0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1" s="137" t="str">
        <f>IF(AND(Table_Question_Sets[[#This Row],[Header]]="",Table_Question_Sets[[#This Row],[Property]]&lt;&gt;"",Table_Question_Sets[[#This Row],[Field Type]]&lt;&gt;""),
""""&amp;Table_Question_Sets[[#This Row],[Key]]&amp;"""","")</f>
        <v>"paymentOption"</v>
      </c>
      <c r="BM20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debitOption","creditCardPaymentHeading","creditCardDebitHeading","creditCardSelect","creditCardNumber","creditCardName","creditCardExpiryDate","creditCardCCV","directDebitHeading","directDebitAccountName","directDebitBSB","directDebitAccountNumber"</v>
      </c>
      <c r="BN201" s="137" t="str">
        <f>IF(AND(Table_Question_Sets[[#This Row],[Header]]&lt;&gt;"Yes",Table_Question_Sets[[#This Row],[Property]]&lt;&gt;"",Table_Question_Sets[[#This Row],[Workflow Role]]&lt;&gt;""),
""""&amp;Table_Question_Sets[[#This Row],[Workflow Role]]&amp;""":"""&amp;Table_Question_Sets[[#This Row],[Key]]&amp;"""","")</f>
        <v/>
      </c>
      <c r="BO201" s="137" t="str">
        <f>IF(AND(Table_Question_Sets[[#This Row],[Header]]&lt;&gt;"Yes",Table_Question_Sets[[#This Row],[Property]]&lt;&gt;"",Table_Question_Sets[[#This Row],[Private]]="Yes"),
""""&amp;Table_Question_Sets[[#This Row],[Key]]&amp;"""","")</f>
        <v/>
      </c>
      <c r="BP201" s="137">
        <f ca="1">IF(Table_Question_Sets[[#This Row],[Header]]="Yes","",_xlfn.NUMBERVALUE(INDIRECT(SUBSTITUTE(ADDRESS(1,COLUMN(),4),"1","")&amp;ROW()+1))+IF(OR(Table_Question_Sets[[#This Row],[Value]]&lt;&gt;"",AND(Table_Question_Sets[[#This Row],[Data Type]]="Repeating",Table_Question_Sets[[#This Row],[Calculation Repeating]]&lt;&gt;"")),1,0))</f>
        <v>0</v>
      </c>
      <c r="BQ201" s="137" t="str">
        <f ca="1" xml:space="preserve">
IF(Table_Question_Sets[[#This Row],[Data Type]]="Repeating",
OFFSET(Table_Repeating_Question_Sets[[#Headers],[Property]],MATCH(Table_Question_Sets[[#This Row],[Property]],Table_Repeating_Question_Sets[Property],0),MATCH("Calculation",Table_Repeating_Question_Sets[#Headers],0)-1,1,1),
"")</f>
        <v/>
      </c>
      <c r="BR201" s="13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"paymentOption": "Yearly"</v>
      </c>
      <c r="BS20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"Yearly","paymentMethod": "Visa"</v>
      </c>
      <c r="BT201" s="137" t="str">
        <f ca="1">IF(ISNUMBER(Table_Question_Sets[[#This Row],[Config Use Row]]),INDEX(Table_Question_Sets[Config Rollup],Table_Question_Sets[[#This Row],[Config Use Row]]),"")</f>
        <v/>
      </c>
      <c r="BU201" s="137" t="str">
        <f ca="1">IF(ISNUMBER(Table_Question_Sets[[#This Row],[Config Use Row]]),INDEX(Table_Question_Sets[Config Keys Nested Rollup],Table_Question_Sets[[#This Row],[Config Use Row]]),"")</f>
        <v/>
      </c>
      <c r="BV201" s="137" t="str">
        <f ca="1">IF(ISNUMBER(Table_Question_Sets[[#This Row],[Config Use Row]]),INDEX(Table_Question_Sets[Calculation Rollup],Table_Question_Sets[[#This Row],[Config Use Row]]),"")</f>
        <v/>
      </c>
    </row>
    <row r="202" spans="2:74" s="22" customFormat="1" ht="21" customHeight="1">
      <c r="B202" t="s">
        <v>97</v>
      </c>
      <c r="C202" s="10"/>
      <c r="D202" s="26" t="str">
        <f ca="1">IF(Table_Question_Sets[[#This Row],[Header]]="Yes","",
IF(INDIRECT(SUBSTITUTE(ADDRESS(1,COLUMN(),4),"1","")&amp;ROW()-1)="",
INDIRECT(SUBSTITUTE(ADDRESS(1,COLUMN(Table_Question_Sets[[#This Row],[Property]]),4),"1","")&amp;ROW()-1),
INDIRECT(SUBSTITUTE(ADDRESS(1,COLUMN(),4),"1","")&amp;ROW()-1)))</f>
        <v>Payment Methods</v>
      </c>
      <c r="E20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v>
      </c>
      <c r="F202" s="26" t="str">
        <f>IF(Table_Question_Sets[[#This Row],[Header]]="Yes","",IF(Table_Question_Sets[[#This Row],[Property]]&lt;&gt;"",SUBSTITUTE(Table_Question_Sets[[#This Row],[Property]]," ",""),""))</f>
        <v>PaymentMethod</v>
      </c>
      <c r="G202" s="94"/>
      <c r="H202" s="27" t="s">
        <v>37</v>
      </c>
      <c r="I202" s="28" t="s">
        <v>776</v>
      </c>
      <c r="J202" s="10"/>
      <c r="K202" s="59"/>
      <c r="L202" s="77"/>
      <c r="M202" s="77"/>
      <c r="N202" s="60"/>
      <c r="O202" s="60" t="s">
        <v>738</v>
      </c>
      <c r="P202" s="60" t="s">
        <v>992</v>
      </c>
      <c r="Q202" s="60" t="s">
        <v>804</v>
      </c>
      <c r="R202" s="60"/>
      <c r="S202"/>
      <c r="T202" s="27"/>
      <c r="U202" s="10"/>
      <c r="V202" s="27"/>
      <c r="W202" s="27"/>
      <c r="X202" s="10"/>
      <c r="Y202" s="10"/>
      <c r="Z202" s="10"/>
      <c r="AA202" s="10"/>
      <c r="AB202" s="10"/>
      <c r="AC202" s="10"/>
      <c r="AD202" s="27"/>
      <c r="AE202" s="27"/>
      <c r="AF202" s="10"/>
      <c r="AG202" s="10"/>
      <c r="AH202" s="221"/>
      <c r="AI202" s="221" t="str">
        <f ca="1">"paymentMethodSelect != '' ? (paymentMethodSelect == 'Credit Card' ? (creditCardSelect == '' ? 'Visa' : creditCardSelect) : (paymentMethodSelect == 'Premium Finance' ? 'Premium Funding' : 'Invoice')) : "&amp;
IF(OFFSET(Table_Payment_Options[],0,MATCH(Input_Payment_Option,Table_Payment_Options[#Headers],0)-1,1,1)="Funded",
"'"&amp;OFFSET(Table_Payment_Methods[#Headers],0,MATCH(TRUE,Payment_Methods_Funded_Default,0)-1,1,1)&amp;"'",
"'"&amp;OFFSET(Table_Payment_Methods[#Headers],0,MATCH(TRUE,Payment_Methods_Direct_Default,0)-1,1,1)&amp;"'")</f>
        <v>paymentMethodSelect != '' ? (paymentMethodSelect == 'Credit Card' ? (creditCardSelect == '' ? 'Visa' : creditCardSelect) : (paymentMethodSelect == 'Premium Finance' ? 'Premium Funding' : 'Invoice')) : 'Visa'</v>
      </c>
      <c r="AJ202" s="221"/>
      <c r="AK202" s="221"/>
      <c r="AL202" t="str">
        <f ca="1">IF(OFFSET(Table_Payment_Options[],0,MATCH(Input_Payment_Option,Table_Payment_Options[#Headers],0)-1,1,1)="Funded",
OFFSET(Table_Payment_Methods[#Headers],0,MATCH(TRUE,Payment_Methods_Funded_Default,0)-1,1,1),
OFFSET(Table_Payment_Methods[#Headers],0,MATCH(TRUE,Payment_Methods_Direct_Default,0)-1,1,1))</f>
        <v>Visa</v>
      </c>
      <c r="AM202" s="217" t="str">
        <f ca="1">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Visa</v>
      </c>
      <c r="AN202"/>
      <c r="AO20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2" s="27"/>
      <c r="AR202" s="25"/>
      <c r="AS202" s="10"/>
      <c r="AT202" s="10"/>
      <c r="AU202" t="s">
        <v>1036</v>
      </c>
      <c r="AV202" s="10"/>
      <c r="AW202" s="10"/>
      <c r="AX202" s="10"/>
      <c r="AY202" s="50"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Visa</v>
      </c>
      <c r="AZ202" s="50" t="str">
        <f ca="1">IF(OR(Table_Question_Sets[[#This Row],[Header]]="Yes",Table_Question_Sets[[#This Row],[Text]]=""),"",IF(OR(Table_Question_Sets[[#This Row],[Text]]="true",Table_Question_Sets[[#This Row],[Text]]="false",ISNUMBER(Table_Question_Sets[[#This Row],[Text]])),Table_Question_Sets[[#This Row],[Text]],""""&amp;Table_Question_Sets[[#This Row],[Text]]&amp;""""))</f>
        <v>"Visa"</v>
      </c>
      <c r="BA202" s="29" t="str">
        <f>IF(AND(Table_Question_Sets[[#This Row],[Header]]&lt;&gt;"Yes",Table_Question_Sets[[#This Row],[Property]]&lt;&gt;"",Table_Question_Sets[[#This Row],[Summary Label]]&lt;&gt;""),""""&amp;Table_Question_Sets[[#This Row],[Key]]&amp;""": """&amp;Table_Question_Sets[[#This Row],[Summary Label]]&amp;"""","")</f>
        <v/>
      </c>
      <c r="BB202" s="29">
        <f ca="1">IF(Table_Question_Sets[[#This Row],[Header]]="Yes","",_xlfn.NUMBERVALUE(INDIRECT(SUBSTITUTE(ADDRESS(1,COLUMN(),4),"1","")&amp;ROW()-1))+IF(Table_Question_Sets[[#This Row],[Property]]&lt;&gt;"",1,0))</f>
        <v>3</v>
      </c>
      <c r="BC202" s="29">
        <f ca="1">IF(Table_Question_Sets[[#This Row],[Header]]="Yes","",_xlfn.NUMBERVALUE(INDIRECT(SUBSTITUTE(ADDRESS(1,COLUMN(),4),"1","")&amp;ROW()+1))+IF(Table_Question_Sets[[#This Row],[Property]]&lt;&gt;"",1,0))</f>
        <v>13</v>
      </c>
      <c r="BD202" s="29" t="str">
        <f t="array" aca="1" ref="BD20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0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2"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"templateOptions":{"calculatedValue":"paymentMethodSelect != '' ? (paymentMethodSelect == 'Credit Card' ? (creditCardSelect == '' ? 'Visa' : creditCardSelect) : (paymentMethodSelect == 'Premium Finance' ? 'Premium Funding' : 'Invoice')) : 'Visa'","assumedValue":"Visa"}</v>
      </c>
      <c r="BH20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"paymentMethod","type": "hidden-field","className":"col-xs-6 col-sm-4 col-md-3","templateOptions":{"calculatedValue":"paymentMethodSelect != '' ? (paymentMethodSelect == 'Credit Card' ? (creditCardSelect == '' ? 'Visa' : creditCardSelect) : (paymentMethodSelect == 'Premium Finance' ? 'Premium Funding' : 'Invoice')) : 'Visa'","assumedValue":"Visa"},"validators": {"validation": Validators.compose([])},"expressionProperties": { "templateOptions.disabled": "true"}}</v>
      </c>
      <c r="BI202" s="26" t="str">
        <f ca="1" xml:space="preserve">
IF(Table_Question_Sets[[#This Row],[Row]]="Yes","]},{""className"": ""row"",""fieldGroup"": [","")&amp;
Table_Question_Sets[[#This Row],[Config Field]]</f>
        <v>{"key": "paymentMethod","type": "hidden-field","className":"col-xs-6 col-sm-4 col-md-3","templateOptions":{"calculatedValue":"paymentMethodSelect != '' ? (paymentMethodSelect == 'Credit Card' ? (creditCardSelect == '' ? 'Visa' : creditCardSelect) : (paymentMethodSelect == 'Premium Finance' ? 'Premium Funding' : 'Invoice')) : 'Visa'","assumedValue":"Visa"},"validators": {"validation": Validators.compose([])},"expressionProperties": { "templateOptions.disabled": "true"}}</v>
      </c>
      <c r="BJ20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"paymentMethod","type": "hidden-field","className":"col-xs-6 col-sm-4 col-md-3","templateOptions":{"calculatedValue":"paymentMethodSelect != '' ? (paymentMethodSelect == 'Credit Card' ? (creditCardSelect == '' ? 'Visa' : creditCardSelect) : (paymentMethodSelect == 'Premium Finance' ? 'Premium Funding' : 'Invoice')) : 'Visa'","assumedValue":"Visa"},"validators": {"validation": Validators.compose([])},"expressionProperties": { "templateOptions.disabled": "true"}},{"key": "debitOption","type": "buttons-field","className":"col-xs-12","templateOptions":{"options":[{"value":"Credit Card","key":"Credit Card"},{"value":"Direct Debit","key":"Direct Debit"}],"content":{"heading2":"Payment Method","paragraph":"How would you like to make your recurring payments?"},"hideCondition":"paymentMethod != 'Premium Funding' "},"validators":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0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2" s="137" t="str">
        <f>IF(AND(Table_Question_Sets[[#This Row],[Header]]="",Table_Question_Sets[[#This Row],[Property]]&lt;&gt;"",Table_Question_Sets[[#This Row],[Field Type]]&lt;&gt;""),
""""&amp;Table_Question_Sets[[#This Row],[Key]]&amp;"""","")</f>
        <v>"paymentMethod"</v>
      </c>
      <c r="BM20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"paymentMethod","debitOption","creditCardPaymentHeading","creditCardDebitHeading","creditCardSelect","creditCardNumber","creditCardName","creditCardExpiryDate","creditCardCCV","directDebitHeading","directDebitAccountName","directDebitBSB","directDebitAccountNumber"</v>
      </c>
      <c r="BN202" s="137" t="str">
        <f>IF(AND(Table_Question_Sets[[#This Row],[Header]]&lt;&gt;"Yes",Table_Question_Sets[[#This Row],[Property]]&lt;&gt;"",Table_Question_Sets[[#This Row],[Workflow Role]]&lt;&gt;""),
""""&amp;Table_Question_Sets[[#This Row],[Workflow Role]]&amp;""":"""&amp;Table_Question_Sets[[#This Row],[Key]]&amp;"""","")</f>
        <v>"paymentMethod":"paymentMethod"</v>
      </c>
      <c r="BO202" s="137" t="str">
        <f>IF(AND(Table_Question_Sets[[#This Row],[Header]]&lt;&gt;"Yes",Table_Question_Sets[[#This Row],[Property]]&lt;&gt;"",Table_Question_Sets[[#This Row],[Private]]="Yes"),
""""&amp;Table_Question_Sets[[#This Row],[Key]]&amp;"""","")</f>
        <v/>
      </c>
      <c r="BP202" s="137">
        <f ca="1">IF(Table_Question_Sets[[#This Row],[Header]]="Yes","",_xlfn.NUMBERVALUE(INDIRECT(SUBSTITUTE(ADDRESS(1,COLUMN(),4),"1","")&amp;ROW()+1))+IF(OR(Table_Question_Sets[[#This Row],[Value]]&lt;&gt;"",AND(Table_Question_Sets[[#This Row],[Data Type]]="Repeating",Table_Question_Sets[[#This Row],[Calculation Repeating]]&lt;&gt;"")),1,0))</f>
        <v>0</v>
      </c>
      <c r="BQ202" s="137" t="str">
        <f ca="1" xml:space="preserve">
IF(Table_Question_Sets[[#This Row],[Data Type]]="Repeating",
OFFSET(Table_Repeating_Question_Sets[[#Headers],[Property]],MATCH(Table_Question_Sets[[#This Row],[Property]],Table_Repeating_Question_Sets[Property],0),MATCH("Calculation",Table_Repeating_Question_Sets[#Headers],0)-1,1,1),
"")</f>
        <v/>
      </c>
      <c r="BR202" s="13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"paymentMethod": "Visa"</v>
      </c>
      <c r="BS20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 "Visa"</v>
      </c>
      <c r="BT202" s="137" t="str">
        <f ca="1">IF(ISNUMBER(Table_Question_Sets[[#This Row],[Config Use Row]]),INDEX(Table_Question_Sets[Config Rollup],Table_Question_Sets[[#This Row],[Config Use Row]]),"")</f>
        <v/>
      </c>
      <c r="BU202" s="137" t="str">
        <f ca="1">IF(ISNUMBER(Table_Question_Sets[[#This Row],[Config Use Row]]),INDEX(Table_Question_Sets[Config Keys Nested Rollup],Table_Question_Sets[[#This Row],[Config Use Row]]),"")</f>
        <v/>
      </c>
      <c r="BV202" s="137" t="str">
        <f ca="1">IF(ISNUMBER(Table_Question_Sets[[#This Row],[Config Use Row]]),INDEX(Table_Question_Sets[Calculation Rollup],Table_Question_Sets[[#This Row],[Config Use Row]]),"")</f>
        <v/>
      </c>
    </row>
    <row r="203" spans="2:74" s="22" customFormat="1" ht="21" customHeight="1">
      <c r="B203" s="11" t="s">
        <v>1173</v>
      </c>
      <c r="C203" s="10"/>
      <c r="D203" s="26" t="str">
        <f ca="1">IF(Table_Question_Sets[[#This Row],[Header]]="Yes","",
IF(INDIRECT(SUBSTITUTE(ADDRESS(1,COLUMN(),4),"1","")&amp;ROW()-1)="",
INDIRECT(SUBSTITUTE(ADDRESS(1,COLUMN(Table_Question_Sets[[#This Row],[Property]]),4),"1","")&amp;ROW()-1),
INDIRECT(SUBSTITUTE(ADDRESS(1,COLUMN(),4),"1","")&amp;ROW()-1)))</f>
        <v>Payment Methods</v>
      </c>
      <c r="E20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debitOption</v>
      </c>
      <c r="F203" s="26" t="str">
        <f>IF(Table_Question_Sets[[#This Row],[Header]]="Yes","",IF(Table_Question_Sets[[#This Row],[Property]]&lt;&gt;"",SUBSTITUTE(Table_Question_Sets[[#This Row],[Property]]," ",""),""))</f>
        <v>DebitOption</v>
      </c>
      <c r="G203" s="94"/>
      <c r="H203" s="28" t="s">
        <v>37</v>
      </c>
      <c r="I203" s="28" t="s">
        <v>61</v>
      </c>
      <c r="J203" s="11" t="s">
        <v>1163</v>
      </c>
      <c r="K203" t="s">
        <v>60</v>
      </c>
      <c r="L203" s="77"/>
      <c r="M203" s="77"/>
      <c r="N203" s="60"/>
      <c r="O203" s="62" t="s">
        <v>726</v>
      </c>
      <c r="P203" s="60"/>
      <c r="Q203" s="60"/>
      <c r="R203" s="60"/>
      <c r="S203"/>
      <c r="T203" s="28"/>
      <c r="U203" s="11"/>
      <c r="V203" s="28" t="s">
        <v>1175</v>
      </c>
      <c r="W203" s="27"/>
      <c r="X203" s="11" t="s">
        <v>97</v>
      </c>
      <c r="Y203" s="10"/>
      <c r="Z203" s="10"/>
      <c r="AA203" s="11" t="s">
        <v>1184</v>
      </c>
      <c r="AB203" s="275"/>
      <c r="AC203" s="10"/>
      <c r="AD203" s="27"/>
      <c r="AE203" s="27"/>
      <c r="AF203" s="10"/>
      <c r="AG203" s="10"/>
      <c r="AH203" s="199"/>
      <c r="AI203" s="221"/>
      <c r="AJ203" s="221"/>
      <c r="AK203" s="221"/>
      <c r="AL203" s="137"/>
      <c r="AM203"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03"/>
      <c r="AO20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03"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3" s="27"/>
      <c r="AR203" s="25"/>
      <c r="AS203" s="10"/>
      <c r="AT203" s="10"/>
      <c r="AU203" s="10"/>
      <c r="AV203" s="10"/>
      <c r="AW203" s="10"/>
      <c r="AX203" s="10"/>
      <c r="AY20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3" s="50" t="str">
        <f>IF(OR(Table_Question_Sets[[#This Row],[Header]]="Yes",Table_Question_Sets[[#This Row],[Text]]=""),"",IF(OR(Table_Question_Sets[[#This Row],[Text]]="true",Table_Question_Sets[[#This Row],[Text]]="false",ISNUMBER(Table_Question_Sets[[#This Row],[Text]])),Table_Question_Sets[[#This Row],[Text]],""""&amp;Table_Question_Sets[[#This Row],[Text]]&amp;""""))</f>
        <v/>
      </c>
      <c r="BA203" s="29" t="str">
        <f>IF(AND(Table_Question_Sets[[#This Row],[Header]]&lt;&gt;"Yes",Table_Question_Sets[[#This Row],[Property]]&lt;&gt;"",Table_Question_Sets[[#This Row],[Summary Label]]&lt;&gt;""),""""&amp;Table_Question_Sets[[#This Row],[Key]]&amp;""": """&amp;Table_Question_Sets[[#This Row],[Summary Label]]&amp;"""","")</f>
        <v/>
      </c>
      <c r="BB203" s="29">
        <f ca="1">IF(Table_Question_Sets[[#This Row],[Header]]="Yes","",_xlfn.NUMBERVALUE(INDIRECT(SUBSTITUTE(ADDRESS(1,COLUMN(),4),"1","")&amp;ROW()-1))+IF(Table_Question_Sets[[#This Row],[Property]]&lt;&gt;"",1,0))</f>
        <v>4</v>
      </c>
      <c r="BC203" s="29">
        <f ca="1">IF(Table_Question_Sets[[#This Row],[Header]]="Yes","",_xlfn.NUMBERVALUE(INDIRECT(SUBSTITUTE(ADDRESS(1,COLUMN(),4),"1","")&amp;ROW()+1))+IF(Table_Question_Sets[[#This Row],[Property]]&lt;&gt;"",1,0))</f>
        <v>12</v>
      </c>
      <c r="BD203" s="29" t="str">
        <f t="array" aca="1" ref="BD20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{"value":"Credit Card","key":"Credit Card"},{"value":"Direct Debit","key":"Direct Debit"}</v>
      </c>
      <c r="BE203"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\'Premium Funding\' ')])}</v>
      </c>
      <c r="BF203"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3"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"templateOptions":{"options":[{"value":"Credit Card","key":"Credit Card"},{"value":"Direct Debit","key":"Direct Debit"}],"content":{"heading2":"Payment Method","paragraph":"How would you like to make your recurring payments?"},"hideCondition":"paymentMethod != 'Premium Funding' "}</v>
      </c>
      <c r="BH20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"debitOption","type": "buttons-field","className":"col-xs-12","templateOptions":{"options":[{"value":"Credit Card","key":"Credit Card"},{"value":"Direct Debit","key":"Direct Debit"}],"content":{"heading2":"Payment Method","paragraph":"How would you like to make your recurring payments?"},"hideCondition":"paymentMethod != 'Premium Funding' "},"validators": {"validation": Validators.compose([ValidationService.required('true', 'paymentMethod != \'Premium Funding\' ')])}}</v>
      </c>
      <c r="BI203" s="26" t="str">
        <f ca="1" xml:space="preserve">
IF(Table_Question_Sets[[#This Row],[Row]]="Yes","]},{""className"": ""row"",""fieldGroup"": [","")&amp;
Table_Question_Sets[[#This Row],[Config Field]]</f>
        <v>{"key": "debitOption","type": "buttons-field","className":"col-xs-12","templateOptions":{"options":[{"value":"Credit Card","key":"Credit Card"},{"value":"Direct Debit","key":"Direct Debit"}],"content":{"heading2":"Payment Method","paragraph":"How would you like to make your recurring payments?"},"hideCondition":"paymentMethod != 'Premium Funding' "},"validators": {"validation": Validators.compose([ValidationService.required('true', 'paymentMethod != \'Premium Funding\' ')])}}</v>
      </c>
      <c r="BJ20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"debitOption","type": "buttons-field","className":"col-xs-12","templateOptions":{"options":[{"value":"Credit Card","key":"Credit Card"},{"value":"Direct Debit","key":"Direct Debit"}],"content":{"heading2":"Payment Method","paragraph":"How would you like to make your recurring payments?"},"hideCondition":"paymentMethod != 'Premium Funding' "},"validators":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0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3" s="137" t="str">
        <f>IF(AND(Table_Question_Sets[[#This Row],[Header]]="",Table_Question_Sets[[#This Row],[Property]]&lt;&gt;"",Table_Question_Sets[[#This Row],[Field Type]]&lt;&gt;""),
""""&amp;Table_Question_Sets[[#This Row],[Key]]&amp;"""","")</f>
        <v>"debitOption"</v>
      </c>
      <c r="BM20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"debitOption","creditCardPaymentHeading","creditCardDebitHeading","creditCardSelect","creditCardNumber","creditCardName","creditCardExpiryDate","creditCardCCV","directDebitHeading","directDebitAccountName","directDebitBSB","directDebitAccountNumber"</v>
      </c>
      <c r="BN203" s="137" t="str">
        <f>IF(AND(Table_Question_Sets[[#This Row],[Header]]&lt;&gt;"Yes",Table_Question_Sets[[#This Row],[Property]]&lt;&gt;"",Table_Question_Sets[[#This Row],[Workflow Role]]&lt;&gt;""),
""""&amp;Table_Question_Sets[[#This Row],[Workflow Role]]&amp;""":"""&amp;Table_Question_Sets[[#This Row],[Key]]&amp;"""","")</f>
        <v/>
      </c>
      <c r="BO203" s="137" t="str">
        <f>IF(AND(Table_Question_Sets[[#This Row],[Header]]&lt;&gt;"Yes",Table_Question_Sets[[#This Row],[Property]]&lt;&gt;"",Table_Question_Sets[[#This Row],[Private]]="Yes"),
""""&amp;Table_Question_Sets[[#This Row],[Key]]&amp;"""","")</f>
        <v/>
      </c>
      <c r="BP203" s="137">
        <f ca="1">IF(Table_Question_Sets[[#This Row],[Header]]="Yes","",_xlfn.NUMBERVALUE(INDIRECT(SUBSTITUTE(ADDRESS(1,COLUMN(),4),"1","")&amp;ROW()+1))+IF(OR(Table_Question_Sets[[#This Row],[Value]]&lt;&gt;"",AND(Table_Question_Sets[[#This Row],[Data Type]]="Repeating",Table_Question_Sets[[#This Row],[Calculation Repeating]]&lt;&gt;"")),1,0))</f>
        <v>0</v>
      </c>
      <c r="BQ203" s="137" t="str">
        <f ca="1" xml:space="preserve">
IF(Table_Question_Sets[[#This Row],[Data Type]]="Repeating",
OFFSET(Table_Repeating_Question_Sets[[#Headers],[Property]],MATCH(Table_Question_Sets[[#This Row],[Property]],Table_Repeating_Question_Sets[Property],0),MATCH("Calculation",Table_Repeating_Question_Sets[#Headers],0)-1,1,1),
"")</f>
        <v/>
      </c>
      <c r="BR203"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03" s="137" t="str">
        <f ca="1">IF(ISNUMBER(Table_Question_Sets[[#This Row],[Config Use Row]]),INDEX(Table_Question_Sets[Config Rollup],Table_Question_Sets[[#This Row],[Config Use Row]]),"")</f>
        <v/>
      </c>
      <c r="BU203" s="137" t="str">
        <f ca="1">IF(ISNUMBER(Table_Question_Sets[[#This Row],[Config Use Row]]),INDEX(Table_Question_Sets[Config Keys Nested Rollup],Table_Question_Sets[[#This Row],[Config Use Row]]),"")</f>
        <v/>
      </c>
      <c r="BV203" s="137" t="str">
        <f ca="1">IF(ISNUMBER(Table_Question_Sets[[#This Row],[Config Use Row]]),INDEX(Table_Question_Sets[Calculation Rollup],Table_Question_Sets[[#This Row],[Config Use Row]]),"")</f>
        <v/>
      </c>
    </row>
    <row r="204" spans="2:74" s="22" customFormat="1" ht="21" customHeight="1">
      <c r="B204" s="28" t="s">
        <v>1177</v>
      </c>
      <c r="C204" s="10"/>
      <c r="D204" s="26" t="str">
        <f ca="1">IF(Table_Question_Sets[[#This Row],[Header]]="Yes","",
IF(INDIRECT(SUBSTITUTE(ADDRESS(1,COLUMN(),4),"1","")&amp;ROW()-1)="",
INDIRECT(SUBSTITUTE(ADDRESS(1,COLUMN(Table_Question_Sets[[#This Row],[Property]]),4),"1","")&amp;ROW()-1),
INDIRECT(SUBSTITUTE(ADDRESS(1,COLUMN(),4),"1","")&amp;ROW()-1)))</f>
        <v>Payment Methods</v>
      </c>
      <c r="E20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creditCardPaymentHeading</v>
      </c>
      <c r="F204" s="26" t="str">
        <f>IF(Table_Question_Sets[[#This Row],[Header]]="Yes","",IF(Table_Question_Sets[[#This Row],[Property]]&lt;&gt;"",SUBSTITUTE(Table_Question_Sets[[#This Row],[Property]]," ",""),""))</f>
        <v>CreditCardPaymentHeading</v>
      </c>
      <c r="G204" s="94"/>
      <c r="H204" s="27" t="s">
        <v>631</v>
      </c>
      <c r="I204" s="27" t="s">
        <v>631</v>
      </c>
      <c r="J204" s="10"/>
      <c r="K204" s="59"/>
      <c r="L204" s="77"/>
      <c r="M204" s="77"/>
      <c r="N204" s="60"/>
      <c r="O204" s="60" t="s">
        <v>726</v>
      </c>
      <c r="P204" s="60"/>
      <c r="Q204" s="60"/>
      <c r="R204" s="60"/>
      <c r="S204"/>
      <c r="T204" s="27"/>
      <c r="U204" s="10"/>
      <c r="V204" s="278" t="s">
        <v>1179</v>
      </c>
      <c r="W204" s="27"/>
      <c r="X204" s="275" t="s">
        <v>808</v>
      </c>
      <c r="Y204" s="10"/>
      <c r="Z204" s="10"/>
      <c r="AA204" s="11" t="s">
        <v>1183</v>
      </c>
      <c r="AB204" s="10"/>
      <c r="AC204" s="10"/>
      <c r="AD204" s="27"/>
      <c r="AE204" s="27"/>
      <c r="AF204" s="10"/>
      <c r="AG204" s="10"/>
      <c r="AH204" s="199"/>
      <c r="AI204" s="181"/>
      <c r="AJ204" s="181"/>
      <c r="AK204" s="181"/>
      <c r="AL204" s="137"/>
      <c r="AM204"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04"/>
      <c r="AO20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4" s="27"/>
      <c r="AR204" s="25"/>
      <c r="AS204" s="10"/>
      <c r="AT204" s="10"/>
      <c r="AU204" s="10"/>
      <c r="AV204" s="10"/>
      <c r="AW204" s="10"/>
      <c r="AX204" s="10"/>
      <c r="AY20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4" s="50" t="str">
        <f>IF(OR(Table_Question_Sets[[#This Row],[Header]]="Yes",Table_Question_Sets[[#This Row],[Text]]=""),"",IF(OR(Table_Question_Sets[[#This Row],[Text]]="true",Table_Question_Sets[[#This Row],[Text]]="false",ISNUMBER(Table_Question_Sets[[#This Row],[Text]])),Table_Question_Sets[[#This Row],[Text]],""""&amp;Table_Question_Sets[[#This Row],[Text]]&amp;""""))</f>
        <v/>
      </c>
      <c r="BA204" s="29" t="str">
        <f>IF(AND(Table_Question_Sets[[#This Row],[Header]]&lt;&gt;"Yes",Table_Question_Sets[[#This Row],[Property]]&lt;&gt;"",Table_Question_Sets[[#This Row],[Summary Label]]&lt;&gt;""),""""&amp;Table_Question_Sets[[#This Row],[Key]]&amp;""": """&amp;Table_Question_Sets[[#This Row],[Summary Label]]&amp;"""","")</f>
        <v/>
      </c>
      <c r="BB204" s="29">
        <f ca="1">IF(Table_Question_Sets[[#This Row],[Header]]="Yes","",_xlfn.NUMBERVALUE(INDIRECT(SUBSTITUTE(ADDRESS(1,COLUMN(),4),"1","")&amp;ROW()-1))+IF(Table_Question_Sets[[#This Row],[Property]]&lt;&gt;"",1,0))</f>
        <v>5</v>
      </c>
      <c r="BC204" s="29">
        <f ca="1">IF(Table_Question_Sets[[#This Row],[Header]]="Yes","",_xlfn.NUMBERVALUE(INDIRECT(SUBSTITUTE(ADDRESS(1,COLUMN(),4),"1","")&amp;ROW()+1))+IF(Table_Question_Sets[[#This Row],[Property]]&lt;&gt;"",1,0))</f>
        <v>11</v>
      </c>
      <c r="BD204" s="29" t="str">
        <f t="array" aca="1" ref="BD20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0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4"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"templateOptions":{"content":{"heading2":"Credit Card Payment","paragraph":"We offer a credit card payment option through our partnets Macquarie DEFT. Please enter the details of your credit card to complete your purchase."},"hideCondition":"!(paymentMethodSelect == 'Credit Card')"}</v>
      </c>
      <c r="BH20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Card')"},"validators": {"validation": Validators.compose([])}}</v>
      </c>
      <c r="BI204" s="26" t="str">
        <f ca="1" xml:space="preserve">
IF(Table_Question_Sets[[#This Row],[Row]]="Yes","]},{""className"": ""row"",""fieldGroup"": [","")&amp;
Table_Question_Sets[[#This Row],[Config Field]]</f>
        <v>{"key":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Card')"},"validators": {"validation": Validators.compose([])}}</v>
      </c>
      <c r="BJ20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0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4" s="137" t="str">
        <f>IF(AND(Table_Question_Sets[[#This Row],[Header]]="",Table_Question_Sets[[#This Row],[Property]]&lt;&gt;"",Table_Question_Sets[[#This Row],[Field Type]]&lt;&gt;""),
""""&amp;Table_Question_Sets[[#This Row],[Key]]&amp;"""","")</f>
        <v>"creditCardPaymentHeading"</v>
      </c>
      <c r="BM20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"creditCardPaymentHeading","creditCardDebitHeading","creditCardSelect","creditCardNumber","creditCardName","creditCardExpiryDate","creditCardCCV","directDebitHeading","directDebitAccountName","directDebitBSB","directDebitAccountNumber"</v>
      </c>
      <c r="BN204" s="137" t="str">
        <f>IF(AND(Table_Question_Sets[[#This Row],[Header]]&lt;&gt;"Yes",Table_Question_Sets[[#This Row],[Property]]&lt;&gt;"",Table_Question_Sets[[#This Row],[Workflow Role]]&lt;&gt;""),
""""&amp;Table_Question_Sets[[#This Row],[Workflow Role]]&amp;""":"""&amp;Table_Question_Sets[[#This Row],[Key]]&amp;"""","")</f>
        <v/>
      </c>
      <c r="BO204" s="137" t="str">
        <f>IF(AND(Table_Question_Sets[[#This Row],[Header]]&lt;&gt;"Yes",Table_Question_Sets[[#This Row],[Property]]&lt;&gt;"",Table_Question_Sets[[#This Row],[Private]]="Yes"),
""""&amp;Table_Question_Sets[[#This Row],[Key]]&amp;"""","")</f>
        <v/>
      </c>
      <c r="BP204" s="137">
        <f ca="1">IF(Table_Question_Sets[[#This Row],[Header]]="Yes","",_xlfn.NUMBERVALUE(INDIRECT(SUBSTITUTE(ADDRESS(1,COLUMN(),4),"1","")&amp;ROW()+1))+IF(OR(Table_Question_Sets[[#This Row],[Value]]&lt;&gt;"",AND(Table_Question_Sets[[#This Row],[Data Type]]="Repeating",Table_Question_Sets[[#This Row],[Calculation Repeating]]&lt;&gt;"")),1,0))</f>
        <v>0</v>
      </c>
      <c r="BQ204" s="137" t="str">
        <f ca="1" xml:space="preserve">
IF(Table_Question_Sets[[#This Row],[Data Type]]="Repeating",
OFFSET(Table_Repeating_Question_Sets[[#Headers],[Property]],MATCH(Table_Question_Sets[[#This Row],[Property]],Table_Repeating_Question_Sets[Property],0),MATCH("Calculation",Table_Repeating_Question_Sets[#Headers],0)-1,1,1),
"")</f>
        <v/>
      </c>
      <c r="BR204"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04" s="137" t="str">
        <f ca="1">IF(ISNUMBER(Table_Question_Sets[[#This Row],[Config Use Row]]),INDEX(Table_Question_Sets[Config Rollup],Table_Question_Sets[[#This Row],[Config Use Row]]),"")</f>
        <v/>
      </c>
      <c r="BU204" s="137" t="str">
        <f ca="1">IF(ISNUMBER(Table_Question_Sets[[#This Row],[Config Use Row]]),INDEX(Table_Question_Sets[Config Keys Nested Rollup],Table_Question_Sets[[#This Row],[Config Use Row]]),"")</f>
        <v/>
      </c>
      <c r="BV204" s="137" t="str">
        <f ca="1">IF(ISNUMBER(Table_Question_Sets[[#This Row],[Config Use Row]]),INDEX(Table_Question_Sets[Calculation Rollup],Table_Question_Sets[[#This Row],[Config Use Row]]),"")</f>
        <v/>
      </c>
    </row>
    <row r="205" spans="2:74" s="22" customFormat="1" ht="21" customHeight="1">
      <c r="B205" s="28" t="s">
        <v>1176</v>
      </c>
      <c r="C205" s="10"/>
      <c r="D205" s="26" t="str">
        <f ca="1">IF(Table_Question_Sets[[#This Row],[Header]]="Yes","",
IF(INDIRECT(SUBSTITUTE(ADDRESS(1,COLUMN(),4),"1","")&amp;ROW()-1)="",
INDIRECT(SUBSTITUTE(ADDRESS(1,COLUMN(Table_Question_Sets[[#This Row],[Property]]),4),"1","")&amp;ROW()-1),
INDIRECT(SUBSTITUTE(ADDRESS(1,COLUMN(),4),"1","")&amp;ROW()-1)))</f>
        <v>Payment Methods</v>
      </c>
      <c r="E20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creditCardDebitHeading</v>
      </c>
      <c r="F205" s="26" t="str">
        <f>IF(Table_Question_Sets[[#This Row],[Header]]="Yes","",IF(Table_Question_Sets[[#This Row],[Property]]&lt;&gt;"",SUBSTITUTE(Table_Question_Sets[[#This Row],[Property]]," ",""),""))</f>
        <v>CreditCardDebitHeading</v>
      </c>
      <c r="G205" s="94"/>
      <c r="H205" s="28" t="s">
        <v>631</v>
      </c>
      <c r="I205" s="28" t="s">
        <v>631</v>
      </c>
      <c r="J205" s="10"/>
      <c r="K205" s="59"/>
      <c r="L205" s="77"/>
      <c r="M205" s="77"/>
      <c r="N205" s="60"/>
      <c r="O205" s="62" t="s">
        <v>726</v>
      </c>
      <c r="P205" s="60"/>
      <c r="Q205" s="60"/>
      <c r="R205" s="60"/>
      <c r="S205"/>
      <c r="T205" s="27"/>
      <c r="U205" s="10"/>
      <c r="V205" s="278" t="s">
        <v>1180</v>
      </c>
      <c r="W205" s="27"/>
      <c r="X205" s="275"/>
      <c r="Y205" s="275" t="s">
        <v>1186</v>
      </c>
      <c r="Z205" s="10"/>
      <c r="AA205" s="11" t="s">
        <v>1182</v>
      </c>
      <c r="AB205" s="275"/>
      <c r="AC205" s="10"/>
      <c r="AD205" s="27"/>
      <c r="AE205" s="27"/>
      <c r="AF205" s="10"/>
      <c r="AG205" s="10"/>
      <c r="AH205" s="199"/>
      <c r="AI205" s="181"/>
      <c r="AJ205" s="181"/>
      <c r="AK205" s="181"/>
      <c r="AL205" s="137"/>
      <c r="AM205"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05"/>
      <c r="AO20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5" s="27"/>
      <c r="AR205" s="25"/>
      <c r="AS205" s="10"/>
      <c r="AT205" s="10"/>
      <c r="AU205" s="10"/>
      <c r="AV205" s="10"/>
      <c r="AW205" s="10"/>
      <c r="AX205" s="10"/>
      <c r="AY20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5" s="50" t="str">
        <f>IF(OR(Table_Question_Sets[[#This Row],[Header]]="Yes",Table_Question_Sets[[#This Row],[Text]]=""),"",IF(OR(Table_Question_Sets[[#This Row],[Text]]="true",Table_Question_Sets[[#This Row],[Text]]="false",ISNUMBER(Table_Question_Sets[[#This Row],[Text]])),Table_Question_Sets[[#This Row],[Text]],""""&amp;Table_Question_Sets[[#This Row],[Text]]&amp;""""))</f>
        <v/>
      </c>
      <c r="BA205" s="29" t="str">
        <f>IF(AND(Table_Question_Sets[[#This Row],[Header]]&lt;&gt;"Yes",Table_Question_Sets[[#This Row],[Property]]&lt;&gt;"",Table_Question_Sets[[#This Row],[Summary Label]]&lt;&gt;""),""""&amp;Table_Question_Sets[[#This Row],[Key]]&amp;""": """&amp;Table_Question_Sets[[#This Row],[Summary Label]]&amp;"""","")</f>
        <v/>
      </c>
      <c r="BB205" s="29">
        <f ca="1">IF(Table_Question_Sets[[#This Row],[Header]]="Yes","",_xlfn.NUMBERVALUE(INDIRECT(SUBSTITUTE(ADDRESS(1,COLUMN(),4),"1","")&amp;ROW()-1))+IF(Table_Question_Sets[[#This Row],[Property]]&lt;&gt;"",1,0))</f>
        <v>6</v>
      </c>
      <c r="BC205" s="29">
        <f ca="1">IF(Table_Question_Sets[[#This Row],[Header]]="Yes","",_xlfn.NUMBERVALUE(INDIRECT(SUBSTITUTE(ADDRESS(1,COLUMN(),4),"1","")&amp;ROW()+1))+IF(Table_Question_Sets[[#This Row],[Property]]&lt;&gt;"",1,0))</f>
        <v>10</v>
      </c>
      <c r="BD205" s="29" t="str">
        <f t="array" aca="1" ref="BD20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0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"templateOptions":{"content":{"heading3":"Credit card details","paragraph":"Please enter the details of your credit card to complete your purchase."},"hideCondition":"!(paymentMethodSelect == 'Premium Finance' &amp;&amp; debitOption == 'Credit Card')"}</v>
      </c>
      <c r="BH20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v>
      </c>
      <c r="BI205" s="26" t="str">
        <f ca="1" xml:space="preserve">
IF(Table_Question_Sets[[#This Row],[Row]]="Yes","]},{""className"": ""row"",""fieldGroup"": [","")&amp;
Table_Question_Sets[[#This Row],[Config Field]]</f>
        <v>{"key":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v>
      </c>
      <c r="BJ20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0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5" s="137" t="str">
        <f>IF(AND(Table_Question_Sets[[#This Row],[Header]]="",Table_Question_Sets[[#This Row],[Property]]&lt;&gt;"",Table_Question_Sets[[#This Row],[Field Type]]&lt;&gt;""),
""""&amp;Table_Question_Sets[[#This Row],[Key]]&amp;"""","")</f>
        <v>"creditCardDebitHeading"</v>
      </c>
      <c r="BM20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"creditCardDebitHeading","creditCardSelect","creditCardNumber","creditCardName","creditCardExpiryDate","creditCardCCV","directDebitHeading","directDebitAccountName","directDebitBSB","directDebitAccountNumber"</v>
      </c>
      <c r="BN205" s="137" t="str">
        <f>IF(AND(Table_Question_Sets[[#This Row],[Header]]&lt;&gt;"Yes",Table_Question_Sets[[#This Row],[Property]]&lt;&gt;"",Table_Question_Sets[[#This Row],[Workflow Role]]&lt;&gt;""),
""""&amp;Table_Question_Sets[[#This Row],[Workflow Role]]&amp;""":"""&amp;Table_Question_Sets[[#This Row],[Key]]&amp;"""","")</f>
        <v/>
      </c>
      <c r="BO205" s="137" t="str">
        <f>IF(AND(Table_Question_Sets[[#This Row],[Header]]&lt;&gt;"Yes",Table_Question_Sets[[#This Row],[Property]]&lt;&gt;"",Table_Question_Sets[[#This Row],[Private]]="Yes"),
""""&amp;Table_Question_Sets[[#This Row],[Key]]&amp;"""","")</f>
        <v/>
      </c>
      <c r="BP205" s="137">
        <f ca="1">IF(Table_Question_Sets[[#This Row],[Header]]="Yes","",_xlfn.NUMBERVALUE(INDIRECT(SUBSTITUTE(ADDRESS(1,COLUMN(),4),"1","")&amp;ROW()+1))+IF(OR(Table_Question_Sets[[#This Row],[Value]]&lt;&gt;"",AND(Table_Question_Sets[[#This Row],[Data Type]]="Repeating",Table_Question_Sets[[#This Row],[Calculation Repeating]]&lt;&gt;"")),1,0))</f>
        <v>0</v>
      </c>
      <c r="BQ205" s="137" t="str">
        <f ca="1" xml:space="preserve">
IF(Table_Question_Sets[[#This Row],[Data Type]]="Repeating",
OFFSET(Table_Repeating_Question_Sets[[#Headers],[Property]],MATCH(Table_Question_Sets[[#This Row],[Property]],Table_Repeating_Question_Sets[Property],0),MATCH("Calculation",Table_Repeating_Question_Sets[#Headers],0)-1,1,1),
"")</f>
        <v/>
      </c>
      <c r="BR205"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05" s="137" t="str">
        <f ca="1">IF(ISNUMBER(Table_Question_Sets[[#This Row],[Config Use Row]]),INDEX(Table_Question_Sets[Config Rollup],Table_Question_Sets[[#This Row],[Config Use Row]]),"")</f>
        <v/>
      </c>
      <c r="BU205" s="137" t="str">
        <f ca="1">IF(ISNUMBER(Table_Question_Sets[[#This Row],[Config Use Row]]),INDEX(Table_Question_Sets[Config Keys Nested Rollup],Table_Question_Sets[[#This Row],[Config Use Row]]),"")</f>
        <v/>
      </c>
      <c r="BV205" s="137" t="str">
        <f ca="1">IF(ISNUMBER(Table_Question_Sets[[#This Row],[Config Use Row]]),INDEX(Table_Question_Sets[Calculation Rollup],Table_Question_Sets[[#This Row],[Config Use Row]]),"")</f>
        <v/>
      </c>
    </row>
    <row r="206" spans="2:74" s="22" customFormat="1" ht="21" customHeight="1">
      <c r="B206" s="27" t="s">
        <v>1011</v>
      </c>
      <c r="C206" s="10"/>
      <c r="D206" s="26" t="str">
        <f ca="1">IF(Table_Question_Sets[[#This Row],[Header]]="Yes","",
IF(INDIRECT(SUBSTITUTE(ADDRESS(1,COLUMN(),4),"1","")&amp;ROW()-1)="",
INDIRECT(SUBSTITUTE(ADDRESS(1,COLUMN(Table_Question_Sets[[#This Row],[Property]]),4),"1","")&amp;ROW()-1),
INDIRECT(SUBSTITUTE(ADDRESS(1,COLUMN(),4),"1","")&amp;ROW()-1)))</f>
        <v>Payment Methods</v>
      </c>
      <c r="E20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creditCardSelect</v>
      </c>
      <c r="F206" s="26" t="str">
        <f>IF(Table_Question_Sets[[#This Row],[Header]]="Yes","",IF(Table_Question_Sets[[#This Row],[Property]]&lt;&gt;"",SUBSTITUTE(Table_Question_Sets[[#This Row],[Property]]," ",""),""))</f>
        <v>CreditCardSelect</v>
      </c>
      <c r="G206" s="94"/>
      <c r="H206" s="27" t="s">
        <v>37</v>
      </c>
      <c r="I206" s="27" t="s">
        <v>61</v>
      </c>
      <c r="J206" s="10" t="s">
        <v>1007</v>
      </c>
      <c r="K206" s="59" t="s">
        <v>60</v>
      </c>
      <c r="L206" s="77"/>
      <c r="M206" s="77"/>
      <c r="N206" s="60"/>
      <c r="O206" s="62" t="s">
        <v>726</v>
      </c>
      <c r="P206" s="60"/>
      <c r="Q206" s="60"/>
      <c r="R206" s="60"/>
      <c r="S206"/>
      <c r="T206" s="27"/>
      <c r="U206" s="10"/>
      <c r="V206" s="278" t="s">
        <v>1172</v>
      </c>
      <c r="W206" s="27"/>
      <c r="X206" s="10"/>
      <c r="Y206" s="10"/>
      <c r="Z206" s="10"/>
      <c r="AA206" s="11"/>
      <c r="AB206" s="230"/>
      <c r="AC206" s="10"/>
      <c r="AD206" s="27"/>
      <c r="AE206" s="27"/>
      <c r="AF206" s="10"/>
      <c r="AG206" s="10"/>
      <c r="AH206" s="199"/>
      <c r="AI206" s="181"/>
      <c r="AJ206" s="181"/>
      <c r="AK206" s="181"/>
      <c r="AL206" s="137"/>
      <c r="AM206"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06"/>
      <c r="AO20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06"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6" s="27"/>
      <c r="AR206" s="25"/>
      <c r="AS206" s="10"/>
      <c r="AT206" s="10"/>
      <c r="AU206" s="10"/>
      <c r="AV206" s="10"/>
      <c r="AW206" s="10"/>
      <c r="AX206" s="10"/>
      <c r="AY20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6" s="50" t="str">
        <f>IF(OR(Table_Question_Sets[[#This Row],[Header]]="Yes",Table_Question_Sets[[#This Row],[Text]]=""),"",IF(OR(Table_Question_Sets[[#This Row],[Text]]="true",Table_Question_Sets[[#This Row],[Text]]="false",ISNUMBER(Table_Question_Sets[[#This Row],[Text]])),Table_Question_Sets[[#This Row],[Text]],""""&amp;Table_Question_Sets[[#This Row],[Text]]&amp;""""))</f>
        <v/>
      </c>
      <c r="BA206" s="29" t="str">
        <f>IF(AND(Table_Question_Sets[[#This Row],[Header]]&lt;&gt;"Yes",Table_Question_Sets[[#This Row],[Property]]&lt;&gt;"",Table_Question_Sets[[#This Row],[Summary Label]]&lt;&gt;""),""""&amp;Table_Question_Sets[[#This Row],[Key]]&amp;""": """&amp;Table_Question_Sets[[#This Row],[Summary Label]]&amp;"""","")</f>
        <v/>
      </c>
      <c r="BB206" s="29">
        <f ca="1">IF(Table_Question_Sets[[#This Row],[Header]]="Yes","",_xlfn.NUMBERVALUE(INDIRECT(SUBSTITUTE(ADDRESS(1,COLUMN(),4),"1","")&amp;ROW()-1))+IF(Table_Question_Sets[[#This Row],[Property]]&lt;&gt;"",1,0))</f>
        <v>7</v>
      </c>
      <c r="BC206" s="29">
        <f ca="1">IF(Table_Question_Sets[[#This Row],[Header]]="Yes","",_xlfn.NUMBERVALUE(INDIRECT(SUBSTITUTE(ADDRESS(1,COLUMN(),4),"1","")&amp;ROW()+1))+IF(Table_Question_Sets[[#This Row],[Property]]&lt;&gt;"",1,0))</f>
        <v>9</v>
      </c>
      <c r="BD206" s="29" t="str">
        <f t="array" aca="1" ref="BD20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{"value":"Visa","key":"Visa"},{"value":"Mastercard","key":"Mastercard"},{"value":"Amex","key":"Amex"},{"value":"Diners Club","key":"Diners Club"}</v>
      </c>
      <c r="BE206"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\'Credit Card\' || (paymentMethodSelect == \'Premium Finance\' &amp;&amp; debitOption == \'Credit Card\'))')])}</v>
      </c>
      <c r="BF206"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6"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"templateOptions":{"options":[{"value":"Visa","key":"Visa"},{"value":"Mastercard","key":"Mastercard"},{"value":"Amex","key":"Amex"},{"value":"Diners Club","key":"Diners Club"}],"hideCondition":"!(paymentMethodSelect == 'Credit Card' || (paymentMethodSelect == 'Premium Finance' &amp;&amp; debitOption == 'Credit Card'))"}</v>
      </c>
      <c r="BH20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v>
      </c>
      <c r="BI206" s="26" t="str">
        <f ca="1" xml:space="preserve">
IF(Table_Question_Sets[[#This Row],[Row]]="Yes","]},{""className"": ""row"",""fieldGroup"": [","")&amp;
Table_Question_Sets[[#This Row],[Config Field]]</f>
        <v>{"key":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v>
      </c>
      <c r="BJ20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0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6" s="137" t="str">
        <f>IF(AND(Table_Question_Sets[[#This Row],[Header]]="",Table_Question_Sets[[#This Row],[Property]]&lt;&gt;"",Table_Question_Sets[[#This Row],[Field Type]]&lt;&gt;""),
""""&amp;Table_Question_Sets[[#This Row],[Key]]&amp;"""","")</f>
        <v>"creditCardSelect"</v>
      </c>
      <c r="BM20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"creditCardSelect","creditCardNumber","creditCardName","creditCardExpiryDate","creditCardCCV","directDebitHeading","directDebitAccountName","directDebitBSB","directDebitAccountNumber"</v>
      </c>
      <c r="BN206" s="137" t="str">
        <f>IF(AND(Table_Question_Sets[[#This Row],[Header]]&lt;&gt;"Yes",Table_Question_Sets[[#This Row],[Property]]&lt;&gt;"",Table_Question_Sets[[#This Row],[Workflow Role]]&lt;&gt;""),
""""&amp;Table_Question_Sets[[#This Row],[Workflow Role]]&amp;""":"""&amp;Table_Question_Sets[[#This Row],[Key]]&amp;"""","")</f>
        <v/>
      </c>
      <c r="BO206" s="137" t="str">
        <f>IF(AND(Table_Question_Sets[[#This Row],[Header]]&lt;&gt;"Yes",Table_Question_Sets[[#This Row],[Property]]&lt;&gt;"",Table_Question_Sets[[#This Row],[Private]]="Yes"),
""""&amp;Table_Question_Sets[[#This Row],[Key]]&amp;"""","")</f>
        <v/>
      </c>
      <c r="BP206" s="137">
        <f ca="1">IF(Table_Question_Sets[[#This Row],[Header]]="Yes","",_xlfn.NUMBERVALUE(INDIRECT(SUBSTITUTE(ADDRESS(1,COLUMN(),4),"1","")&amp;ROW()+1))+IF(OR(Table_Question_Sets[[#This Row],[Value]]&lt;&gt;"",AND(Table_Question_Sets[[#This Row],[Data Type]]="Repeating",Table_Question_Sets[[#This Row],[Calculation Repeating]]&lt;&gt;"")),1,0))</f>
        <v>0</v>
      </c>
      <c r="BQ206" s="137" t="str">
        <f ca="1" xml:space="preserve">
IF(Table_Question_Sets[[#This Row],[Data Type]]="Repeating",
OFFSET(Table_Repeating_Question_Sets[[#Headers],[Property]],MATCH(Table_Question_Sets[[#This Row],[Property]],Table_Repeating_Question_Sets[Property],0),MATCH("Calculation",Table_Repeating_Question_Sets[#Headers],0)-1,1,1),
"")</f>
        <v/>
      </c>
      <c r="BR206"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06" s="137" t="str">
        <f ca="1">IF(ISNUMBER(Table_Question_Sets[[#This Row],[Config Use Row]]),INDEX(Table_Question_Sets[Config Rollup],Table_Question_Sets[[#This Row],[Config Use Row]]),"")</f>
        <v/>
      </c>
      <c r="BU206" s="137" t="str">
        <f ca="1">IF(ISNUMBER(Table_Question_Sets[[#This Row],[Config Use Row]]),INDEX(Table_Question_Sets[Config Keys Nested Rollup],Table_Question_Sets[[#This Row],[Config Use Row]]),"")</f>
        <v/>
      </c>
      <c r="BV206" s="137" t="str">
        <f ca="1">IF(ISNUMBER(Table_Question_Sets[[#This Row],[Config Use Row]]),INDEX(Table_Question_Sets[Calculation Rollup],Table_Question_Sets[[#This Row],[Config Use Row]]),"")</f>
        <v/>
      </c>
    </row>
    <row r="207" spans="2:74" s="22" customFormat="1" ht="21" customHeight="1">
      <c r="B207" s="27" t="s">
        <v>798</v>
      </c>
      <c r="C207" s="10"/>
      <c r="D207" s="26" t="str">
        <f ca="1">IF(Table_Question_Sets[[#This Row],[Header]]="Yes","",
IF(INDIRECT(SUBSTITUTE(ADDRESS(1,COLUMN(),4),"1","")&amp;ROW()-1)="",
INDIRECT(SUBSTITUTE(ADDRESS(1,COLUMN(Table_Question_Sets[[#This Row],[Property]]),4),"1","")&amp;ROW()-1),
INDIRECT(SUBSTITUTE(ADDRESS(1,COLUMN(),4),"1","")&amp;ROW()-1)))</f>
        <v>Payment Methods</v>
      </c>
      <c r="E20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creditCardNumber</v>
      </c>
      <c r="F207" s="26" t="str">
        <f>IF(Table_Question_Sets[[#This Row],[Header]]="Yes","",IF(Table_Question_Sets[[#This Row],[Property]]&lt;&gt;"",SUBSTITUTE(Table_Question_Sets[[#This Row],[Property]]," ",""),""))</f>
        <v>CreditCardNumber</v>
      </c>
      <c r="G207" s="94"/>
      <c r="H207" s="27" t="s">
        <v>37</v>
      </c>
      <c r="I207" s="27" t="s">
        <v>37</v>
      </c>
      <c r="J207" s="10"/>
      <c r="K207" s="59" t="s">
        <v>60</v>
      </c>
      <c r="L207" s="77"/>
      <c r="M207" s="77"/>
      <c r="N207" s="60"/>
      <c r="O207" s="60" t="s">
        <v>726</v>
      </c>
      <c r="P207" s="60"/>
      <c r="Q207" s="60" t="s">
        <v>738</v>
      </c>
      <c r="R207" s="60"/>
      <c r="S207"/>
      <c r="T207" s="27" t="s">
        <v>802</v>
      </c>
      <c r="U207" s="10"/>
      <c r="V207" s="278" t="s">
        <v>1172</v>
      </c>
      <c r="W207" s="27" t="s">
        <v>809</v>
      </c>
      <c r="X207" s="10"/>
      <c r="Y207" s="10"/>
      <c r="Z207" s="10"/>
      <c r="AA207" s="10"/>
      <c r="AB207" s="10"/>
      <c r="AC207" s="10"/>
      <c r="AD207" s="27" t="s">
        <v>813</v>
      </c>
      <c r="AE207" s="27"/>
      <c r="AF207" s="10"/>
      <c r="AG207" s="10"/>
      <c r="AH207" s="199"/>
      <c r="AI207" s="181"/>
      <c r="AJ207" s="181"/>
      <c r="AK207" s="181"/>
      <c r="AL207" s="137"/>
      <c r="AM207"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07"/>
      <c r="AO20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07"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7" s="27"/>
      <c r="AR207" s="25"/>
      <c r="AS207" s="10"/>
      <c r="AT207" s="10"/>
      <c r="AU207" s="10" t="s">
        <v>1037</v>
      </c>
      <c r="AV207" s="10"/>
      <c r="AW207" s="10"/>
      <c r="AX207" s="10"/>
      <c r="AY20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7" s="50" t="str">
        <f>IF(OR(Table_Question_Sets[[#This Row],[Header]]="Yes",Table_Question_Sets[[#This Row],[Text]]=""),"",IF(OR(Table_Question_Sets[[#This Row],[Text]]="true",Table_Question_Sets[[#This Row],[Text]]="false",ISNUMBER(Table_Question_Sets[[#This Row],[Text]])),Table_Question_Sets[[#This Row],[Text]],""""&amp;Table_Question_Sets[[#This Row],[Text]]&amp;""""))</f>
        <v/>
      </c>
      <c r="BA207" s="29" t="str">
        <f>IF(AND(Table_Question_Sets[[#This Row],[Header]]&lt;&gt;"Yes",Table_Question_Sets[[#This Row],[Property]]&lt;&gt;"",Table_Question_Sets[[#This Row],[Summary Label]]&lt;&gt;""),""""&amp;Table_Question_Sets[[#This Row],[Key]]&amp;""": """&amp;Table_Question_Sets[[#This Row],[Summary Label]]&amp;"""","")</f>
        <v/>
      </c>
      <c r="BB207" s="29">
        <f ca="1">IF(Table_Question_Sets[[#This Row],[Header]]="Yes","",_xlfn.NUMBERVALUE(INDIRECT(SUBSTITUTE(ADDRESS(1,COLUMN(),4),"1","")&amp;ROW()-1))+IF(Table_Question_Sets[[#This Row],[Property]]&lt;&gt;"",1,0))</f>
        <v>8</v>
      </c>
      <c r="BC207" s="29">
        <f ca="1">IF(Table_Question_Sets[[#This Row],[Header]]="Yes","",_xlfn.NUMBERVALUE(INDIRECT(SUBSTITUTE(ADDRESS(1,COLUMN(),4),"1","")&amp;ROW()+1))+IF(Table_Question_Sets[[#This Row],[Property]]&lt;&gt;"",1,0))</f>
        <v>8</v>
      </c>
      <c r="BD207" s="29" t="str">
        <f t="array" aca="1" ref="BD20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7"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\'Credit Card\' || (paymentMethodSelect == \'Premium Finance\' &amp;&amp; debitOption == \'Credit Card\'))'), ValidationService.isCreditCardNumber()])}</v>
      </c>
      <c r="BF207"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7"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"templateOptions":{"label":"Card number","placeholder":"_ _ _ _   _ _ _ _   _ _ _ _   _ _ _ _","hideCondition":"!(paymentMethodSelect == 'Credit Card' || (paymentMethodSelect == 'Premium Finance' &amp;&amp; debitOption == 'Credit Card'))"}</v>
      </c>
      <c r="BH20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v>
      </c>
      <c r="BI207" s="26" t="str">
        <f ca="1" xml:space="preserve">
IF(Table_Question_Sets[[#This Row],[Row]]="Yes","]},{""className"": ""row"",""fieldGroup"": [","")&amp;
Table_Question_Sets[[#This Row],[Config Field]]</f>
        <v>{"key":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v>
      </c>
      <c r="BJ20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0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7" s="137" t="str">
        <f>IF(AND(Table_Question_Sets[[#This Row],[Header]]="",Table_Question_Sets[[#This Row],[Property]]&lt;&gt;"",Table_Question_Sets[[#This Row],[Field Type]]&lt;&gt;""),
""""&amp;Table_Question_Sets[[#This Row],[Key]]&amp;"""","")</f>
        <v>"creditCardNumber"</v>
      </c>
      <c r="BM20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"creditCardNumber","creditCardName","creditCardExpiryDate","creditCardCCV","directDebitHeading","directDebitAccountName","directDebitBSB","directDebitAccountNumber"</v>
      </c>
      <c r="BN207" s="137" t="str">
        <f>IF(AND(Table_Question_Sets[[#This Row],[Header]]&lt;&gt;"Yes",Table_Question_Sets[[#This Row],[Property]]&lt;&gt;"",Table_Question_Sets[[#This Row],[Workflow Role]]&lt;&gt;""),
""""&amp;Table_Question_Sets[[#This Row],[Workflow Role]]&amp;""":"""&amp;Table_Question_Sets[[#This Row],[Key]]&amp;"""","")</f>
        <v>"creditCardNumber":"creditCardNumber"</v>
      </c>
      <c r="BO207" s="137" t="str">
        <f>IF(AND(Table_Question_Sets[[#This Row],[Header]]&lt;&gt;"Yes",Table_Question_Sets[[#This Row],[Property]]&lt;&gt;"",Table_Question_Sets[[#This Row],[Private]]="Yes"),
""""&amp;Table_Question_Sets[[#This Row],[Key]]&amp;"""","")</f>
        <v/>
      </c>
      <c r="BP207" s="137">
        <f ca="1">IF(Table_Question_Sets[[#This Row],[Header]]="Yes","",_xlfn.NUMBERVALUE(INDIRECT(SUBSTITUTE(ADDRESS(1,COLUMN(),4),"1","")&amp;ROW()+1))+IF(OR(Table_Question_Sets[[#This Row],[Value]]&lt;&gt;"",AND(Table_Question_Sets[[#This Row],[Data Type]]="Repeating",Table_Question_Sets[[#This Row],[Calculation Repeating]]&lt;&gt;"")),1,0))</f>
        <v>0</v>
      </c>
      <c r="BQ207" s="137" t="str">
        <f ca="1" xml:space="preserve">
IF(Table_Question_Sets[[#This Row],[Data Type]]="Repeating",
OFFSET(Table_Repeating_Question_Sets[[#Headers],[Property]],MATCH(Table_Question_Sets[[#This Row],[Property]],Table_Repeating_Question_Sets[Property],0),MATCH("Calculation",Table_Repeating_Question_Sets[#Headers],0)-1,1,1),
"")</f>
        <v/>
      </c>
      <c r="BR207"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07" s="137" t="str">
        <f ca="1">IF(ISNUMBER(Table_Question_Sets[[#This Row],[Config Use Row]]),INDEX(Table_Question_Sets[Config Rollup],Table_Question_Sets[[#This Row],[Config Use Row]]),"")</f>
        <v/>
      </c>
      <c r="BU207" s="137" t="str">
        <f ca="1">IF(ISNUMBER(Table_Question_Sets[[#This Row],[Config Use Row]]),INDEX(Table_Question_Sets[Config Keys Nested Rollup],Table_Question_Sets[[#This Row],[Config Use Row]]),"")</f>
        <v/>
      </c>
      <c r="BV207" s="137" t="str">
        <f ca="1">IF(ISNUMBER(Table_Question_Sets[[#This Row],[Config Use Row]]),INDEX(Table_Question_Sets[Calculation Rollup],Table_Question_Sets[[#This Row],[Config Use Row]]),"")</f>
        <v/>
      </c>
    </row>
    <row r="208" spans="2:74" s="22" customFormat="1" ht="21" customHeight="1">
      <c r="B208" s="27" t="s">
        <v>799</v>
      </c>
      <c r="C208" s="10"/>
      <c r="D208" s="26" t="str">
        <f ca="1">IF(Table_Question_Sets[[#This Row],[Header]]="Yes","",
IF(INDIRECT(SUBSTITUTE(ADDRESS(1,COLUMN(),4),"1","")&amp;ROW()-1)="",
INDIRECT(SUBSTITUTE(ADDRESS(1,COLUMN(Table_Question_Sets[[#This Row],[Property]]),4),"1","")&amp;ROW()-1),
INDIRECT(SUBSTITUTE(ADDRESS(1,COLUMN(),4),"1","")&amp;ROW()-1)))</f>
        <v>Payment Methods</v>
      </c>
      <c r="E20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creditCardName</v>
      </c>
      <c r="F208" s="26" t="str">
        <f>IF(Table_Question_Sets[[#This Row],[Header]]="Yes","",IF(Table_Question_Sets[[#This Row],[Property]]&lt;&gt;"",SUBSTITUTE(Table_Question_Sets[[#This Row],[Property]]," ",""),""))</f>
        <v>CreditCardName</v>
      </c>
      <c r="G208" s="94"/>
      <c r="H208" s="27" t="s">
        <v>37</v>
      </c>
      <c r="I208" s="27" t="s">
        <v>37</v>
      </c>
      <c r="J208" s="10"/>
      <c r="K208" s="59" t="s">
        <v>60</v>
      </c>
      <c r="L208" s="77"/>
      <c r="M208" s="77"/>
      <c r="N208" s="60"/>
      <c r="O208" s="60" t="s">
        <v>726</v>
      </c>
      <c r="P208" s="60" t="s">
        <v>738</v>
      </c>
      <c r="Q208" s="60"/>
      <c r="R208" s="60"/>
      <c r="S208"/>
      <c r="T208" s="27" t="s">
        <v>803</v>
      </c>
      <c r="U208" s="10"/>
      <c r="V208" s="278" t="s">
        <v>1172</v>
      </c>
      <c r="W208" s="27" t="s">
        <v>810</v>
      </c>
      <c r="X208" s="10"/>
      <c r="Y208" s="10"/>
      <c r="Z208" s="10"/>
      <c r="AA208" s="10"/>
      <c r="AB208" s="10"/>
      <c r="AC208" s="10"/>
      <c r="AD208" s="27"/>
      <c r="AE208" s="27"/>
      <c r="AF208" s="10"/>
      <c r="AG208" s="10"/>
      <c r="AH208" s="199"/>
      <c r="AI208" s="181"/>
      <c r="AJ208" s="181"/>
      <c r="AK208" s="181"/>
      <c r="AL208" s="137"/>
      <c r="AM208"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08"/>
      <c r="AO20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0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8" s="27"/>
      <c r="AR208" s="25"/>
      <c r="AS208" s="10"/>
      <c r="AT208" s="10"/>
      <c r="AU208" s="11" t="s">
        <v>1750</v>
      </c>
      <c r="AV208" s="10"/>
      <c r="AW208" s="10"/>
      <c r="AX208" s="10"/>
      <c r="AY20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8" s="50" t="str">
        <f>IF(OR(Table_Question_Sets[[#This Row],[Header]]="Yes",Table_Question_Sets[[#This Row],[Text]]=""),"",IF(OR(Table_Question_Sets[[#This Row],[Text]]="true",Table_Question_Sets[[#This Row],[Text]]="false",ISNUMBER(Table_Question_Sets[[#This Row],[Text]])),Table_Question_Sets[[#This Row],[Text]],""""&amp;Table_Question_Sets[[#This Row],[Text]]&amp;""""))</f>
        <v/>
      </c>
      <c r="BA208" s="29" t="str">
        <f>IF(AND(Table_Question_Sets[[#This Row],[Header]]&lt;&gt;"Yes",Table_Question_Sets[[#This Row],[Property]]&lt;&gt;"",Table_Question_Sets[[#This Row],[Summary Label]]&lt;&gt;""),""""&amp;Table_Question_Sets[[#This Row],[Key]]&amp;""": """&amp;Table_Question_Sets[[#This Row],[Summary Label]]&amp;"""","")</f>
        <v/>
      </c>
      <c r="BB208" s="29">
        <f ca="1">IF(Table_Question_Sets[[#This Row],[Header]]="Yes","",_xlfn.NUMBERVALUE(INDIRECT(SUBSTITUTE(ADDRESS(1,COLUMN(),4),"1","")&amp;ROW()-1))+IF(Table_Question_Sets[[#This Row],[Property]]&lt;&gt;"",1,0))</f>
        <v>9</v>
      </c>
      <c r="BC208" s="29">
        <f ca="1">IF(Table_Question_Sets[[#This Row],[Header]]="Yes","",_xlfn.NUMBERVALUE(INDIRECT(SUBSTITUTE(ADDRESS(1,COLUMN(),4),"1","")&amp;ROW()+1))+IF(Table_Question_Sets[[#This Row],[Property]]&lt;&gt;"",1,0))</f>
        <v>7</v>
      </c>
      <c r="BD208" s="29" t="str">
        <f t="array" aca="1" ref="BD20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\'Credit Card\' || (paymentMethodSelect == \'Premium Finance\' &amp;&amp; debitOption == \'Credit Card\'))'), ValidationService.isName()])}</v>
      </c>
      <c r="BF20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8"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on card","hideCondition":"!(paymentMethodSelect == 'Credit Card' || (paymentMethodSelect == 'Premium Finance' &amp;&amp; debitOption == 'Credit Card'))"}</v>
      </c>
      <c r="BH208"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v>
      </c>
      <c r="BI208" s="26" t="str">
        <f ca="1" xml:space="preserve">
IF(Table_Question_Sets[[#This Row],[Row]]="Yes","]},{""className"": ""row"",""fieldGroup"": [","")&amp;
Table_Question_Sets[[#This Row],[Config Field]]</f>
        <v>{"key":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v>
      </c>
      <c r="BJ20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0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8" s="137" t="str">
        <f>IF(AND(Table_Question_Sets[[#This Row],[Header]]="",Table_Question_Sets[[#This Row],[Property]]&lt;&gt;"",Table_Question_Sets[[#This Row],[Field Type]]&lt;&gt;""),
""""&amp;Table_Question_Sets[[#This Row],[Key]]&amp;"""","")</f>
        <v>"creditCardName"</v>
      </c>
      <c r="BM20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"creditCardName","creditCardExpiryDate","creditCardCCV","directDebitHeading","directDebitAccountName","directDebitBSB","directDebitAccountNumber"</v>
      </c>
      <c r="BN208" s="137" t="str">
        <f>IF(AND(Table_Question_Sets[[#This Row],[Header]]&lt;&gt;"Yes",Table_Question_Sets[[#This Row],[Property]]&lt;&gt;"",Table_Question_Sets[[#This Row],[Workflow Role]]&lt;&gt;""),
""""&amp;Table_Question_Sets[[#This Row],[Workflow Role]]&amp;""":"""&amp;Table_Question_Sets[[#This Row],[Key]]&amp;"""","")</f>
        <v>"creditCardName":"creditCardName"</v>
      </c>
      <c r="BO208" s="137" t="str">
        <f>IF(AND(Table_Question_Sets[[#This Row],[Header]]&lt;&gt;"Yes",Table_Question_Sets[[#This Row],[Property]]&lt;&gt;"",Table_Question_Sets[[#This Row],[Private]]="Yes"),
""""&amp;Table_Question_Sets[[#This Row],[Key]]&amp;"""","")</f>
        <v/>
      </c>
      <c r="BP208" s="137">
        <f ca="1">IF(Table_Question_Sets[[#This Row],[Header]]="Yes","",_xlfn.NUMBERVALUE(INDIRECT(SUBSTITUTE(ADDRESS(1,COLUMN(),4),"1","")&amp;ROW()+1))+IF(OR(Table_Question_Sets[[#This Row],[Value]]&lt;&gt;"",AND(Table_Question_Sets[[#This Row],[Data Type]]="Repeating",Table_Question_Sets[[#This Row],[Calculation Repeating]]&lt;&gt;"")),1,0))</f>
        <v>0</v>
      </c>
      <c r="BQ208" s="137" t="str">
        <f ca="1" xml:space="preserve">
IF(Table_Question_Sets[[#This Row],[Data Type]]="Repeating",
OFFSET(Table_Repeating_Question_Sets[[#Headers],[Property]],MATCH(Table_Question_Sets[[#This Row],[Property]],Table_Repeating_Question_Sets[Property],0),MATCH("Calculation",Table_Repeating_Question_Sets[#Headers],0)-1,1,1),
"")</f>
        <v/>
      </c>
      <c r="BR208"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08" s="137" t="str">
        <f ca="1">IF(ISNUMBER(Table_Question_Sets[[#This Row],[Config Use Row]]),INDEX(Table_Question_Sets[Config Rollup],Table_Question_Sets[[#This Row],[Config Use Row]]),"")</f>
        <v/>
      </c>
      <c r="BU208" s="137" t="str">
        <f ca="1">IF(ISNUMBER(Table_Question_Sets[[#This Row],[Config Use Row]]),INDEX(Table_Question_Sets[Config Keys Nested Rollup],Table_Question_Sets[[#This Row],[Config Use Row]]),"")</f>
        <v/>
      </c>
      <c r="BV208" s="137" t="str">
        <f ca="1">IF(ISNUMBER(Table_Question_Sets[[#This Row],[Config Use Row]]),INDEX(Table_Question_Sets[Calculation Rollup],Table_Question_Sets[[#This Row],[Config Use Row]]),"")</f>
        <v/>
      </c>
    </row>
    <row r="209" spans="2:74" s="22" customFormat="1" ht="21" customHeight="1">
      <c r="B209" s="27" t="s">
        <v>800</v>
      </c>
      <c r="C209" s="10"/>
      <c r="D209" s="26" t="str">
        <f ca="1">IF(Table_Question_Sets[[#This Row],[Header]]="Yes","",
IF(INDIRECT(SUBSTITUTE(ADDRESS(1,COLUMN(),4),"1","")&amp;ROW()-1)="",
INDIRECT(SUBSTITUTE(ADDRESS(1,COLUMN(Table_Question_Sets[[#This Row],[Property]]),4),"1","")&amp;ROW()-1),
INDIRECT(SUBSTITUTE(ADDRESS(1,COLUMN(),4),"1","")&amp;ROW()-1)))</f>
        <v>Payment Methods</v>
      </c>
      <c r="E20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creditCardExpiryDate</v>
      </c>
      <c r="F209" s="26" t="str">
        <f>IF(Table_Question_Sets[[#This Row],[Header]]="Yes","",IF(Table_Question_Sets[[#This Row],[Property]]&lt;&gt;"",SUBSTITUTE(Table_Question_Sets[[#This Row],[Property]]," ",""),""))</f>
        <v>CreditCardExpiryDate</v>
      </c>
      <c r="G209" s="94"/>
      <c r="H209" s="27" t="s">
        <v>37</v>
      </c>
      <c r="I209" s="27" t="s">
        <v>37</v>
      </c>
      <c r="J209" s="10"/>
      <c r="K209" s="59" t="s">
        <v>60</v>
      </c>
      <c r="L209" s="77"/>
      <c r="M209" s="77"/>
      <c r="N209" s="60"/>
      <c r="O209" s="60" t="s">
        <v>738</v>
      </c>
      <c r="P209" s="60" t="s">
        <v>804</v>
      </c>
      <c r="Q209" s="60"/>
      <c r="R209" s="60"/>
      <c r="S209"/>
      <c r="T209" s="27" t="s">
        <v>805</v>
      </c>
      <c r="U209" s="10"/>
      <c r="V209" s="278" t="s">
        <v>1172</v>
      </c>
      <c r="W209" s="27" t="s">
        <v>811</v>
      </c>
      <c r="X209" s="10"/>
      <c r="Y209" s="10"/>
      <c r="Z209" s="10"/>
      <c r="AA209" s="10"/>
      <c r="AB209" s="10"/>
      <c r="AC209" s="10"/>
      <c r="AD209" s="27" t="s">
        <v>814</v>
      </c>
      <c r="AE209" s="27"/>
      <c r="AF209" s="10"/>
      <c r="AG209" s="10"/>
      <c r="AH209" s="199"/>
      <c r="AI209" s="181"/>
      <c r="AJ209" s="181"/>
      <c r="AK209" s="181"/>
      <c r="AL209" s="137"/>
      <c r="AM209"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09"/>
      <c r="AO20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0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9" s="27"/>
      <c r="AR209" s="25"/>
      <c r="AS209" s="10"/>
      <c r="AT209" s="10"/>
      <c r="AU209" s="10" t="s">
        <v>1038</v>
      </c>
      <c r="AV209" s="10"/>
      <c r="AW209" s="10"/>
      <c r="AX209" s="10"/>
      <c r="AY20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9" s="50" t="str">
        <f>IF(OR(Table_Question_Sets[[#This Row],[Header]]="Yes",Table_Question_Sets[[#This Row],[Text]]=""),"",IF(OR(Table_Question_Sets[[#This Row],[Text]]="true",Table_Question_Sets[[#This Row],[Text]]="false",ISNUMBER(Table_Question_Sets[[#This Row],[Text]])),Table_Question_Sets[[#This Row],[Text]],""""&amp;Table_Question_Sets[[#This Row],[Text]]&amp;""""))</f>
        <v/>
      </c>
      <c r="BA209" s="29" t="str">
        <f>IF(AND(Table_Question_Sets[[#This Row],[Header]]&lt;&gt;"Yes",Table_Question_Sets[[#This Row],[Property]]&lt;&gt;"",Table_Question_Sets[[#This Row],[Summary Label]]&lt;&gt;""),""""&amp;Table_Question_Sets[[#This Row],[Key]]&amp;""": """&amp;Table_Question_Sets[[#This Row],[Summary Label]]&amp;"""","")</f>
        <v/>
      </c>
      <c r="BB209" s="29">
        <f ca="1">IF(Table_Question_Sets[[#This Row],[Header]]="Yes","",_xlfn.NUMBERVALUE(INDIRECT(SUBSTITUTE(ADDRESS(1,COLUMN(),4),"1","")&amp;ROW()-1))+IF(Table_Question_Sets[[#This Row],[Property]]&lt;&gt;"",1,0))</f>
        <v>10</v>
      </c>
      <c r="BC209" s="29">
        <f ca="1">IF(Table_Question_Sets[[#This Row],[Header]]="Yes","",_xlfn.NUMBERVALUE(INDIRECT(SUBSTITUTE(ADDRESS(1,COLUMN(),4),"1","")&amp;ROW()+1))+IF(Table_Question_Sets[[#This Row],[Property]]&lt;&gt;"",1,0))</f>
        <v>6</v>
      </c>
      <c r="BD209" s="29" t="str">
        <f t="array" aca="1" ref="BD20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\'Credit Card\' || (paymentMethodSelect == \'Premium Finance\' &amp;&amp; debitOption == \'Credit Card\'))'), ValidationService.isExpiryDate()])}</v>
      </c>
      <c r="BF20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"templateOptions":{"label":"Expiry date","placeholder":"_ _ / _ _","hideCondition":"!(paymentMethodSelect == 'Credit Card' || (paymentMethodSelect == 'Premium Finance' &amp;&amp; debitOption == 'Credit Card'))"}</v>
      </c>
      <c r="BH20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v>
      </c>
      <c r="BI209" s="26" t="str">
        <f ca="1" xml:space="preserve">
IF(Table_Question_Sets[[#This Row],[Row]]="Yes","]},{""className"": ""row"",""fieldGroup"": [","")&amp;
Table_Question_Sets[[#This Row],[Config Field]]</f>
        <v>{"key":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v>
      </c>
      <c r="BJ20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0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9" s="137" t="str">
        <f>IF(AND(Table_Question_Sets[[#This Row],[Header]]="",Table_Question_Sets[[#This Row],[Property]]&lt;&gt;"",Table_Question_Sets[[#This Row],[Field Type]]&lt;&gt;""),
""""&amp;Table_Question_Sets[[#This Row],[Key]]&amp;"""","")</f>
        <v>"creditCardExpiryDate"</v>
      </c>
      <c r="BM20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"creditCardExpiryDate","creditCardCCV","directDebitHeading","directDebitAccountName","directDebitBSB","directDebitAccountNumber"</v>
      </c>
      <c r="BN209" s="137" t="str">
        <f>IF(AND(Table_Question_Sets[[#This Row],[Header]]&lt;&gt;"Yes",Table_Question_Sets[[#This Row],[Property]]&lt;&gt;"",Table_Question_Sets[[#This Row],[Workflow Role]]&lt;&gt;""),
""""&amp;Table_Question_Sets[[#This Row],[Workflow Role]]&amp;""":"""&amp;Table_Question_Sets[[#This Row],[Key]]&amp;"""","")</f>
        <v>"creditCardExpiry":"creditCardExpiryDate"</v>
      </c>
      <c r="BO209" s="137" t="str">
        <f>IF(AND(Table_Question_Sets[[#This Row],[Header]]&lt;&gt;"Yes",Table_Question_Sets[[#This Row],[Property]]&lt;&gt;"",Table_Question_Sets[[#This Row],[Private]]="Yes"),
""""&amp;Table_Question_Sets[[#This Row],[Key]]&amp;"""","")</f>
        <v/>
      </c>
      <c r="BP209" s="137">
        <f ca="1">IF(Table_Question_Sets[[#This Row],[Header]]="Yes","",_xlfn.NUMBERVALUE(INDIRECT(SUBSTITUTE(ADDRESS(1,COLUMN(),4),"1","")&amp;ROW()+1))+IF(OR(Table_Question_Sets[[#This Row],[Value]]&lt;&gt;"",AND(Table_Question_Sets[[#This Row],[Data Type]]="Repeating",Table_Question_Sets[[#This Row],[Calculation Repeating]]&lt;&gt;"")),1,0))</f>
        <v>0</v>
      </c>
      <c r="BQ209" s="137" t="str">
        <f ca="1" xml:space="preserve">
IF(Table_Question_Sets[[#This Row],[Data Type]]="Repeating",
OFFSET(Table_Repeating_Question_Sets[[#Headers],[Property]],MATCH(Table_Question_Sets[[#This Row],[Property]],Table_Repeating_Question_Sets[Property],0),MATCH("Calculation",Table_Repeating_Question_Sets[#Headers],0)-1,1,1),
"")</f>
        <v/>
      </c>
      <c r="BR209"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09" s="137" t="str">
        <f ca="1">IF(ISNUMBER(Table_Question_Sets[[#This Row],[Config Use Row]]),INDEX(Table_Question_Sets[Config Rollup],Table_Question_Sets[[#This Row],[Config Use Row]]),"")</f>
        <v/>
      </c>
      <c r="BU209" s="137" t="str">
        <f ca="1">IF(ISNUMBER(Table_Question_Sets[[#This Row],[Config Use Row]]),INDEX(Table_Question_Sets[Config Keys Nested Rollup],Table_Question_Sets[[#This Row],[Config Use Row]]),"")</f>
        <v/>
      </c>
      <c r="BV209" s="137" t="str">
        <f ca="1">IF(ISNUMBER(Table_Question_Sets[[#This Row],[Config Use Row]]),INDEX(Table_Question_Sets[Calculation Rollup],Table_Question_Sets[[#This Row],[Config Use Row]]),"")</f>
        <v/>
      </c>
    </row>
    <row r="210" spans="2:74" s="22" customFormat="1" ht="21" customHeight="1">
      <c r="B210" s="27" t="s">
        <v>801</v>
      </c>
      <c r="C210" s="10"/>
      <c r="D210" s="26" t="str">
        <f ca="1">IF(Table_Question_Sets[[#This Row],[Header]]="Yes","",
IF(INDIRECT(SUBSTITUTE(ADDRESS(1,COLUMN(),4),"1","")&amp;ROW()-1)="",
INDIRECT(SUBSTITUTE(ADDRESS(1,COLUMN(Table_Question_Sets[[#This Row],[Property]]),4),"1","")&amp;ROW()-1),
INDIRECT(SUBSTITUTE(ADDRESS(1,COLUMN(),4),"1","")&amp;ROW()-1)))</f>
        <v>Payment Methods</v>
      </c>
      <c r="E21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creditCardCCV</v>
      </c>
      <c r="F210" s="26" t="str">
        <f>IF(Table_Question_Sets[[#This Row],[Header]]="Yes","",IF(Table_Question_Sets[[#This Row],[Property]]&lt;&gt;"",SUBSTITUTE(Table_Question_Sets[[#This Row],[Property]]," ",""),""))</f>
        <v>CreditCardCCV</v>
      </c>
      <c r="G210" s="94"/>
      <c r="H210" s="27" t="s">
        <v>37</v>
      </c>
      <c r="I210" s="27" t="s">
        <v>37</v>
      </c>
      <c r="J210" s="10"/>
      <c r="K210" s="59" t="s">
        <v>60</v>
      </c>
      <c r="L210" s="77"/>
      <c r="M210" s="77"/>
      <c r="N210" s="60"/>
      <c r="O210" s="60" t="s">
        <v>738</v>
      </c>
      <c r="P210" s="60" t="s">
        <v>804</v>
      </c>
      <c r="Q210" s="60"/>
      <c r="R210" s="60"/>
      <c r="S210"/>
      <c r="T210" s="27" t="s">
        <v>806</v>
      </c>
      <c r="U210" s="10"/>
      <c r="V210" s="278" t="s">
        <v>1172</v>
      </c>
      <c r="W210" s="27" t="s">
        <v>812</v>
      </c>
      <c r="X210" s="10"/>
      <c r="Y210" s="10"/>
      <c r="Z210" s="10"/>
      <c r="AA210" s="10"/>
      <c r="AB210" s="10"/>
      <c r="AC210" s="10"/>
      <c r="AD210" s="27" t="s">
        <v>815</v>
      </c>
      <c r="AE210" s="27"/>
      <c r="AF210" s="10"/>
      <c r="AG210" s="10"/>
      <c r="AH210" s="199"/>
      <c r="AI210" s="181"/>
      <c r="AJ210" s="181"/>
      <c r="AK210" s="181"/>
      <c r="AL210" s="137"/>
      <c r="AM210"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10"/>
      <c r="AO21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10"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10" s="27"/>
      <c r="AR210" s="25"/>
      <c r="AS210" s="10"/>
      <c r="AT210" s="10"/>
      <c r="AU210" s="10" t="s">
        <v>1039</v>
      </c>
      <c r="AV210" s="10"/>
      <c r="AW210" s="10"/>
      <c r="AX210" s="10"/>
      <c r="AY21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10" s="50" t="str">
        <f>IF(OR(Table_Question_Sets[[#This Row],[Header]]="Yes",Table_Question_Sets[[#This Row],[Text]]=""),"",IF(OR(Table_Question_Sets[[#This Row],[Text]]="true",Table_Question_Sets[[#This Row],[Text]]="false",ISNUMBER(Table_Question_Sets[[#This Row],[Text]])),Table_Question_Sets[[#This Row],[Text]],""""&amp;Table_Question_Sets[[#This Row],[Text]]&amp;""""))</f>
        <v/>
      </c>
      <c r="BA210" s="29" t="str">
        <f>IF(AND(Table_Question_Sets[[#This Row],[Header]]&lt;&gt;"Yes",Table_Question_Sets[[#This Row],[Property]]&lt;&gt;"",Table_Question_Sets[[#This Row],[Summary Label]]&lt;&gt;""),""""&amp;Table_Question_Sets[[#This Row],[Key]]&amp;""": """&amp;Table_Question_Sets[[#This Row],[Summary Label]]&amp;"""","")</f>
        <v/>
      </c>
      <c r="BB210" s="29">
        <f ca="1">IF(Table_Question_Sets[[#This Row],[Header]]="Yes","",_xlfn.NUMBERVALUE(INDIRECT(SUBSTITUTE(ADDRESS(1,COLUMN(),4),"1","")&amp;ROW()-1))+IF(Table_Question_Sets[[#This Row],[Property]]&lt;&gt;"",1,0))</f>
        <v>11</v>
      </c>
      <c r="BC210" s="29">
        <f ca="1">IF(Table_Question_Sets[[#This Row],[Header]]="Yes","",_xlfn.NUMBERVALUE(INDIRECT(SUBSTITUTE(ADDRESS(1,COLUMN(),4),"1","")&amp;ROW()+1))+IF(Table_Question_Sets[[#This Row],[Property]]&lt;&gt;"",1,0))</f>
        <v>5</v>
      </c>
      <c r="BD210" s="29" t="str">
        <f t="array" aca="1" ref="BD2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0"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\'Credit Card\' || (paymentMethodSelect == \'Premium Finance\' &amp;&amp; debitOption == \'Credit Card\'))'), ValidationService.isCCV()])}</v>
      </c>
      <c r="BF210"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0"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"templateOptions":{"label":"CCV","placeholder":"_ _ _","hideCondition":"!(paymentMethodSelect == 'Credit Card' || (paymentMethodSelect == 'Premium Finance' &amp;&amp; debitOption == 'Credit Card'))"}</v>
      </c>
      <c r="BH21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v>
      </c>
      <c r="BI210" s="26" t="str">
        <f ca="1" xml:space="preserve">
IF(Table_Question_Sets[[#This Row],[Row]]="Yes","]},{""className"": ""row"",""fieldGroup"": [","")&amp;
Table_Question_Sets[[#This Row],[Config Field]]</f>
        <v>{"key":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v>
      </c>
      <c r="BJ21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1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0" s="137" t="str">
        <f>IF(AND(Table_Question_Sets[[#This Row],[Header]]="",Table_Question_Sets[[#This Row],[Property]]&lt;&gt;"",Table_Question_Sets[[#This Row],[Field Type]]&lt;&gt;""),
""""&amp;Table_Question_Sets[[#This Row],[Key]]&amp;"""","")</f>
        <v>"creditCardCCV"</v>
      </c>
      <c r="BM21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"creditCardCCV","directDebitHeading","directDebitAccountName","directDebitBSB","directDebitAccountNumber"</v>
      </c>
      <c r="BN210" s="137" t="str">
        <f>IF(AND(Table_Question_Sets[[#This Row],[Header]]&lt;&gt;"Yes",Table_Question_Sets[[#This Row],[Property]]&lt;&gt;"",Table_Question_Sets[[#This Row],[Workflow Role]]&lt;&gt;""),
""""&amp;Table_Question_Sets[[#This Row],[Workflow Role]]&amp;""":"""&amp;Table_Question_Sets[[#This Row],[Key]]&amp;"""","")</f>
        <v>"creditCardCCV":"creditCardCCV"</v>
      </c>
      <c r="BO210" s="137" t="str">
        <f>IF(AND(Table_Question_Sets[[#This Row],[Header]]&lt;&gt;"Yes",Table_Question_Sets[[#This Row],[Property]]&lt;&gt;"",Table_Question_Sets[[#This Row],[Private]]="Yes"),
""""&amp;Table_Question_Sets[[#This Row],[Key]]&amp;"""","")</f>
        <v/>
      </c>
      <c r="BP210" s="137">
        <f ca="1">IF(Table_Question_Sets[[#This Row],[Header]]="Yes","",_xlfn.NUMBERVALUE(INDIRECT(SUBSTITUTE(ADDRESS(1,COLUMN(),4),"1","")&amp;ROW()+1))+IF(OR(Table_Question_Sets[[#This Row],[Value]]&lt;&gt;"",AND(Table_Question_Sets[[#This Row],[Data Type]]="Repeating",Table_Question_Sets[[#This Row],[Calculation Repeating]]&lt;&gt;"")),1,0))</f>
        <v>0</v>
      </c>
      <c r="BQ210" s="137" t="str">
        <f ca="1" xml:space="preserve">
IF(Table_Question_Sets[[#This Row],[Data Type]]="Repeating",
OFFSET(Table_Repeating_Question_Sets[[#Headers],[Property]],MATCH(Table_Question_Sets[[#This Row],[Property]],Table_Repeating_Question_Sets[Property],0),MATCH("Calculation",Table_Repeating_Question_Sets[#Headers],0)-1,1,1),
"")</f>
        <v/>
      </c>
      <c r="BR210"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1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10" s="137" t="str">
        <f ca="1">IF(ISNUMBER(Table_Question_Sets[[#This Row],[Config Use Row]]),INDEX(Table_Question_Sets[Config Rollup],Table_Question_Sets[[#This Row],[Config Use Row]]),"")</f>
        <v/>
      </c>
      <c r="BU210" s="137" t="str">
        <f ca="1">IF(ISNUMBER(Table_Question_Sets[[#This Row],[Config Use Row]]),INDEX(Table_Question_Sets[Config Keys Nested Rollup],Table_Question_Sets[[#This Row],[Config Use Row]]),"")</f>
        <v/>
      </c>
      <c r="BV210" s="137" t="str">
        <f ca="1">IF(ISNUMBER(Table_Question_Sets[[#This Row],[Config Use Row]]),INDEX(Table_Question_Sets[Calculation Rollup],Table_Question_Sets[[#This Row],[Config Use Row]]),"")</f>
        <v/>
      </c>
    </row>
    <row r="211" spans="2:74" s="22" customFormat="1" ht="21" customHeight="1">
      <c r="B211" s="28" t="s">
        <v>1159</v>
      </c>
      <c r="C211" s="10"/>
      <c r="D211" s="26" t="str">
        <f ca="1">IF(Table_Question_Sets[[#This Row],[Header]]="Yes","",
IF(INDIRECT(SUBSTITUTE(ADDRESS(1,COLUMN(),4),"1","")&amp;ROW()-1)="",
INDIRECT(SUBSTITUTE(ADDRESS(1,COLUMN(Table_Question_Sets[[#This Row],[Property]]),4),"1","")&amp;ROW()-1),
INDIRECT(SUBSTITUTE(ADDRESS(1,COLUMN(),4),"1","")&amp;ROW()-1)))</f>
        <v>Payment Methods</v>
      </c>
      <c r="E21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directDebitHeading</v>
      </c>
      <c r="F211" s="26" t="str">
        <f>IF(Table_Question_Sets[[#This Row],[Header]]="Yes","",IF(Table_Question_Sets[[#This Row],[Property]]&lt;&gt;"",SUBSTITUTE(Table_Question_Sets[[#This Row],[Property]]," ",""),""))</f>
        <v>DirectDebitHeading</v>
      </c>
      <c r="G211" s="94"/>
      <c r="H211" s="28" t="s">
        <v>631</v>
      </c>
      <c r="I211" s="28" t="s">
        <v>631</v>
      </c>
      <c r="J211" s="10"/>
      <c r="K211" s="59"/>
      <c r="L211" s="77"/>
      <c r="M211" s="77"/>
      <c r="N211" s="60"/>
      <c r="O211" s="62" t="s">
        <v>726</v>
      </c>
      <c r="P211" s="60"/>
      <c r="Q211" s="60"/>
      <c r="R211" s="60"/>
      <c r="S211"/>
      <c r="T211" s="27"/>
      <c r="U211" s="10"/>
      <c r="V211" s="278" t="s">
        <v>1174</v>
      </c>
      <c r="W211" s="27"/>
      <c r="X211" s="11"/>
      <c r="Y211" s="11" t="s">
        <v>1185</v>
      </c>
      <c r="Z211" s="10"/>
      <c r="AA211" s="11" t="s">
        <v>1181</v>
      </c>
      <c r="AB211" s="275"/>
      <c r="AC211" s="10"/>
      <c r="AD211" s="27"/>
      <c r="AE211" s="27"/>
      <c r="AF211" s="10"/>
      <c r="AG211" s="10"/>
      <c r="AH211" s="199"/>
      <c r="AI211" s="181"/>
      <c r="AJ211" s="181"/>
      <c r="AK211" s="181"/>
      <c r="AL211" s="137"/>
      <c r="AM211"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11"/>
      <c r="AO21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1"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11" s="27"/>
      <c r="AR211" s="25"/>
      <c r="AS211" s="10"/>
      <c r="AT211" s="10"/>
      <c r="AU211" s="10"/>
      <c r="AV211" s="10"/>
      <c r="AW211" s="10"/>
      <c r="AX211" s="10"/>
      <c r="AY21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11" s="50" t="str">
        <f>IF(OR(Table_Question_Sets[[#This Row],[Header]]="Yes",Table_Question_Sets[[#This Row],[Text]]=""),"",IF(OR(Table_Question_Sets[[#This Row],[Text]]="true",Table_Question_Sets[[#This Row],[Text]]="false",ISNUMBER(Table_Question_Sets[[#This Row],[Text]])),Table_Question_Sets[[#This Row],[Text]],""""&amp;Table_Question_Sets[[#This Row],[Text]]&amp;""""))</f>
        <v/>
      </c>
      <c r="BA211" s="29" t="str">
        <f>IF(AND(Table_Question_Sets[[#This Row],[Header]]&lt;&gt;"Yes",Table_Question_Sets[[#This Row],[Property]]&lt;&gt;"",Table_Question_Sets[[#This Row],[Summary Label]]&lt;&gt;""),""""&amp;Table_Question_Sets[[#This Row],[Key]]&amp;""": """&amp;Table_Question_Sets[[#This Row],[Summary Label]]&amp;"""","")</f>
        <v/>
      </c>
      <c r="BB211" s="29">
        <f ca="1">IF(Table_Question_Sets[[#This Row],[Header]]="Yes","",_xlfn.NUMBERVALUE(INDIRECT(SUBSTITUTE(ADDRESS(1,COLUMN(),4),"1","")&amp;ROW()-1))+IF(Table_Question_Sets[[#This Row],[Property]]&lt;&gt;"",1,0))</f>
        <v>12</v>
      </c>
      <c r="BC211" s="29">
        <f ca="1">IF(Table_Question_Sets[[#This Row],[Header]]="Yes","",_xlfn.NUMBERVALUE(INDIRECT(SUBSTITUTE(ADDRESS(1,COLUMN(),4),"1","")&amp;ROW()+1))+IF(Table_Question_Sets[[#This Row],[Property]]&lt;&gt;"",1,0))</f>
        <v>4</v>
      </c>
      <c r="BD211" s="29" t="str">
        <f t="array" aca="1" ref="BD2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1"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11"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1"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"templateOptions":{"content":{"heading3":"Bank account details","paragraph":"Please enter the details of your bank account to complete your purchase."},"hideCondition":"!(paymentMethodSelect == 'Premium Finance' &amp;&amp; debitOption == 'Direct Debit')"}</v>
      </c>
      <c r="BH21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v>
      </c>
      <c r="BI211" s="26" t="str">
        <f ca="1" xml:space="preserve">
IF(Table_Question_Sets[[#This Row],[Row]]="Yes","]},{""className"": ""row"",""fieldGroup"": [","")&amp;
Table_Question_Sets[[#This Row],[Config Field]]</f>
        <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v>
      </c>
      <c r="BJ21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1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1" s="137" t="str">
        <f>IF(AND(Table_Question_Sets[[#This Row],[Header]]="",Table_Question_Sets[[#This Row],[Property]]&lt;&gt;"",Table_Question_Sets[[#This Row],[Field Type]]&lt;&gt;""),
""""&amp;Table_Question_Sets[[#This Row],[Key]]&amp;"""","")</f>
        <v>"directDebitHeading"</v>
      </c>
      <c r="BM21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"directDebitHeading","directDebitAccountName","directDebitBSB","directDebitAccountNumber"</v>
      </c>
      <c r="BN211" s="137" t="str">
        <f>IF(AND(Table_Question_Sets[[#This Row],[Header]]&lt;&gt;"Yes",Table_Question_Sets[[#This Row],[Property]]&lt;&gt;"",Table_Question_Sets[[#This Row],[Workflow Role]]&lt;&gt;""),
""""&amp;Table_Question_Sets[[#This Row],[Workflow Role]]&amp;""":"""&amp;Table_Question_Sets[[#This Row],[Key]]&amp;"""","")</f>
        <v/>
      </c>
      <c r="BO211" s="137" t="str">
        <f>IF(AND(Table_Question_Sets[[#This Row],[Header]]&lt;&gt;"Yes",Table_Question_Sets[[#This Row],[Property]]&lt;&gt;"",Table_Question_Sets[[#This Row],[Private]]="Yes"),
""""&amp;Table_Question_Sets[[#This Row],[Key]]&amp;"""","")</f>
        <v/>
      </c>
      <c r="BP211" s="137">
        <f ca="1">IF(Table_Question_Sets[[#This Row],[Header]]="Yes","",_xlfn.NUMBERVALUE(INDIRECT(SUBSTITUTE(ADDRESS(1,COLUMN(),4),"1","")&amp;ROW()+1))+IF(OR(Table_Question_Sets[[#This Row],[Value]]&lt;&gt;"",AND(Table_Question_Sets[[#This Row],[Data Type]]="Repeating",Table_Question_Sets[[#This Row],[Calculation Repeating]]&lt;&gt;"")),1,0))</f>
        <v>0</v>
      </c>
      <c r="BQ211" s="137" t="str">
        <f ca="1" xml:space="preserve">
IF(Table_Question_Sets[[#This Row],[Data Type]]="Repeating",
OFFSET(Table_Repeating_Question_Sets[[#Headers],[Property]],MATCH(Table_Question_Sets[[#This Row],[Property]],Table_Repeating_Question_Sets[Property],0),MATCH("Calculation",Table_Repeating_Question_Sets[#Headers],0)-1,1,1),
"")</f>
        <v/>
      </c>
      <c r="BR211"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1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11" s="137" t="str">
        <f ca="1">IF(ISNUMBER(Table_Question_Sets[[#This Row],[Config Use Row]]),INDEX(Table_Question_Sets[Config Rollup],Table_Question_Sets[[#This Row],[Config Use Row]]),"")</f>
        <v/>
      </c>
      <c r="BU211" s="137" t="str">
        <f ca="1">IF(ISNUMBER(Table_Question_Sets[[#This Row],[Config Use Row]]),INDEX(Table_Question_Sets[Config Keys Nested Rollup],Table_Question_Sets[[#This Row],[Config Use Row]]),"")</f>
        <v/>
      </c>
      <c r="BV211" s="137" t="str">
        <f ca="1">IF(ISNUMBER(Table_Question_Sets[[#This Row],[Config Use Row]]),INDEX(Table_Question_Sets[Calculation Rollup],Table_Question_Sets[[#This Row],[Config Use Row]]),"")</f>
        <v/>
      </c>
    </row>
    <row r="212" spans="2:74" s="22" customFormat="1" ht="21" customHeight="1">
      <c r="B212" s="28" t="s">
        <v>1160</v>
      </c>
      <c r="C212" s="10"/>
      <c r="D212" s="26" t="str">
        <f ca="1">IF(Table_Question_Sets[[#This Row],[Header]]="Yes","",
IF(INDIRECT(SUBSTITUTE(ADDRESS(1,COLUMN(),4),"1","")&amp;ROW()-1)="",
INDIRECT(SUBSTITUTE(ADDRESS(1,COLUMN(Table_Question_Sets[[#This Row],[Property]]),4),"1","")&amp;ROW()-1),
INDIRECT(SUBSTITUTE(ADDRESS(1,COLUMN(),4),"1","")&amp;ROW()-1)))</f>
        <v>Payment Methods</v>
      </c>
      <c r="E21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directDebitAccountName</v>
      </c>
      <c r="F212" s="26" t="str">
        <f>IF(Table_Question_Sets[[#This Row],[Header]]="Yes","",IF(Table_Question_Sets[[#This Row],[Property]]&lt;&gt;"",SUBSTITUTE(Table_Question_Sets[[#This Row],[Property]]," ",""),""))</f>
        <v>DirectDebitAccountName</v>
      </c>
      <c r="G212" s="94"/>
      <c r="H212" s="28" t="s">
        <v>37</v>
      </c>
      <c r="I212" s="28" t="s">
        <v>37</v>
      </c>
      <c r="J212" s="10"/>
      <c r="K212" s="135" t="s">
        <v>60</v>
      </c>
      <c r="L212" s="77"/>
      <c r="M212" s="77"/>
      <c r="N212" s="60"/>
      <c r="O212" s="62" t="s">
        <v>726</v>
      </c>
      <c r="P212" s="62" t="s">
        <v>726</v>
      </c>
      <c r="Q212" s="62" t="s">
        <v>738</v>
      </c>
      <c r="R212" s="60"/>
      <c r="S212"/>
      <c r="T212" s="28" t="s">
        <v>1168</v>
      </c>
      <c r="U212" s="10"/>
      <c r="V212" s="278" t="s">
        <v>1174</v>
      </c>
      <c r="W212" s="27"/>
      <c r="X212" s="10"/>
      <c r="Y212" s="10"/>
      <c r="Z212" s="10"/>
      <c r="AA212" s="10"/>
      <c r="AB212" s="275"/>
      <c r="AC212" s="10"/>
      <c r="AD212" s="27"/>
      <c r="AE212" s="27"/>
      <c r="AF212" s="10"/>
      <c r="AG212" s="10"/>
      <c r="AH212" s="199"/>
      <c r="AI212" s="181"/>
      <c r="AJ212" s="181"/>
      <c r="AK212" s="181"/>
      <c r="AL212" s="137"/>
      <c r="AM212"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12"/>
      <c r="AO21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1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12" s="27"/>
      <c r="AR212" s="25"/>
      <c r="AS212" s="10"/>
      <c r="AT212" s="10"/>
      <c r="AU212" s="11" t="s">
        <v>1164</v>
      </c>
      <c r="AV212" s="10"/>
      <c r="AW212" s="10"/>
      <c r="AX212" s="10"/>
      <c r="AY21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12" s="50" t="str">
        <f>IF(OR(Table_Question_Sets[[#This Row],[Header]]="Yes",Table_Question_Sets[[#This Row],[Text]]=""),"",IF(OR(Table_Question_Sets[[#This Row],[Text]]="true",Table_Question_Sets[[#This Row],[Text]]="false",ISNUMBER(Table_Question_Sets[[#This Row],[Text]])),Table_Question_Sets[[#This Row],[Text]],""""&amp;Table_Question_Sets[[#This Row],[Text]]&amp;""""))</f>
        <v/>
      </c>
      <c r="BA212" s="29" t="str">
        <f>IF(AND(Table_Question_Sets[[#This Row],[Header]]&lt;&gt;"Yes",Table_Question_Sets[[#This Row],[Property]]&lt;&gt;"",Table_Question_Sets[[#This Row],[Summary Label]]&lt;&gt;""),""""&amp;Table_Question_Sets[[#This Row],[Key]]&amp;""": """&amp;Table_Question_Sets[[#This Row],[Summary Label]]&amp;"""","")</f>
        <v/>
      </c>
      <c r="BB212" s="29">
        <f ca="1">IF(Table_Question_Sets[[#This Row],[Header]]="Yes","",_xlfn.NUMBERVALUE(INDIRECT(SUBSTITUTE(ADDRESS(1,COLUMN(),4),"1","")&amp;ROW()-1))+IF(Table_Question_Sets[[#This Row],[Property]]&lt;&gt;"",1,0))</f>
        <v>13</v>
      </c>
      <c r="BC212" s="29">
        <f ca="1">IF(Table_Question_Sets[[#This Row],[Header]]="Yes","",_xlfn.NUMBERVALUE(INDIRECT(SUBSTITUTE(ADDRESS(1,COLUMN(),4),"1","")&amp;ROW()+1))+IF(Table_Question_Sets[[#This Row],[Property]]&lt;&gt;"",1,0))</f>
        <v>3</v>
      </c>
      <c r="BD212" s="29" t="str">
        <f t="array" aca="1" ref="BD2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\'Premium Finance\' &amp;&amp; debitOption == \'Direct Debit\')')])}</v>
      </c>
      <c r="BF21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2"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Name","hideCondition":"!(paymentMethodSelect == 'Premium Finance' &amp;&amp; debitOption == 'Direct Debit')"}</v>
      </c>
      <c r="BH21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v>
      </c>
      <c r="BI212" s="26" t="str">
        <f ca="1" xml:space="preserve">
IF(Table_Question_Sets[[#This Row],[Row]]="Yes","]},{""className"": ""row"",""fieldGroup"": [","")&amp;
Table_Question_Sets[[#This Row],[Config Field]]</f>
        <v>{"key":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v>
      </c>
      <c r="BJ21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1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2" s="137" t="str">
        <f>IF(AND(Table_Question_Sets[[#This Row],[Header]]="",Table_Question_Sets[[#This Row],[Property]]&lt;&gt;"",Table_Question_Sets[[#This Row],[Field Type]]&lt;&gt;""),
""""&amp;Table_Question_Sets[[#This Row],[Key]]&amp;"""","")</f>
        <v>"directDebitAccountName"</v>
      </c>
      <c r="BM21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"directDebitAccountName","directDebitBSB","directDebitAccountNumber"</v>
      </c>
      <c r="BN212" s="137" t="str">
        <f>IF(AND(Table_Question_Sets[[#This Row],[Header]]&lt;&gt;"Yes",Table_Question_Sets[[#This Row],[Property]]&lt;&gt;"",Table_Question_Sets[[#This Row],[Workflow Role]]&lt;&gt;""),
""""&amp;Table_Question_Sets[[#This Row],[Workflow Role]]&amp;""":"""&amp;Table_Question_Sets[[#This Row],[Key]]&amp;"""","")</f>
        <v>"bankAccountName":"directDebitAccountName"</v>
      </c>
      <c r="BO212" s="137" t="str">
        <f>IF(AND(Table_Question_Sets[[#This Row],[Header]]&lt;&gt;"Yes",Table_Question_Sets[[#This Row],[Property]]&lt;&gt;"",Table_Question_Sets[[#This Row],[Private]]="Yes"),
""""&amp;Table_Question_Sets[[#This Row],[Key]]&amp;"""","")</f>
        <v/>
      </c>
      <c r="BP212" s="137">
        <f ca="1">IF(Table_Question_Sets[[#This Row],[Header]]="Yes","",_xlfn.NUMBERVALUE(INDIRECT(SUBSTITUTE(ADDRESS(1,COLUMN(),4),"1","")&amp;ROW()+1))+IF(OR(Table_Question_Sets[[#This Row],[Value]]&lt;&gt;"",AND(Table_Question_Sets[[#This Row],[Data Type]]="Repeating",Table_Question_Sets[[#This Row],[Calculation Repeating]]&lt;&gt;"")),1,0))</f>
        <v>0</v>
      </c>
      <c r="BQ212" s="137" t="str">
        <f ca="1" xml:space="preserve">
IF(Table_Question_Sets[[#This Row],[Data Type]]="Repeating",
OFFSET(Table_Repeating_Question_Sets[[#Headers],[Property]],MATCH(Table_Question_Sets[[#This Row],[Property]],Table_Repeating_Question_Sets[Property],0),MATCH("Calculation",Table_Repeating_Question_Sets[#Headers],0)-1,1,1),
"")</f>
        <v/>
      </c>
      <c r="BR212"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1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12" s="137" t="str">
        <f ca="1">IF(ISNUMBER(Table_Question_Sets[[#This Row],[Config Use Row]]),INDEX(Table_Question_Sets[Config Rollup],Table_Question_Sets[[#This Row],[Config Use Row]]),"")</f>
        <v/>
      </c>
      <c r="BU212" s="137" t="str">
        <f ca="1">IF(ISNUMBER(Table_Question_Sets[[#This Row],[Config Use Row]]),INDEX(Table_Question_Sets[Config Keys Nested Rollup],Table_Question_Sets[[#This Row],[Config Use Row]]),"")</f>
        <v/>
      </c>
      <c r="BV212" s="137" t="str">
        <f ca="1">IF(ISNUMBER(Table_Question_Sets[[#This Row],[Config Use Row]]),INDEX(Table_Question_Sets[Calculation Rollup],Table_Question_Sets[[#This Row],[Config Use Row]]),"")</f>
        <v/>
      </c>
    </row>
    <row r="213" spans="2:74" s="22" customFormat="1" ht="21" customHeight="1">
      <c r="B213" s="28" t="s">
        <v>1161</v>
      </c>
      <c r="C213" s="10"/>
      <c r="D213" s="26" t="str">
        <f ca="1">IF(Table_Question_Sets[[#This Row],[Header]]="Yes","",
IF(INDIRECT(SUBSTITUTE(ADDRESS(1,COLUMN(),4),"1","")&amp;ROW()-1)="",
INDIRECT(SUBSTITUTE(ADDRESS(1,COLUMN(Table_Question_Sets[[#This Row],[Property]]),4),"1","")&amp;ROW()-1),
INDIRECT(SUBSTITUTE(ADDRESS(1,COLUMN(),4),"1","")&amp;ROW()-1)))</f>
        <v>Payment Methods</v>
      </c>
      <c r="E21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directDebitBSB</v>
      </c>
      <c r="F213" s="26" t="str">
        <f>IF(Table_Question_Sets[[#This Row],[Header]]="Yes","",IF(Table_Question_Sets[[#This Row],[Property]]&lt;&gt;"",SUBSTITUTE(Table_Question_Sets[[#This Row],[Property]]," ",""),""))</f>
        <v>DirectDebitBSB</v>
      </c>
      <c r="G213" s="94"/>
      <c r="H213" s="28" t="s">
        <v>37</v>
      </c>
      <c r="I213" s="28" t="s">
        <v>37</v>
      </c>
      <c r="J213" s="10"/>
      <c r="K213" s="135" t="s">
        <v>60</v>
      </c>
      <c r="L213" s="77"/>
      <c r="M213" s="77"/>
      <c r="N213" s="60"/>
      <c r="O213" s="62" t="s">
        <v>738</v>
      </c>
      <c r="P213" s="62" t="s">
        <v>992</v>
      </c>
      <c r="Q213" s="62" t="s">
        <v>804</v>
      </c>
      <c r="R213" s="60"/>
      <c r="S213"/>
      <c r="T213" s="28" t="s">
        <v>1170</v>
      </c>
      <c r="U213" s="10"/>
      <c r="V213" s="278" t="s">
        <v>1174</v>
      </c>
      <c r="W213" s="28" t="s">
        <v>1178</v>
      </c>
      <c r="X213" s="10"/>
      <c r="Y213" s="10"/>
      <c r="Z213" s="10"/>
      <c r="AA213" s="10"/>
      <c r="AB213" s="275"/>
      <c r="AC213" s="10"/>
      <c r="AD213" s="28" t="s">
        <v>1167</v>
      </c>
      <c r="AE213" s="27"/>
      <c r="AF213" s="10"/>
      <c r="AG213" s="10"/>
      <c r="AH213" s="199"/>
      <c r="AI213" s="181"/>
      <c r="AJ213" s="181"/>
      <c r="AK213" s="181"/>
      <c r="AL213" s="137"/>
      <c r="AM213"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13"/>
      <c r="AO21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13"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13" s="27"/>
      <c r="AR213" s="25"/>
      <c r="AS213" s="10"/>
      <c r="AT213" s="10"/>
      <c r="AU213" s="11" t="s">
        <v>1165</v>
      </c>
      <c r="AV213" s="10"/>
      <c r="AW213" s="10"/>
      <c r="AX213" s="10"/>
      <c r="AY21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13" s="50" t="str">
        <f>IF(OR(Table_Question_Sets[[#This Row],[Header]]="Yes",Table_Question_Sets[[#This Row],[Text]]=""),"",IF(OR(Table_Question_Sets[[#This Row],[Text]]="true",Table_Question_Sets[[#This Row],[Text]]="false",ISNUMBER(Table_Question_Sets[[#This Row],[Text]])),Table_Question_Sets[[#This Row],[Text]],""""&amp;Table_Question_Sets[[#This Row],[Text]]&amp;""""))</f>
        <v/>
      </c>
      <c r="BA213" s="29" t="str">
        <f>IF(AND(Table_Question_Sets[[#This Row],[Header]]&lt;&gt;"Yes",Table_Question_Sets[[#This Row],[Property]]&lt;&gt;"",Table_Question_Sets[[#This Row],[Summary Label]]&lt;&gt;""),""""&amp;Table_Question_Sets[[#This Row],[Key]]&amp;""": """&amp;Table_Question_Sets[[#This Row],[Summary Label]]&amp;"""","")</f>
        <v/>
      </c>
      <c r="BB213" s="29">
        <f ca="1">IF(Table_Question_Sets[[#This Row],[Header]]="Yes","",_xlfn.NUMBERVALUE(INDIRECT(SUBSTITUTE(ADDRESS(1,COLUMN(),4),"1","")&amp;ROW()-1))+IF(Table_Question_Sets[[#This Row],[Property]]&lt;&gt;"",1,0))</f>
        <v>14</v>
      </c>
      <c r="BC213" s="29">
        <f ca="1">IF(Table_Question_Sets[[#This Row],[Header]]="Yes","",_xlfn.NUMBERVALUE(INDIRECT(SUBSTITUTE(ADDRESS(1,COLUMN(),4),"1","")&amp;ROW()+1))+IF(Table_Question_Sets[[#This Row],[Property]]&lt;&gt;"",1,0))</f>
        <v>2</v>
      </c>
      <c r="BD213" s="29" t="str">
        <f t="array" aca="1" ref="BD2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3"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\'Premium Finance\' &amp;&amp; debitOption == \'Direct Debit\')'), ValidationService.isBSB()])}</v>
      </c>
      <c r="BF213"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3"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"templateOptions":{"label":"BSB","placeholder":"_ _ _ - _ _ _","hideCondition":"!(paymentMethodSelect == 'Premium Finance' &amp;&amp; debitOption == 'Direct Debit')"}</v>
      </c>
      <c r="BH21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v>
      </c>
      <c r="BI213" s="26" t="str">
        <f ca="1" xml:space="preserve">
IF(Table_Question_Sets[[#This Row],[Row]]="Yes","]},{""className"": ""row"",""fieldGroup"": [","")&amp;
Table_Question_Sets[[#This Row],[Config Field]]</f>
        <v>{"key":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v>
      </c>
      <c r="BJ21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1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3" s="137" t="str">
        <f>IF(AND(Table_Question_Sets[[#This Row],[Header]]="",Table_Question_Sets[[#This Row],[Property]]&lt;&gt;"",Table_Question_Sets[[#This Row],[Field Type]]&lt;&gt;""),
""""&amp;Table_Question_Sets[[#This Row],[Key]]&amp;"""","")</f>
        <v>"directDebitBSB"</v>
      </c>
      <c r="BM21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"directDebitBSB","directDebitAccountNumber"</v>
      </c>
      <c r="BN213" s="137" t="str">
        <f>IF(AND(Table_Question_Sets[[#This Row],[Header]]&lt;&gt;"Yes",Table_Question_Sets[[#This Row],[Property]]&lt;&gt;"",Table_Question_Sets[[#This Row],[Workflow Role]]&lt;&gt;""),
""""&amp;Table_Question_Sets[[#This Row],[Workflow Role]]&amp;""":"""&amp;Table_Question_Sets[[#This Row],[Key]]&amp;"""","")</f>
        <v>"bankAccountBSB":"directDebitBSB"</v>
      </c>
      <c r="BO213" s="137" t="str">
        <f>IF(AND(Table_Question_Sets[[#This Row],[Header]]&lt;&gt;"Yes",Table_Question_Sets[[#This Row],[Property]]&lt;&gt;"",Table_Question_Sets[[#This Row],[Private]]="Yes"),
""""&amp;Table_Question_Sets[[#This Row],[Key]]&amp;"""","")</f>
        <v/>
      </c>
      <c r="BP213" s="137">
        <f ca="1">IF(Table_Question_Sets[[#This Row],[Header]]="Yes","",_xlfn.NUMBERVALUE(INDIRECT(SUBSTITUTE(ADDRESS(1,COLUMN(),4),"1","")&amp;ROW()+1))+IF(OR(Table_Question_Sets[[#This Row],[Value]]&lt;&gt;"",AND(Table_Question_Sets[[#This Row],[Data Type]]="Repeating",Table_Question_Sets[[#This Row],[Calculation Repeating]]&lt;&gt;"")),1,0))</f>
        <v>0</v>
      </c>
      <c r="BQ213" s="137" t="str">
        <f ca="1" xml:space="preserve">
IF(Table_Question_Sets[[#This Row],[Data Type]]="Repeating",
OFFSET(Table_Repeating_Question_Sets[[#Headers],[Property]],MATCH(Table_Question_Sets[[#This Row],[Property]],Table_Repeating_Question_Sets[Property],0),MATCH("Calculation",Table_Repeating_Question_Sets[#Headers],0)-1,1,1),
"")</f>
        <v/>
      </c>
      <c r="BR213"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1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13" s="137" t="str">
        <f ca="1">IF(ISNUMBER(Table_Question_Sets[[#This Row],[Config Use Row]]),INDEX(Table_Question_Sets[Config Rollup],Table_Question_Sets[[#This Row],[Config Use Row]]),"")</f>
        <v/>
      </c>
      <c r="BU213" s="137" t="str">
        <f ca="1">IF(ISNUMBER(Table_Question_Sets[[#This Row],[Config Use Row]]),INDEX(Table_Question_Sets[Config Keys Nested Rollup],Table_Question_Sets[[#This Row],[Config Use Row]]),"")</f>
        <v/>
      </c>
      <c r="BV213" s="137" t="str">
        <f ca="1">IF(ISNUMBER(Table_Question_Sets[[#This Row],[Config Use Row]]),INDEX(Table_Question_Sets[Calculation Rollup],Table_Question_Sets[[#This Row],[Config Use Row]]),"")</f>
        <v/>
      </c>
    </row>
    <row r="214" spans="2:74" s="22" customFormat="1" ht="21" customHeight="1">
      <c r="B214" s="28" t="s">
        <v>1162</v>
      </c>
      <c r="C214" s="10"/>
      <c r="D214" s="26" t="str">
        <f ca="1">IF(Table_Question_Sets[[#This Row],[Header]]="Yes","",
IF(INDIRECT(SUBSTITUTE(ADDRESS(1,COLUMN(),4),"1","")&amp;ROW()-1)="",
INDIRECT(SUBSTITUTE(ADDRESS(1,COLUMN(Table_Question_Sets[[#This Row],[Property]]),4),"1","")&amp;ROW()-1),
INDIRECT(SUBSTITUTE(ADDRESS(1,COLUMN(),4),"1","")&amp;ROW()-1)))</f>
        <v>Payment Methods</v>
      </c>
      <c r="E21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directDebitAccountNumber</v>
      </c>
      <c r="F214" s="26" t="str">
        <f>IF(Table_Question_Sets[[#This Row],[Header]]="Yes","",IF(Table_Question_Sets[[#This Row],[Property]]&lt;&gt;"",SUBSTITUTE(Table_Question_Sets[[#This Row],[Property]]," ",""),""))</f>
        <v>DirectDebitAccountNumber</v>
      </c>
      <c r="G214" s="94"/>
      <c r="H214" s="28" t="s">
        <v>64</v>
      </c>
      <c r="I214" s="28" t="s">
        <v>37</v>
      </c>
      <c r="J214" s="10"/>
      <c r="K214" s="135" t="s">
        <v>60</v>
      </c>
      <c r="L214" s="77"/>
      <c r="M214" s="77"/>
      <c r="N214" s="60"/>
      <c r="O214" s="62" t="s">
        <v>726</v>
      </c>
      <c r="P214" s="62" t="s">
        <v>1171</v>
      </c>
      <c r="Q214" s="62" t="s">
        <v>971</v>
      </c>
      <c r="R214" s="60"/>
      <c r="S214"/>
      <c r="T214" s="28" t="s">
        <v>1169</v>
      </c>
      <c r="U214" s="10"/>
      <c r="V214" s="278" t="s">
        <v>1174</v>
      </c>
      <c r="W214" s="27"/>
      <c r="X214" s="10"/>
      <c r="Y214" s="10"/>
      <c r="Z214" s="10"/>
      <c r="AA214" s="10"/>
      <c r="AB214" s="275"/>
      <c r="AC214" s="10"/>
      <c r="AD214" s="27"/>
      <c r="AE214" s="27"/>
      <c r="AF214" s="10"/>
      <c r="AG214" s="10"/>
      <c r="AH214" s="199"/>
      <c r="AI214" s="181"/>
      <c r="AJ214" s="181"/>
      <c r="AK214" s="181"/>
      <c r="AL214" s="137"/>
      <c r="AM214"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14"/>
      <c r="AO21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1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14" s="27"/>
      <c r="AR214" s="25"/>
      <c r="AS214" s="10"/>
      <c r="AT214" s="10"/>
      <c r="AU214" s="11" t="s">
        <v>1166</v>
      </c>
      <c r="AV214" s="10"/>
      <c r="AW214" s="10"/>
      <c r="AX214" s="10"/>
      <c r="AY21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14" s="50" t="str">
        <f>IF(OR(Table_Question_Sets[[#This Row],[Header]]="Yes",Table_Question_Sets[[#This Row],[Text]]=""),"",IF(OR(Table_Question_Sets[[#This Row],[Text]]="true",Table_Question_Sets[[#This Row],[Text]]="false",ISNUMBER(Table_Question_Sets[[#This Row],[Text]])),Table_Question_Sets[[#This Row],[Text]],""""&amp;Table_Question_Sets[[#This Row],[Text]]&amp;""""))</f>
        <v/>
      </c>
      <c r="BA214" s="29" t="str">
        <f>IF(AND(Table_Question_Sets[[#This Row],[Header]]&lt;&gt;"Yes",Table_Question_Sets[[#This Row],[Property]]&lt;&gt;"",Table_Question_Sets[[#This Row],[Summary Label]]&lt;&gt;""),""""&amp;Table_Question_Sets[[#This Row],[Key]]&amp;""": """&amp;Table_Question_Sets[[#This Row],[Summary Label]]&amp;"""","")</f>
        <v/>
      </c>
      <c r="BB214" s="29">
        <f ca="1">IF(Table_Question_Sets[[#This Row],[Header]]="Yes","",_xlfn.NUMBERVALUE(INDIRECT(SUBSTITUTE(ADDRESS(1,COLUMN(),4),"1","")&amp;ROW()-1))+IF(Table_Question_Sets[[#This Row],[Property]]&lt;&gt;"",1,0))</f>
        <v>15</v>
      </c>
      <c r="BC214" s="29">
        <f ca="1">IF(Table_Question_Sets[[#This Row],[Header]]="Yes","",_xlfn.NUMBERVALUE(INDIRECT(SUBSTITUTE(ADDRESS(1,COLUMN(),4),"1","")&amp;ROW()+1))+IF(Table_Question_Sets[[#This Row],[Property]]&lt;&gt;"",1,0))</f>
        <v>1</v>
      </c>
      <c r="BD214" s="29" t="str">
        <f t="array" aca="1" ref="BD2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\'Premium Finance\' &amp;&amp; debitOption == \'Direct Debit\')'), ValidationService.isNumber()])}</v>
      </c>
      <c r="BF21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4"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Number","hideCondition":"!(paymentMethodSelect == 'Premium Finance' &amp;&amp; debitOption == 'Direct Debit')"}</v>
      </c>
      <c r="BH21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I214" s="26" t="str">
        <f ca="1" xml:space="preserve">
IF(Table_Question_Sets[[#This Row],[Row]]="Yes","]},{""className"": ""row"",""fieldGroup"": [","")&amp;
Table_Question_Sets[[#This Row],[Config Field]]</f>
        <v>{"key":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J21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BK21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4" s="137" t="str">
        <f>IF(AND(Table_Question_Sets[[#This Row],[Header]]="",Table_Question_Sets[[#This Row],[Property]]&lt;&gt;"",Table_Question_Sets[[#This Row],[Field Type]]&lt;&gt;""),
""""&amp;Table_Question_Sets[[#This Row],[Key]]&amp;"""","")</f>
        <v>"directDebitAccountNumber"</v>
      </c>
      <c r="BM21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"directDebitAccountNumber"</v>
      </c>
      <c r="BN214" s="137" t="str">
        <f>IF(AND(Table_Question_Sets[[#This Row],[Header]]&lt;&gt;"Yes",Table_Question_Sets[[#This Row],[Property]]&lt;&gt;"",Table_Question_Sets[[#This Row],[Workflow Role]]&lt;&gt;""),
""""&amp;Table_Question_Sets[[#This Row],[Workflow Role]]&amp;""":"""&amp;Table_Question_Sets[[#This Row],[Key]]&amp;"""","")</f>
        <v>"bankAccountNumber":"directDebitAccountNumber"</v>
      </c>
      <c r="BO214" s="137" t="str">
        <f>IF(AND(Table_Question_Sets[[#This Row],[Header]]&lt;&gt;"Yes",Table_Question_Sets[[#This Row],[Property]]&lt;&gt;"",Table_Question_Sets[[#This Row],[Private]]="Yes"),
""""&amp;Table_Question_Sets[[#This Row],[Key]]&amp;"""","")</f>
        <v/>
      </c>
      <c r="BP214" s="137">
        <f ca="1">IF(Table_Question_Sets[[#This Row],[Header]]="Yes","",_xlfn.NUMBERVALUE(INDIRECT(SUBSTITUTE(ADDRESS(1,COLUMN(),4),"1","")&amp;ROW()+1))+IF(OR(Table_Question_Sets[[#This Row],[Value]]&lt;&gt;"",AND(Table_Question_Sets[[#This Row],[Data Type]]="Repeating",Table_Question_Sets[[#This Row],[Calculation Repeating]]&lt;&gt;"")),1,0))</f>
        <v>0</v>
      </c>
      <c r="BQ214" s="137" t="str">
        <f ca="1" xml:space="preserve">
IF(Table_Question_Sets[[#This Row],[Data Type]]="Repeating",
OFFSET(Table_Repeating_Question_Sets[[#Headers],[Property]],MATCH(Table_Question_Sets[[#This Row],[Property]],Table_Repeating_Question_Sets[Property],0),MATCH("Calculation",Table_Repeating_Question_Sets[#Headers],0)-1,1,1),
"")</f>
        <v/>
      </c>
      <c r="BR214"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1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14" s="137" t="str">
        <f ca="1">IF(ISNUMBER(Table_Question_Sets[[#This Row],[Config Use Row]]),INDEX(Table_Question_Sets[Config Rollup],Table_Question_Sets[[#This Row],[Config Use Row]]),"")</f>
        <v/>
      </c>
      <c r="BU214" s="137" t="str">
        <f ca="1">IF(ISNUMBER(Table_Question_Sets[[#This Row],[Config Use Row]]),INDEX(Table_Question_Sets[Config Keys Nested Rollup],Table_Question_Sets[[#This Row],[Config Use Row]]),"")</f>
        <v/>
      </c>
      <c r="BV214" s="137" t="str">
        <f ca="1">IF(ISNUMBER(Table_Question_Sets[[#This Row],[Config Use Row]]),INDEX(Table_Question_Sets[Calculation Rollup],Table_Question_Sets[[#This Row],[Config Use Row]]),"")</f>
        <v/>
      </c>
    </row>
    <row r="215" spans="2:74" s="22" customFormat="1" ht="29.25" thickBot="1">
      <c r="B215" s="49" t="s">
        <v>94</v>
      </c>
      <c r="C215" s="49" t="s">
        <v>60</v>
      </c>
      <c r="D215" s="49" t="str">
        <f ca="1">IF(Table_Question_Sets[[#This Row],[Header]]="Yes","",
IF(INDIRECT(SUBSTITUTE(ADDRESS(1,COLUMN(),4),"1","")&amp;ROW()-1)="",
INDIRECT(SUBSTITUTE(ADDRESS(1,COLUMN(Table_Question_Sets[[#This Row],[Property]]),4),"1","")&amp;ROW()-1),
INDIRECT(SUBSTITUTE(ADDRESS(1,COLUMN(),4),"1","")&amp;ROW()-1)))</f>
        <v/>
      </c>
      <c r="E215"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paymentOptions</v>
      </c>
      <c r="F215" s="49" t="str">
        <f>IF(Table_Question_Sets[[#This Row],[Header]]="Yes","",IF(Table_Question_Sets[[#This Row],[Property]]&lt;&gt;"",SUBSTITUTE(Table_Question_Sets[[#This Row],[Property]]," ",""),""))</f>
        <v/>
      </c>
      <c r="G215" s="48"/>
      <c r="H215" s="49"/>
      <c r="I215" s="49"/>
      <c r="J215" s="49"/>
      <c r="K215" s="48"/>
      <c r="L215" s="49"/>
      <c r="M215" s="49"/>
      <c r="N215" s="48"/>
      <c r="O215" s="48"/>
      <c r="P215" s="48"/>
      <c r="Q215" s="48"/>
      <c r="R215" s="48"/>
      <c r="S215" s="48"/>
      <c r="T215" s="49"/>
      <c r="U215" s="49"/>
      <c r="V215" s="49"/>
      <c r="W215" s="49"/>
      <c r="X215" s="49"/>
      <c r="Y215" s="49"/>
      <c r="Z215" s="49"/>
      <c r="AA215" s="49"/>
      <c r="AB215" s="49"/>
      <c r="AC215" s="49"/>
      <c r="AD215" s="49"/>
      <c r="AE215" s="49"/>
      <c r="AF215" s="49"/>
      <c r="AG215" s="49"/>
      <c r="AH215" s="49"/>
      <c r="AI215" s="49"/>
      <c r="AJ215" s="49"/>
      <c r="AK215" s="49"/>
      <c r="AL215" s="49"/>
      <c r="AM215"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15" s="100"/>
      <c r="AO215"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5" s="10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15" s="49"/>
      <c r="AR215" s="48"/>
      <c r="AS215" s="49"/>
      <c r="AT215" s="49"/>
      <c r="AU215" s="49"/>
      <c r="AV215" s="49"/>
      <c r="AW215" s="49"/>
      <c r="AX215" s="49"/>
      <c r="AY21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15" s="48" t="str">
        <f>IF(OR(Table_Question_Sets[[#This Row],[Header]]="Yes",Table_Question_Sets[[#This Row],[Text]]=""),"",IF(OR(Table_Question_Sets[[#This Row],[Text]]="true",Table_Question_Sets[[#This Row],[Text]]="false",ISNUMBER(Table_Question_Sets[[#This Row],[Text]])),Table_Question_Sets[[#This Row],[Text]],""""&amp;Table_Question_Sets[[#This Row],[Text]]&amp;""""))</f>
        <v/>
      </c>
      <c r="BA215" s="48" t="str">
        <f>IF(AND(Table_Question_Sets[[#This Row],[Header]]&lt;&gt;"Yes",Table_Question_Sets[[#This Row],[Property]]&lt;&gt;"",Table_Question_Sets[[#This Row],[Summary Label]]&lt;&gt;""),""""&amp;Table_Question_Sets[[#This Row],[Key]]&amp;""": """&amp;Table_Question_Sets[[#This Row],[Summary Label]]&amp;"""","")</f>
        <v/>
      </c>
      <c r="BB215" s="48" t="str">
        <f ca="1">IF(Table_Question_Sets[[#This Row],[Header]]="Yes","",_xlfn.NUMBERVALUE(INDIRECT(SUBSTITUTE(ADDRESS(1,COLUMN(),4),"1","")&amp;ROW()-1))+IF(Table_Question_Sets[[#This Row],[Property]]&lt;&gt;"",1,0))</f>
        <v/>
      </c>
      <c r="BC215" s="48" t="str">
        <f ca="1">IF(Table_Question_Sets[[#This Row],[Header]]="Yes","",_xlfn.NUMBERVALUE(INDIRECT(SUBSTITUTE(ADDRESS(1,COLUMN(),4),"1","")&amp;ROW()+1))+IF(Table_Question_Sets[[#This Row],[Property]]&lt;&gt;"",1,0))</f>
        <v/>
      </c>
      <c r="BD215" s="48" t="str">
        <f t="array" aca="1" ref="BD2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1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5"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15"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15" s="49" t="str">
        <f xml:space="preserve">
IF(Table_Question_Sets[[#This Row],[Row]]="Yes","]},{""className"": ""row"",""fieldGroup"": [","")&amp;
Table_Question_Sets[[#This Row],[Config Field]]</f>
        <v/>
      </c>
      <c r="BJ215"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"paymentOptions":[{"className": "row","fieldGroup":[{"key": "paymentOptionSelect","type": "buttons-field","className":"col-xs-12","templateOptions":{"defaultValue":"'Yearly'","calculatedValue":"paymentMethodSelect == 'Premium Finance' ? 'Monthly' : 'Yearly'","calculatedTrigger":"paymentMethodSelect","assumedValue":"Yearly","options":[{"value":"Yearly","key":"Yearly","hideCondition":"false"},{"value":"Monthly","key":"Monthly","hideCondition":"true"},{"value":"Fortnightly","key":"Fortnightly","hideCondition":"true"},{"value":"Weekly","key":"Weekly","hideCondition":"true"}],"label":"Select payment option","content":{"heading2":"Payment Options"},"affectsPremium":"Yes"},"validators": {"validation": Validators.compose([ValidationService.required('true', '')])}},{"key": "paymentOption","type": "hidden-field","className":"col-xs-1","templateOptions":{"calculatedValue":"paymentMethodSelect == '' ? paymentOptionSelect : (paymentMethodSelect == 'Premium Finance' ? 'Monthly' : 'Yearly')","assumedValue":"Yearly","label":"Payment Option Calculated"},"validators": {"validation": Validators.compose([])},"expressionProperties": { "templateOptions.disabled": "true"}}]}],</v>
      </c>
      <c r="BK215"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5" s="49" t="str">
        <f>IF(AND(Table_Question_Sets[[#This Row],[Header]]="",Table_Question_Sets[[#This Row],[Property]]&lt;&gt;"",Table_Question_Sets[[#This Row],[Field Type]]&lt;&gt;""),
""""&amp;Table_Question_Sets[[#This Row],[Key]]&amp;"""","")</f>
        <v/>
      </c>
      <c r="BM215"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"paymentOptions":["paymentOptionSelect","paymentOption"],</v>
      </c>
      <c r="BN215" s="49" t="str">
        <f>IF(AND(Table_Question_Sets[[#This Row],[Header]]&lt;&gt;"Yes",Table_Question_Sets[[#This Row],[Property]]&lt;&gt;"",Table_Question_Sets[[#This Row],[Workflow Role]]&lt;&gt;""),
""""&amp;Table_Question_Sets[[#This Row],[Workflow Role]]&amp;""":"""&amp;Table_Question_Sets[[#This Row],[Key]]&amp;"""","")</f>
        <v/>
      </c>
      <c r="BO215" s="49" t="str">
        <f>IF(AND(Table_Question_Sets[[#This Row],[Header]]&lt;&gt;"Yes",Table_Question_Sets[[#This Row],[Property]]&lt;&gt;"",Table_Question_Sets[[#This Row],[Private]]="Yes"),
""""&amp;Table_Question_Sets[[#This Row],[Key]]&amp;"""","")</f>
        <v/>
      </c>
      <c r="BP215" s="49" t="str">
        <f ca="1">IF(Table_Question_Sets[[#This Row],[Header]]="Yes","",_xlfn.NUMBERVALUE(INDIRECT(SUBSTITUTE(ADDRESS(1,COLUMN(),4),"1","")&amp;ROW()+1))+IF(OR(Table_Question_Sets[[#This Row],[Value]]&lt;&gt;"",AND(Table_Question_Sets[[#This Row],[Data Type]]="Repeating",Table_Question_Sets[[#This Row],[Calculation Repeating]]&lt;&gt;"")),1,0))</f>
        <v/>
      </c>
      <c r="BQ215" s="49" t="str">
        <f ca="1" xml:space="preserve">
IF(Table_Question_Sets[[#This Row],[Data Type]]="Repeating",
OFFSET(Table_Repeating_Question_Sets[[#Headers],[Property]],MATCH(Table_Question_Sets[[#This Row],[Property]],Table_Repeating_Question_Sets[Property],0),MATCH("Calculation",Table_Repeating_Question_Sets[#Headers],0)-1,1,1),
"")</f>
        <v/>
      </c>
      <c r="BR215" s="49"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15"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"paymentOptions":{"paymentOptionSelect": "Yearly","paymentOption": "Yearly"},</v>
      </c>
      <c r="BT215" s="49" t="str">
        <f ca="1">IF(ISNUMBER(Table_Question_Sets[[#This Row],[Config Use Row]]),INDEX(Table_Question_Sets[Config Rollup],Table_Question_Sets[[#This Row],[Config Use Row]]),"")</f>
        <v/>
      </c>
      <c r="BU215" s="49" t="str">
        <f ca="1">IF(ISNUMBER(Table_Question_Sets[[#This Row],[Config Use Row]]),INDEX(Table_Question_Sets[Config Keys Nested Rollup],Table_Question_Sets[[#This Row],[Config Use Row]]),"")</f>
        <v/>
      </c>
      <c r="BV215" s="49" t="str">
        <f ca="1">IF(ISNUMBER(Table_Question_Sets[[#This Row],[Config Use Row]]),INDEX(Table_Question_Sets[Calculation Rollup],Table_Question_Sets[[#This Row],[Config Use Row]]),"")</f>
        <v/>
      </c>
    </row>
    <row r="216" spans="2:74" s="22" customFormat="1" ht="21" customHeight="1">
      <c r="B216" s="11" t="s">
        <v>1020</v>
      </c>
      <c r="C216" s="10"/>
      <c r="D216" s="10" t="str">
        <f ca="1">IF(Table_Question_Sets[[#This Row],[Header]]="Yes","",
IF(INDIRECT(SUBSTITUTE(ADDRESS(1,COLUMN(),4),"1","")&amp;ROW()-1)="",
INDIRECT(SUBSTITUTE(ADDRESS(1,COLUMN(Table_Question_Sets[[#This Row],[Property]]),4),"1","")&amp;ROW()-1),
INDIRECT(SUBSTITUTE(ADDRESS(1,COLUMN(),4),"1","")&amp;ROW()-1)))</f>
        <v>Payment Options</v>
      </c>
      <c r="E216"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paymentOptionSelect</v>
      </c>
      <c r="F216" s="10" t="str">
        <f>IF(Table_Question_Sets[[#This Row],[Header]]="Yes","",IF(Table_Question_Sets[[#This Row],[Property]]&lt;&gt;"",SUBSTITUTE(Table_Question_Sets[[#This Row],[Property]]," ",""),""))</f>
        <v>PaymentOptionSelect</v>
      </c>
      <c r="G216" s="203"/>
      <c r="H216" s="10" t="s">
        <v>37</v>
      </c>
      <c r="I216" s="10" t="s">
        <v>61</v>
      </c>
      <c r="J216" s="10" t="s">
        <v>94</v>
      </c>
      <c r="K216" s="62" t="s">
        <v>60</v>
      </c>
      <c r="L216" s="77"/>
      <c r="M216" s="77"/>
      <c r="N216" s="10"/>
      <c r="O216" s="62" t="s">
        <v>726</v>
      </c>
      <c r="P216" s="10"/>
      <c r="Q216" s="10"/>
      <c r="R216" s="10"/>
      <c r="S216" s="10"/>
      <c r="T216" s="222" t="s">
        <v>820</v>
      </c>
      <c r="U216" s="164"/>
      <c r="V216" s="10"/>
      <c r="W216" s="10"/>
      <c r="X216" s="10" t="s">
        <v>94</v>
      </c>
      <c r="Y216" s="10"/>
      <c r="Z216" s="10"/>
      <c r="AA216" s="10"/>
      <c r="AB216" s="10"/>
      <c r="AC216" s="10"/>
      <c r="AD216" s="10"/>
      <c r="AE216" s="10"/>
      <c r="AF216" s="10"/>
      <c r="AG216" s="10"/>
      <c r="AH216" s="77" t="str">
        <f ca="1">"'"&amp;OFFSET(Table_Payment_Options[#Headers],0,MATCH(TRUE,Payment_Options_Default,0)-1,1,1)&amp;"'"</f>
        <v>'Yearly'</v>
      </c>
      <c r="AI216" s="77" t="s">
        <v>1024</v>
      </c>
      <c r="AJ216" s="77" t="s">
        <v>1017</v>
      </c>
      <c r="AK216" s="77"/>
      <c r="AL216" s="137" t="str">
        <f ca="1">OFFSET(Table_Payment_Options[#Headers],0,MATCH(TRUE,Payment_Options_Default,0)-1,1,1)</f>
        <v>Yearly</v>
      </c>
      <c r="AM216" s="165" t="str">
        <f ca="1">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Yearly</v>
      </c>
      <c r="AN216" s="165"/>
      <c r="AO216"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6"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16" s="10"/>
      <c r="AR216" s="10"/>
      <c r="AS216" s="10" t="s">
        <v>60</v>
      </c>
      <c r="AT216" s="10"/>
      <c r="AU216" s="10"/>
      <c r="AV216" s="10"/>
      <c r="AW216" s="10"/>
      <c r="AX216" s="10"/>
      <c r="AY216" s="2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Yearly</v>
      </c>
      <c r="AZ216" s="10" t="str">
        <f ca="1">IF(OR(Table_Question_Sets[[#This Row],[Header]]="Yes",Table_Question_Sets[[#This Row],[Text]]=""),"",IF(OR(Table_Question_Sets[[#This Row],[Text]]="true",Table_Question_Sets[[#This Row],[Text]]="false",ISNUMBER(Table_Question_Sets[[#This Row],[Text]])),Table_Question_Sets[[#This Row],[Text]],""""&amp;Table_Question_Sets[[#This Row],[Text]]&amp;""""))</f>
        <v>"Yearly"</v>
      </c>
      <c r="BA216" s="10" t="str">
        <f>IF(AND(Table_Question_Sets[[#This Row],[Header]]&lt;&gt;"Yes",Table_Question_Sets[[#This Row],[Property]]&lt;&gt;"",Table_Question_Sets[[#This Row],[Summary Label]]&lt;&gt;""),""""&amp;Table_Question_Sets[[#This Row],[Key]]&amp;""": """&amp;Table_Question_Sets[[#This Row],[Summary Label]]&amp;"""","")</f>
        <v/>
      </c>
      <c r="BB216" s="25">
        <f ca="1">IF(Table_Question_Sets[[#This Row],[Header]]="Yes","",_xlfn.NUMBERVALUE(INDIRECT(SUBSTITUTE(ADDRESS(1,COLUMN(),4),"1","")&amp;ROW()-1))+IF(Table_Question_Sets[[#This Row],[Property]]&lt;&gt;"",1,0))</f>
        <v>1</v>
      </c>
      <c r="BC216" s="25">
        <f ca="1">IF(Table_Question_Sets[[#This Row],[Header]]="Yes","",_xlfn.NUMBERVALUE(INDIRECT(SUBSTITUTE(ADDRESS(1,COLUMN(),4),"1","")&amp;ROW()+1))+IF(Table_Question_Sets[[#This Row],[Property]]&lt;&gt;"",1,0))</f>
        <v>2</v>
      </c>
      <c r="BD216" s="10" t="str">
        <f t="array" aca="1" ref="BD2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{"value":"Yearly","key":"Yearly","hideCondition":"false"},{"value":"Monthly","key":"Monthly","hideCondition":"true"},{"value":"Fortnightly","key":"Fortnightly","hideCondition":"true"},{"value":"Weekly","key":"Weekly","hideCondition":"true"}</v>
      </c>
      <c r="BE216"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216"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6" s="1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"templateOptions":{"defaultValue":"'Yearly'","calculatedValue":"paymentMethodSelect == 'Premium Finance' ? 'Monthly' : 'Yearly'","calculatedTrigger":"paymentMethodSelect","assumedValue":"Yearly","options":[{"value":"Yearly","key":"Yearly","hideCondition":"false"},{"value":"Monthly","key":"Monthly","hideCondition":"true"},{"value":"Fortnightly","key":"Fortnightly","hideCondition":"true"},{"value":"Weekly","key":"Weekly","hideCondition":"true"}],"label":"Select payment option","content":{"heading2":"Payment Options"},"affectsPremium":"Yes"}</v>
      </c>
      <c r="BH216" s="1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"paymentOptionSelect","type": "buttons-field","className":"col-xs-12","templateOptions":{"defaultValue":"'Yearly'","calculatedValue":"paymentMethodSelect == 'Premium Finance' ? 'Monthly' : 'Yearly'","calculatedTrigger":"paymentMethodSelect","assumedValue":"Yearly","options":[{"value":"Yearly","key":"Yearly","hideCondition":"false"},{"value":"Monthly","key":"Monthly","hideCondition":"true"},{"value":"Fortnightly","key":"Fortnightly","hideCondition":"true"},{"value":"Weekly","key":"Weekly","hideCondition":"true"}],"label":"Select payment option","content":{"heading2":"Payment Options"},"affectsPremium":"Yes"},"validators": {"validation": Validators.compose([ValidationService.required('true', '')])}}</v>
      </c>
      <c r="BI216" s="10" t="str">
        <f ca="1" xml:space="preserve">
IF(Table_Question_Sets[[#This Row],[Row]]="Yes","]},{""className"": ""row"",""fieldGroup"": [","")&amp;
Table_Question_Sets[[#This Row],[Config Field]]</f>
        <v>{"key": "paymentOptionSelect","type": "buttons-field","className":"col-xs-12","templateOptions":{"defaultValue":"'Yearly'","calculatedValue":"paymentMethodSelect == 'Premium Finance' ? 'Monthly' : 'Yearly'","calculatedTrigger":"paymentMethodSelect","assumedValue":"Yearly","options":[{"value":"Yearly","key":"Yearly","hideCondition":"false"},{"value":"Monthly","key":"Monthly","hideCondition":"true"},{"value":"Fortnightly","key":"Fortnightly","hideCondition":"true"},{"value":"Weekly","key":"Weekly","hideCondition":"true"}],"label":"Select payment option","content":{"heading2":"Payment Options"},"affectsPremium":"Yes"},"validators": {"validation": Validators.compose([ValidationService.required('true', '')])}}</v>
      </c>
      <c r="BJ21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"paymentOptionSelect","type": "buttons-field","className":"col-xs-12","templateOptions":{"defaultValue":"'Yearly'","calculatedValue":"paymentMethodSelect == 'Premium Finance' ? 'Monthly' : 'Yearly'","calculatedTrigger":"paymentMethodSelect","assumedValue":"Yearly","options":[{"value":"Yearly","key":"Yearly","hideCondition":"false"},{"value":"Monthly","key":"Monthly","hideCondition":"true"},{"value":"Fortnightly","key":"Fortnightly","hideCondition":"true"},{"value":"Weekly","key":"Weekly","hideCondition":"true"}],"label":"Select payment option","content":{"heading2":"Payment Options"},"affectsPremium":"Yes"},"validators": {"validation": Validators.compose([ValidationService.required('true', '')])}},{"key": "paymentOption","type": "hidden-field","className":"col-xs-1","templateOptions":{"calculatedValue":"paymentMethodSelect == '' ? paymentOptionSelect : (paymentMethodSelect == 'Premium Finance' ? 'Monthly' : 'Yearly')","assumedValue":"Yearly","label":"Payment Option Calculated"},"validators": {"validation": Validators.compose([])},"expressionProperties": { "templateOptions.disabled": "true"}}</v>
      </c>
      <c r="BK216"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6" s="10" t="str">
        <f>IF(AND(Table_Question_Sets[[#This Row],[Header]]="",Table_Question_Sets[[#This Row],[Property]]&lt;&gt;"",Table_Question_Sets[[#This Row],[Field Type]]&lt;&gt;""),
""""&amp;Table_Question_Sets[[#This Row],[Key]]&amp;"""","")</f>
        <v>"paymentOptionSelect"</v>
      </c>
      <c r="BM21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"paymentOptionSelect","paymentOption"</v>
      </c>
      <c r="BN216" s="10" t="str">
        <f>IF(AND(Table_Question_Sets[[#This Row],[Header]]&lt;&gt;"Yes",Table_Question_Sets[[#This Row],[Property]]&lt;&gt;"",Table_Question_Sets[[#This Row],[Workflow Role]]&lt;&gt;""),
""""&amp;Table_Question_Sets[[#This Row],[Workflow Role]]&amp;""":"""&amp;Table_Question_Sets[[#This Row],[Key]]&amp;"""","")</f>
        <v/>
      </c>
      <c r="BO216" s="10" t="str">
        <f>IF(AND(Table_Question_Sets[[#This Row],[Header]]&lt;&gt;"Yes",Table_Question_Sets[[#This Row],[Property]]&lt;&gt;"",Table_Question_Sets[[#This Row],[Private]]="Yes"),
""""&amp;Table_Question_Sets[[#This Row],[Key]]&amp;"""","")</f>
        <v/>
      </c>
      <c r="BP216" s="10">
        <f ca="1">IF(Table_Question_Sets[[#This Row],[Header]]="Yes","",_xlfn.NUMBERVALUE(INDIRECT(SUBSTITUTE(ADDRESS(1,COLUMN(),4),"1","")&amp;ROW()+1))+IF(OR(Table_Question_Sets[[#This Row],[Value]]&lt;&gt;"",AND(Table_Question_Sets[[#This Row],[Data Type]]="Repeating",Table_Question_Sets[[#This Row],[Calculation Repeating]]&lt;&gt;"")),1,0))</f>
        <v>0</v>
      </c>
      <c r="BQ216" s="10" t="str">
        <f ca="1" xml:space="preserve">
IF(Table_Question_Sets[[#This Row],[Data Type]]="Repeating",
OFFSET(Table_Repeating_Question_Sets[[#Headers],[Property]],MATCH(Table_Question_Sets[[#This Row],[Property]],Table_Repeating_Question_Sets[Property],0),MATCH("Calculation",Table_Repeating_Question_Sets[#Headers],0)-1,1,1),
"")</f>
        <v/>
      </c>
      <c r="BR216" s="10"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"paymentOptionSelect": "Yearly"</v>
      </c>
      <c r="BS216"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"paymentOptionSelect": "Yearly","paymentOption": "Yearly"</v>
      </c>
      <c r="BT216" s="10" t="str">
        <f ca="1">IF(ISNUMBER(Table_Question_Sets[[#This Row],[Config Use Row]]),INDEX(Table_Question_Sets[Config Rollup],Table_Question_Sets[[#This Row],[Config Use Row]]),"")</f>
        <v/>
      </c>
      <c r="BU216" s="10" t="str">
        <f ca="1">IF(ISNUMBER(Table_Question_Sets[[#This Row],[Config Use Row]]),INDEX(Table_Question_Sets[Config Keys Nested Rollup],Table_Question_Sets[[#This Row],[Config Use Row]]),"")</f>
        <v/>
      </c>
      <c r="BV216" s="10" t="str">
        <f ca="1">IF(ISNUMBER(Table_Question_Sets[[#This Row],[Config Use Row]]),INDEX(Table_Question_Sets[Calculation Rollup],Table_Question_Sets[[#This Row],[Config Use Row]]),"")</f>
        <v/>
      </c>
    </row>
    <row r="217" spans="2:74" s="22" customFormat="1" ht="21" customHeight="1">
      <c r="B217" s="11" t="s">
        <v>95</v>
      </c>
      <c r="C217" s="10"/>
      <c r="D217" s="26" t="str">
        <f ca="1">IF(Table_Question_Sets[[#This Row],[Header]]="Yes","",
IF(INDIRECT(SUBSTITUTE(ADDRESS(1,COLUMN(),4),"1","")&amp;ROW()-1)="",
INDIRECT(SUBSTITUTE(ADDRESS(1,COLUMN(Table_Question_Sets[[#This Row],[Property]]),4),"1","")&amp;ROW()-1),
INDIRECT(SUBSTITUTE(ADDRESS(1,COLUMN(),4),"1","")&amp;ROW()-1)))</f>
        <v>Payment Options</v>
      </c>
      <c r="E21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v>
      </c>
      <c r="F217" s="26" t="str">
        <f>IF(Table_Question_Sets[[#This Row],[Header]]="Yes","",IF(Table_Question_Sets[[#This Row],[Property]]&lt;&gt;"",SUBSTITUTE(Table_Question_Sets[[#This Row],[Property]]," ",""),""))</f>
        <v>PaymentOption</v>
      </c>
      <c r="G217" s="94"/>
      <c r="H217" s="27" t="s">
        <v>37</v>
      </c>
      <c r="I217" s="27" t="s">
        <v>776</v>
      </c>
      <c r="J217" s="10"/>
      <c r="K217" s="59"/>
      <c r="L217" s="77"/>
      <c r="M217" s="77"/>
      <c r="N217" s="60"/>
      <c r="O217" s="62" t="s">
        <v>988</v>
      </c>
      <c r="P217" s="60"/>
      <c r="Q217" s="60"/>
      <c r="R217" s="60"/>
      <c r="S217" s="10"/>
      <c r="T217" s="27" t="s">
        <v>1023</v>
      </c>
      <c r="U217" s="164"/>
      <c r="V217" s="27"/>
      <c r="W217" s="27"/>
      <c r="X217" s="10"/>
      <c r="Y217" s="10"/>
      <c r="Z217" s="10"/>
      <c r="AA217" s="10"/>
      <c r="AB217" s="230"/>
      <c r="AC217" s="10"/>
      <c r="AD217" s="27"/>
      <c r="AE217" s="27"/>
      <c r="AF217" s="10"/>
      <c r="AG217" s="10"/>
      <c r="AH217" s="82"/>
      <c r="AI217" s="77" t="s">
        <v>1025</v>
      </c>
      <c r="AJ217" s="77"/>
      <c r="AK217" s="77"/>
      <c r="AL217" s="137" t="str">
        <f ca="1">OFFSET(Table_Payment_Options[#Headers],0,MATCH(TRUE,Payment_Options_Default,0)-1,1,1)</f>
        <v>Yearly</v>
      </c>
      <c r="AM217" s="165" t="str">
        <f ca="1">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Yearly</v>
      </c>
      <c r="AN217" s="165"/>
      <c r="AO21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7"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17" s="27"/>
      <c r="AR217" s="25"/>
      <c r="AS217" s="10"/>
      <c r="AT217" s="10"/>
      <c r="AU217" s="10"/>
      <c r="AV217" s="10"/>
      <c r="AW217" s="10"/>
      <c r="AX217" s="10"/>
      <c r="AY217" s="50"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Yearly</v>
      </c>
      <c r="AZ217" s="50" t="str">
        <f ca="1">IF(OR(Table_Question_Sets[[#This Row],[Header]]="Yes",Table_Question_Sets[[#This Row],[Text]]=""),"",IF(OR(Table_Question_Sets[[#This Row],[Text]]="true",Table_Question_Sets[[#This Row],[Text]]="false",ISNUMBER(Table_Question_Sets[[#This Row],[Text]])),Table_Question_Sets[[#This Row],[Text]],""""&amp;Table_Question_Sets[[#This Row],[Text]]&amp;""""))</f>
        <v>"Yearly"</v>
      </c>
      <c r="BA217" s="29" t="str">
        <f>IF(AND(Table_Question_Sets[[#This Row],[Header]]&lt;&gt;"Yes",Table_Question_Sets[[#This Row],[Property]]&lt;&gt;"",Table_Question_Sets[[#This Row],[Summary Label]]&lt;&gt;""),""""&amp;Table_Question_Sets[[#This Row],[Key]]&amp;""": """&amp;Table_Question_Sets[[#This Row],[Summary Label]]&amp;"""","")</f>
        <v/>
      </c>
      <c r="BB217" s="29">
        <f ca="1">IF(Table_Question_Sets[[#This Row],[Header]]="Yes","",_xlfn.NUMBERVALUE(INDIRECT(SUBSTITUTE(ADDRESS(1,COLUMN(),4),"1","")&amp;ROW()-1))+IF(Table_Question_Sets[[#This Row],[Property]]&lt;&gt;"",1,0))</f>
        <v>2</v>
      </c>
      <c r="BC217" s="29">
        <f ca="1">IF(Table_Question_Sets[[#This Row],[Header]]="Yes","",_xlfn.NUMBERVALUE(INDIRECT(SUBSTITUTE(ADDRESS(1,COLUMN(),4),"1","")&amp;ROW()+1))+IF(Table_Question_Sets[[#This Row],[Property]]&lt;&gt;"",1,0))</f>
        <v>1</v>
      </c>
      <c r="BD217" s="29" t="str">
        <f t="array" aca="1" ref="BD2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7"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17"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7"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"templateOptions":{"calculatedValue":"paymentMethodSelect == '' ? paymentOptionSelect : (paymentMethodSelect == 'Premium Finance' ? 'Monthly' : 'Yearly')","assumedValue":"Yearly","label":"Payment Option Calculated"}</v>
      </c>
      <c r="BH21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"paymentOption","type": "hidden-field","className":"col-xs-1","templateOptions":{"calculatedValue":"paymentMethodSelect == '' ? paymentOptionSelect : (paymentMethodSelect == 'Premium Finance' ? 'Monthly' : 'Yearly')","assumedValue":"Yearly","label":"Payment Option Calculated"},"validators": {"validation": Validators.compose([])},"expressionProperties": { "templateOptions.disabled": "true"}}</v>
      </c>
      <c r="BI217" s="26" t="str">
        <f ca="1" xml:space="preserve">
IF(Table_Question_Sets[[#This Row],[Row]]="Yes","]},{""className"": ""row"",""fieldGroup"": [","")&amp;
Table_Question_Sets[[#This Row],[Config Field]]</f>
        <v>{"key": "paymentOption","type": "hidden-field","className":"col-xs-1","templateOptions":{"calculatedValue":"paymentMethodSelect == '' ? paymentOptionSelect : (paymentMethodSelect == 'Premium Finance' ? 'Monthly' : 'Yearly')","assumedValue":"Yearly","label":"Payment Option Calculated"},"validators": {"validation": Validators.compose([])},"expressionProperties": { "templateOptions.disabled": "true"}}</v>
      </c>
      <c r="BJ21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"hidden-field","className":"col-xs-1","templateOptions":{"calculatedValue":"paymentMethodSelect == '' ? paymentOptionSelect : (paymentMethodSelect == 'Premium Finance' ? 'Monthly' : 'Yearly')","assumedValue":"Yearly","label":"Payment Option Calculated"},"validators": {"validation": Validators.compose([])},"expressionProperties": { "templateOptions.disabled": "true"}}</v>
      </c>
      <c r="BK21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7" s="137" t="str">
        <f>IF(AND(Table_Question_Sets[[#This Row],[Header]]="",Table_Question_Sets[[#This Row],[Property]]&lt;&gt;"",Table_Question_Sets[[#This Row],[Field Type]]&lt;&gt;""),
""""&amp;Table_Question_Sets[[#This Row],[Key]]&amp;"""","")</f>
        <v>"paymentOption"</v>
      </c>
      <c r="BM21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v>
      </c>
      <c r="BN217" s="137" t="str">
        <f>IF(AND(Table_Question_Sets[[#This Row],[Header]]&lt;&gt;"Yes",Table_Question_Sets[[#This Row],[Property]]&lt;&gt;"",Table_Question_Sets[[#This Row],[Workflow Role]]&lt;&gt;""),
""""&amp;Table_Question_Sets[[#This Row],[Workflow Role]]&amp;""":"""&amp;Table_Question_Sets[[#This Row],[Key]]&amp;"""","")</f>
        <v/>
      </c>
      <c r="BO217" s="137" t="str">
        <f>IF(AND(Table_Question_Sets[[#This Row],[Header]]&lt;&gt;"Yes",Table_Question_Sets[[#This Row],[Property]]&lt;&gt;"",Table_Question_Sets[[#This Row],[Private]]="Yes"),
""""&amp;Table_Question_Sets[[#This Row],[Key]]&amp;"""","")</f>
        <v/>
      </c>
      <c r="BP217" s="137">
        <f ca="1">IF(Table_Question_Sets[[#This Row],[Header]]="Yes","",_xlfn.NUMBERVALUE(INDIRECT(SUBSTITUTE(ADDRESS(1,COLUMN(),4),"1","")&amp;ROW()+1))+IF(OR(Table_Question_Sets[[#This Row],[Value]]&lt;&gt;"",AND(Table_Question_Sets[[#This Row],[Data Type]]="Repeating",Table_Question_Sets[[#This Row],[Calculation Repeating]]&lt;&gt;"")),1,0))</f>
        <v>0</v>
      </c>
      <c r="BQ217" s="137" t="str">
        <f ca="1" xml:space="preserve">
IF(Table_Question_Sets[[#This Row],[Data Type]]="Repeating",
OFFSET(Table_Repeating_Question_Sets[[#Headers],[Property]],MATCH(Table_Question_Sets[[#This Row],[Property]],Table_Repeating_Question_Sets[Property],0),MATCH("Calculation",Table_Repeating_Question_Sets[#Headers],0)-1,1,1),
"")</f>
        <v/>
      </c>
      <c r="BR217" s="13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"paymentOption": "Yearly"</v>
      </c>
      <c r="BS21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"Yearly"</v>
      </c>
      <c r="BT217" s="137" t="str">
        <f ca="1">IF(ISNUMBER(Table_Question_Sets[[#This Row],[Config Use Row]]),INDEX(Table_Question_Sets[Config Rollup],Table_Question_Sets[[#This Row],[Config Use Row]]),"")</f>
        <v/>
      </c>
      <c r="BU217" s="137" t="str">
        <f ca="1">IF(ISNUMBER(Table_Question_Sets[[#This Row],[Config Use Row]]),INDEX(Table_Question_Sets[Config Keys Nested Rollup],Table_Question_Sets[[#This Row],[Config Use Row]]),"")</f>
        <v/>
      </c>
      <c r="BV217" s="137" t="str">
        <f ca="1">IF(ISNUMBER(Table_Question_Sets[[#This Row],[Config Use Row]]),INDEX(Table_Question_Sets[Calculation Rollup],Table_Question_Sets[[#This Row],[Config Use Row]]),"")</f>
        <v/>
      </c>
    </row>
    <row r="218" spans="2:74" ht="29.25" thickBot="1">
      <c r="B218" s="49" t="s">
        <v>899</v>
      </c>
      <c r="C218" s="49" t="s">
        <v>60</v>
      </c>
      <c r="D218" s="49" t="str">
        <f ca="1">IF(Table_Question_Sets[[#This Row],[Header]]="Yes","",
IF(INDIRECT(SUBSTITUTE(ADDRESS(1,COLUMN(),4),"1","")&amp;ROW()-1)="",
INDIRECT(SUBSTITUTE(ADDRESS(1,COLUMN(Table_Question_Sets[[#This Row],[Property]]),4),"1","")&amp;ROW()-1),
INDIRECT(SUBSTITUTE(ADDRESS(1,COLUMN(),4),"1","")&amp;ROW()-1)))</f>
        <v/>
      </c>
      <c r="E218"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v>
      </c>
      <c r="F218" s="49" t="str">
        <f>IF(Table_Question_Sets[[#This Row],[Header]]="Yes","",IF(Table_Question_Sets[[#This Row],[Property]]&lt;&gt;"",SUBSTITUTE(Table_Question_Sets[[#This Row],[Property]]," ",""),""))</f>
        <v/>
      </c>
      <c r="G218" s="48"/>
      <c r="H218" s="49"/>
      <c r="I218" s="49"/>
      <c r="J218" s="49"/>
      <c r="K218" s="48"/>
      <c r="L218" s="49"/>
      <c r="M218" s="49"/>
      <c r="N218" s="48"/>
      <c r="O218" s="48"/>
      <c r="P218" s="48"/>
      <c r="Q218" s="48"/>
      <c r="R218" s="48"/>
      <c r="S218" s="48"/>
      <c r="T218" s="49"/>
      <c r="U218" s="49"/>
      <c r="V218" s="49"/>
      <c r="W218" s="49"/>
      <c r="X218" s="49"/>
      <c r="Y218" s="49"/>
      <c r="Z218" s="49"/>
      <c r="AA218" s="49"/>
      <c r="AB218" s="49"/>
      <c r="AC218" s="49"/>
      <c r="AD218" s="49"/>
      <c r="AE218" s="49"/>
      <c r="AF218" s="49"/>
      <c r="AG218" s="49"/>
      <c r="AH218" s="49"/>
      <c r="AI218" s="49"/>
      <c r="AJ218" s="49"/>
      <c r="AK218" s="49"/>
      <c r="AL218" s="49"/>
      <c r="AM218"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18" s="100"/>
      <c r="AO218"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8"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18" s="49"/>
      <c r="AR218" s="48"/>
      <c r="AS218" s="49"/>
      <c r="AT218" s="49"/>
      <c r="AU218" s="49"/>
      <c r="AV218" s="49"/>
      <c r="AW218" s="49"/>
      <c r="AX218" s="49"/>
      <c r="AY21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18" s="48" t="str">
        <f>IF(OR(Table_Question_Sets[[#This Row],[Header]]="Yes",Table_Question_Sets[[#This Row],[Text]]=""),"",IF(OR(Table_Question_Sets[[#This Row],[Text]]="true",Table_Question_Sets[[#This Row],[Text]]="false",ISNUMBER(Table_Question_Sets[[#This Row],[Text]])),Table_Question_Sets[[#This Row],[Text]],""""&amp;Table_Question_Sets[[#This Row],[Text]]&amp;""""))</f>
        <v/>
      </c>
      <c r="BA218" s="48" t="str">
        <f>IF(AND(Table_Question_Sets[[#This Row],[Header]]&lt;&gt;"Yes",Table_Question_Sets[[#This Row],[Property]]&lt;&gt;"",Table_Question_Sets[[#This Row],[Summary Label]]&lt;&gt;""),""""&amp;Table_Question_Sets[[#This Row],[Key]]&amp;""": """&amp;Table_Question_Sets[[#This Row],[Summary Label]]&amp;"""","")</f>
        <v/>
      </c>
      <c r="BB218" s="48" t="str">
        <f ca="1">IF(Table_Question_Sets[[#This Row],[Header]]="Yes","",_xlfn.NUMBERVALUE(INDIRECT(SUBSTITUTE(ADDRESS(1,COLUMN(),4),"1","")&amp;ROW()-1))+IF(Table_Question_Sets[[#This Row],[Property]]&lt;&gt;"",1,0))</f>
        <v/>
      </c>
      <c r="BC218" s="48" t="str">
        <f ca="1">IF(Table_Question_Sets[[#This Row],[Header]]="Yes","",_xlfn.NUMBERVALUE(INDIRECT(SUBSTITUTE(ADDRESS(1,COLUMN(),4),"1","")&amp;ROW()+1))+IF(Table_Question_Sets[[#This Row],[Property]]&lt;&gt;"",1,0))</f>
        <v/>
      </c>
      <c r="BD218" s="48" t="str">
        <f t="array" aca="1" ref="BD2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8"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18"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8"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18"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18" s="49" t="str">
        <f xml:space="preserve">
IF(Table_Question_Sets[[#This Row],[Row]]="Yes","]},{""className"": ""row"",""fieldGroup"": [","")&amp;
Table_Question_Sets[[#This Row],[Config Field]]</f>
        <v/>
      </c>
      <c r="BJ218"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"review":[{"className": "row","fieldGroup":[{"key": "reviewMessage","type": "textarea-field","className":"col-xs-12","templateOptions":{"label":"Review Message","content":{"heading3":"Message to customer","paragraph":"If you would like to leave a message for the customer or agent, e.g. if you are returning the quote and would like to request more information, please enter that message here."}},"validators": {"validation": Validators.compose([])}}]}],</v>
      </c>
      <c r="BK218"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8" s="49" t="str">
        <f>IF(AND(Table_Question_Sets[[#This Row],[Header]]="",Table_Question_Sets[[#This Row],[Property]]&lt;&gt;"",Table_Question_Sets[[#This Row],[Field Type]]&lt;&gt;""),
""""&amp;Table_Question_Sets[[#This Row],[Key]]&amp;"""","")</f>
        <v/>
      </c>
      <c r="BM218"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"review":["reviewMessage"],</v>
      </c>
      <c r="BN218" s="49" t="str">
        <f>IF(AND(Table_Question_Sets[[#This Row],[Header]]&lt;&gt;"Yes",Table_Question_Sets[[#This Row],[Property]]&lt;&gt;"",Table_Question_Sets[[#This Row],[Workflow Role]]&lt;&gt;""),
""""&amp;Table_Question_Sets[[#This Row],[Workflow Role]]&amp;""":"""&amp;Table_Question_Sets[[#This Row],[Key]]&amp;"""","")</f>
        <v/>
      </c>
      <c r="BO218" s="49" t="str">
        <f>IF(AND(Table_Question_Sets[[#This Row],[Header]]&lt;&gt;"Yes",Table_Question_Sets[[#This Row],[Property]]&lt;&gt;"",Table_Question_Sets[[#This Row],[Private]]="Yes"),
""""&amp;Table_Question_Sets[[#This Row],[Key]]&amp;"""","")</f>
        <v/>
      </c>
      <c r="BP218" s="49" t="str">
        <f ca="1">IF(Table_Question_Sets[[#This Row],[Header]]="Yes","",_xlfn.NUMBERVALUE(INDIRECT(SUBSTITUTE(ADDRESS(1,COLUMN(),4),"1","")&amp;ROW()+1))+IF(OR(Table_Question_Sets[[#This Row],[Value]]&lt;&gt;"",AND(Table_Question_Sets[[#This Row],[Data Type]]="Repeating",Table_Question_Sets[[#This Row],[Calculation Repeating]]&lt;&gt;"")),1,0))</f>
        <v/>
      </c>
      <c r="BQ218" s="49" t="str">
        <f ca="1" xml:space="preserve">
IF(Table_Question_Sets[[#This Row],[Data Type]]="Repeating",
OFFSET(Table_Repeating_Question_Sets[[#Headers],[Property]],MATCH(Table_Question_Sets[[#This Row],[Property]],Table_Repeating_Question_Sets[Property],0),MATCH("Calculation",Table_Repeating_Question_Sets[#Headers],0)-1,1,1),
"")</f>
        <v/>
      </c>
      <c r="BR218" s="49"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18"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v>
      </c>
      <c r="BT218" s="49" t="str">
        <f ca="1">IF(ISNUMBER(Table_Question_Sets[[#This Row],[Config Use Row]]),INDEX(Table_Question_Sets[Config Rollup],Table_Question_Sets[[#This Row],[Config Use Row]]),"")</f>
        <v/>
      </c>
      <c r="BU218" s="49" t="str">
        <f ca="1">IF(ISNUMBER(Table_Question_Sets[[#This Row],[Config Use Row]]),INDEX(Table_Question_Sets[Config Keys Nested Rollup],Table_Question_Sets[[#This Row],[Config Use Row]]),"")</f>
        <v/>
      </c>
      <c r="BV218" s="49" t="str">
        <f ca="1">IF(ISNUMBER(Table_Question_Sets[[#This Row],[Config Use Row]]),INDEX(Table_Question_Sets[Calculation Rollup],Table_Question_Sets[[#This Row],[Config Use Row]]),"")</f>
        <v/>
      </c>
    </row>
    <row r="219" spans="2:74" ht="21" hidden="1" customHeight="1">
      <c r="B219" s="185"/>
      <c r="C219" s="186"/>
      <c r="D219" s="187" t="str">
        <f ca="1">IF(Table_Question_Sets[[#This Row],[Header]]="Yes","",
IF(INDIRECT(SUBSTITUTE(ADDRESS(1,COLUMN(),4),"1","")&amp;ROW()-1)="",
INDIRECT(SUBSTITUTE(ADDRESS(1,COLUMN(Table_Question_Sets[[#This Row],[Property]]),4),"1","")&amp;ROW()-1),
INDIRECT(SUBSTITUTE(ADDRESS(1,COLUMN(),4),"1","")&amp;ROW()-1)))</f>
        <v xml:space="preserve">Review </v>
      </c>
      <c r="E219" s="18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19" s="187" t="str">
        <f>IF(Table_Question_Sets[[#This Row],[Header]]="Yes","",IF(Table_Question_Sets[[#This Row],[Property]]&lt;&gt;"",SUBSTITUTE(Table_Question_Sets[[#This Row],[Property]]," ",""),""))</f>
        <v/>
      </c>
      <c r="G219" s="205"/>
      <c r="H219" s="185"/>
      <c r="I219" s="185"/>
      <c r="J219" s="186"/>
      <c r="K219" s="188"/>
      <c r="L219" s="189"/>
      <c r="M219" s="189"/>
      <c r="N219" s="190"/>
      <c r="O219" s="190"/>
      <c r="P219" s="190"/>
      <c r="Q219" s="190"/>
      <c r="R219" s="190"/>
      <c r="S219" s="190"/>
      <c r="T219" s="185"/>
      <c r="U219" s="186"/>
      <c r="V219" s="185"/>
      <c r="W219" s="185"/>
      <c r="X219" s="186"/>
      <c r="Y219" s="186"/>
      <c r="Z219" s="186"/>
      <c r="AA219" s="186"/>
      <c r="AB219" s="186"/>
      <c r="AC219" s="186"/>
      <c r="AD219" s="185"/>
      <c r="AE219" s="185"/>
      <c r="AF219" s="186"/>
      <c r="AG219" s="186"/>
      <c r="AH219" s="191"/>
      <c r="AI219" s="191"/>
      <c r="AJ219" s="191"/>
      <c r="AK219" s="191"/>
      <c r="AL219" s="192"/>
      <c r="AM219" s="193"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19" s="193"/>
      <c r="AO219" s="1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9" s="192"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19" s="185"/>
      <c r="AR219" s="195"/>
      <c r="AS219" s="186"/>
      <c r="AT219" s="186"/>
      <c r="AU219" s="186"/>
      <c r="AV219" s="186"/>
      <c r="AW219" s="186"/>
      <c r="AX219" s="186"/>
      <c r="AY219"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19" s="196" t="str">
        <f>IF(OR(Table_Question_Sets[[#This Row],[Header]]="Yes",Table_Question_Sets[[#This Row],[Text]]=""),"",IF(OR(Table_Question_Sets[[#This Row],[Text]]="true",Table_Question_Sets[[#This Row],[Text]]="false",ISNUMBER(Table_Question_Sets[[#This Row],[Text]])),Table_Question_Sets[[#This Row],[Text]],""""&amp;Table_Question_Sets[[#This Row],[Text]]&amp;""""))</f>
        <v/>
      </c>
      <c r="BA219" s="197" t="str">
        <f>IF(AND(Table_Question_Sets[[#This Row],[Header]]&lt;&gt;"Yes",Table_Question_Sets[[#This Row],[Property]]&lt;&gt;"",Table_Question_Sets[[#This Row],[Summary Label]]&lt;&gt;""),""""&amp;Table_Question_Sets[[#This Row],[Key]]&amp;""": """&amp;Table_Question_Sets[[#This Row],[Summary Label]]&amp;"""","")</f>
        <v/>
      </c>
      <c r="BB219" s="197">
        <f ca="1">IF(Table_Question_Sets[[#This Row],[Header]]="Yes","",_xlfn.NUMBERVALUE(INDIRECT(SUBSTITUTE(ADDRESS(1,COLUMN(),4),"1","")&amp;ROW()-1))+IF(Table_Question_Sets[[#This Row],[Property]]&lt;&gt;"",1,0))</f>
        <v>0</v>
      </c>
      <c r="BC219" s="197">
        <f ca="1">IF(Table_Question_Sets[[#This Row],[Header]]="Yes","",_xlfn.NUMBERVALUE(INDIRECT(SUBSTITUTE(ADDRESS(1,COLUMN(),4),"1","")&amp;ROW()+1))+IF(Table_Question_Sets[[#This Row],[Property]]&lt;&gt;"",1,0))</f>
        <v>1</v>
      </c>
      <c r="BD219" s="197" t="str">
        <f t="array" aca="1" ref="BD2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9" s="19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19" s="19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9" s="19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19" s="197"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19" s="187" t="str">
        <f xml:space="preserve">
IF(Table_Question_Sets[[#This Row],[Row]]="Yes","]},{""className"": ""row"",""fieldGroup"": [","")&amp;
Table_Question_Sets[[#This Row],[Config Field]]</f>
        <v/>
      </c>
      <c r="BJ219" s="192"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"reviewMessage","type": "textarea-field","className":"col-xs-12","templateOptions":{"label":"Review Message","content":{"heading3":"Message to customer","paragraph":"If you would like to leave a message for the customer or agent, e.g. if you are returning the quote and would like to request more information, please enter that message here."}},"validators": {"validation": Validators.compose([])}}</v>
      </c>
      <c r="BK219" s="192"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9" s="192" t="str">
        <f>IF(AND(Table_Question_Sets[[#This Row],[Header]]="",Table_Question_Sets[[#This Row],[Property]]&lt;&gt;"",Table_Question_Sets[[#This Row],[Field Type]]&lt;&gt;""),
""""&amp;Table_Question_Sets[[#This Row],[Key]]&amp;"""","")</f>
        <v/>
      </c>
      <c r="BM219" s="192"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"reviewMessage"</v>
      </c>
      <c r="BN219" s="192" t="str">
        <f>IF(AND(Table_Question_Sets[[#This Row],[Header]]&lt;&gt;"Yes",Table_Question_Sets[[#This Row],[Property]]&lt;&gt;"",Table_Question_Sets[[#This Row],[Workflow Role]]&lt;&gt;""),
""""&amp;Table_Question_Sets[[#This Row],[Workflow Role]]&amp;""":"""&amp;Table_Question_Sets[[#This Row],[Key]]&amp;"""","")</f>
        <v/>
      </c>
      <c r="BO219" s="192" t="str">
        <f>IF(AND(Table_Question_Sets[[#This Row],[Header]]&lt;&gt;"Yes",Table_Question_Sets[[#This Row],[Property]]&lt;&gt;"",Table_Question_Sets[[#This Row],[Private]]="Yes"),
""""&amp;Table_Question_Sets[[#This Row],[Key]]&amp;"""","")</f>
        <v/>
      </c>
      <c r="BP219" s="192">
        <f ca="1">IF(Table_Question_Sets[[#This Row],[Header]]="Yes","",_xlfn.NUMBERVALUE(INDIRECT(SUBSTITUTE(ADDRESS(1,COLUMN(),4),"1","")&amp;ROW()+1))+IF(OR(Table_Question_Sets[[#This Row],[Value]]&lt;&gt;"",AND(Table_Question_Sets[[#This Row],[Data Type]]="Repeating",Table_Question_Sets[[#This Row],[Calculation Repeating]]&lt;&gt;"")),1,0))</f>
        <v>0</v>
      </c>
      <c r="BQ219" s="192" t="str">
        <f ca="1" xml:space="preserve">
IF(Table_Question_Sets[[#This Row],[Data Type]]="Repeating",
OFFSET(Table_Repeating_Question_Sets[[#Headers],[Property]],MATCH(Table_Question_Sets[[#This Row],[Property]],Table_Repeating_Question_Sets[Property],0),MATCH("Calculation",Table_Repeating_Question_Sets[#Headers],0)-1,1,1),
"")</f>
        <v/>
      </c>
      <c r="BR219" s="192"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19" s="192"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19" s="192" t="str">
        <f ca="1">IF(ISNUMBER(Table_Question_Sets[[#This Row],[Config Use Row]]),INDEX(Table_Question_Sets[Config Rollup],Table_Question_Sets[[#This Row],[Config Use Row]]),"")</f>
        <v/>
      </c>
      <c r="BU219" s="192" t="str">
        <f ca="1">IF(ISNUMBER(Table_Question_Sets[[#This Row],[Config Use Row]]),INDEX(Table_Question_Sets[Config Keys Nested Rollup],Table_Question_Sets[[#This Row],[Config Use Row]]),"")</f>
        <v/>
      </c>
      <c r="BV219" s="192" t="str">
        <f ca="1">IF(ISNUMBER(Table_Question_Sets[[#This Row],[Config Use Row]]),INDEX(Table_Question_Sets[Calculation Rollup],Table_Question_Sets[[#This Row],[Config Use Row]]),"")</f>
        <v/>
      </c>
    </row>
    <row r="220" spans="2:74" s="22" customFormat="1" ht="21" customHeight="1">
      <c r="B220" s="27" t="s">
        <v>900</v>
      </c>
      <c r="C220" s="10"/>
      <c r="D220" s="26" t="str">
        <f ca="1">IF(Table_Question_Sets[[#This Row],[Header]]="Yes","",
IF(INDIRECT(SUBSTITUTE(ADDRESS(1,COLUMN(),4),"1","")&amp;ROW()-1)="",
INDIRECT(SUBSTITUTE(ADDRESS(1,COLUMN(Table_Question_Sets[[#This Row],[Property]]),4),"1","")&amp;ROW()-1),
INDIRECT(SUBSTITUTE(ADDRESS(1,COLUMN(),4),"1","")&amp;ROW()-1)))</f>
        <v xml:space="preserve">Review </v>
      </c>
      <c r="E22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reviewMessage</v>
      </c>
      <c r="F220" s="26" t="str">
        <f>IF(Table_Question_Sets[[#This Row],[Header]]="Yes","",IF(Table_Question_Sets[[#This Row],[Property]]&lt;&gt;"",SUBSTITUTE(Table_Question_Sets[[#This Row],[Property]]," ",""),""))</f>
        <v>ReviewMessage</v>
      </c>
      <c r="G220" s="94"/>
      <c r="H220" s="27" t="s">
        <v>37</v>
      </c>
      <c r="I220" s="27" t="s">
        <v>78</v>
      </c>
      <c r="J220" s="10"/>
      <c r="K220" s="59"/>
      <c r="L220" s="77"/>
      <c r="M220" s="77"/>
      <c r="N220" s="60"/>
      <c r="O220" s="60" t="s">
        <v>726</v>
      </c>
      <c r="P220" s="60"/>
      <c r="Q220" s="60"/>
      <c r="R220" s="60"/>
      <c r="S220"/>
      <c r="T220" s="27" t="s">
        <v>900</v>
      </c>
      <c r="U220" s="10"/>
      <c r="V220" s="218"/>
      <c r="W220" s="27"/>
      <c r="X220" s="10"/>
      <c r="Y220" s="11" t="s">
        <v>1133</v>
      </c>
      <c r="Z220" s="10"/>
      <c r="AA220" s="11" t="s">
        <v>977</v>
      </c>
      <c r="AB220" s="11"/>
      <c r="AC220" s="10"/>
      <c r="AD220" s="27"/>
      <c r="AE220" s="27"/>
      <c r="AF220" s="10"/>
      <c r="AG220" s="10"/>
      <c r="AH220" s="199"/>
      <c r="AI220" s="181"/>
      <c r="AJ220" s="181"/>
      <c r="AK220" s="181"/>
      <c r="AL220" s="137"/>
      <c r="AM220"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20"/>
      <c r="AO22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0"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0" s="27"/>
      <c r="AR220" s="25"/>
      <c r="AS220" s="10"/>
      <c r="AT220" s="10"/>
      <c r="AU220" s="10"/>
      <c r="AV220" s="10"/>
      <c r="AW220" s="10"/>
      <c r="AX220" s="10"/>
      <c r="AY22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0" s="50" t="str">
        <f>IF(OR(Table_Question_Sets[[#This Row],[Header]]="Yes",Table_Question_Sets[[#This Row],[Text]]=""),"",IF(OR(Table_Question_Sets[[#This Row],[Text]]="true",Table_Question_Sets[[#This Row],[Text]]="false",ISNUMBER(Table_Question_Sets[[#This Row],[Text]])),Table_Question_Sets[[#This Row],[Text]],""""&amp;Table_Question_Sets[[#This Row],[Text]]&amp;""""))</f>
        <v/>
      </c>
      <c r="BA220" s="29" t="str">
        <f>IF(AND(Table_Question_Sets[[#This Row],[Header]]&lt;&gt;"Yes",Table_Question_Sets[[#This Row],[Property]]&lt;&gt;"",Table_Question_Sets[[#This Row],[Summary Label]]&lt;&gt;""),""""&amp;Table_Question_Sets[[#This Row],[Key]]&amp;""": """&amp;Table_Question_Sets[[#This Row],[Summary Label]]&amp;"""","")</f>
        <v/>
      </c>
      <c r="BB220" s="29">
        <f ca="1">IF(Table_Question_Sets[[#This Row],[Header]]="Yes","",_xlfn.NUMBERVALUE(INDIRECT(SUBSTITUTE(ADDRESS(1,COLUMN(),4),"1","")&amp;ROW()-1))+IF(Table_Question_Sets[[#This Row],[Property]]&lt;&gt;"",1,0))</f>
        <v>1</v>
      </c>
      <c r="BC220" s="29">
        <f ca="1">IF(Table_Question_Sets[[#This Row],[Header]]="Yes","",_xlfn.NUMBERVALUE(INDIRECT(SUBSTITUTE(ADDRESS(1,COLUMN(),4),"1","")&amp;ROW()+1))+IF(Table_Question_Sets[[#This Row],[Property]]&lt;&gt;"",1,0))</f>
        <v>1</v>
      </c>
      <c r="BD220" s="29" t="str">
        <f t="array" aca="1" ref="BD2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0"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20"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0"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"templateOptions":{"label":"Review Message","content":{"heading3":"Message to customer","paragraph":"If you would like to leave a message for the customer or agent, e.g. if you are returning the quote and would like to request more information, please enter that message here."}}</v>
      </c>
      <c r="BH22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"reviewMessage","type": "textarea-field","className":"col-xs-12","templateOptions":{"label":"Review Message","content":{"heading3":"Message to customer","paragraph":"If you would like to leave a message for the customer or agent, e.g. if you are returning the quote and would like to request more information, please enter that message here."}},"validators": {"validation": Validators.compose([])}}</v>
      </c>
      <c r="BI220" s="26" t="str">
        <f ca="1" xml:space="preserve">
IF(Table_Question_Sets[[#This Row],[Row]]="Yes","]},{""className"": ""row"",""fieldGroup"": [","")&amp;
Table_Question_Sets[[#This Row],[Config Field]]</f>
        <v>{"key": "reviewMessage","type": "textarea-field","className":"col-xs-12","templateOptions":{"label":"Review Message","content":{"heading3":"Message to customer","paragraph":"If you would like to leave a message for the customer or agent, e.g. if you are returning the quote and would like to request more information, please enter that message here."}},"validators": {"validation": Validators.compose([])}}</v>
      </c>
      <c r="BJ22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"reviewMessage","type": "textarea-field","className":"col-xs-12","templateOptions":{"label":"Review Message","content":{"heading3":"Message to customer","paragraph":"If you would like to leave a message for the customer or agent, e.g. if you are returning the quote and would like to request more information, please enter that message here."}},"validators": {"validation": Validators.compose([])}}</v>
      </c>
      <c r="BK22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0" s="137" t="str">
        <f>IF(AND(Table_Question_Sets[[#This Row],[Header]]="",Table_Question_Sets[[#This Row],[Property]]&lt;&gt;"",Table_Question_Sets[[#This Row],[Field Type]]&lt;&gt;""),
""""&amp;Table_Question_Sets[[#This Row],[Key]]&amp;"""","")</f>
        <v>"reviewMessage"</v>
      </c>
      <c r="BM22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"reviewMessage"</v>
      </c>
      <c r="BN220" s="137" t="str">
        <f>IF(AND(Table_Question_Sets[[#This Row],[Header]]&lt;&gt;"Yes",Table_Question_Sets[[#This Row],[Property]]&lt;&gt;"",Table_Question_Sets[[#This Row],[Workflow Role]]&lt;&gt;""),
""""&amp;Table_Question_Sets[[#This Row],[Workflow Role]]&amp;""":"""&amp;Table_Question_Sets[[#This Row],[Key]]&amp;"""","")</f>
        <v/>
      </c>
      <c r="BO220" s="137" t="str">
        <f>IF(AND(Table_Question_Sets[[#This Row],[Header]]&lt;&gt;"Yes",Table_Question_Sets[[#This Row],[Property]]&lt;&gt;"",Table_Question_Sets[[#This Row],[Private]]="Yes"),
""""&amp;Table_Question_Sets[[#This Row],[Key]]&amp;"""","")</f>
        <v/>
      </c>
      <c r="BP220" s="137">
        <f ca="1">IF(Table_Question_Sets[[#This Row],[Header]]="Yes","",_xlfn.NUMBERVALUE(INDIRECT(SUBSTITUTE(ADDRESS(1,COLUMN(),4),"1","")&amp;ROW()+1))+IF(OR(Table_Question_Sets[[#This Row],[Value]]&lt;&gt;"",AND(Table_Question_Sets[[#This Row],[Data Type]]="Repeating",Table_Question_Sets[[#This Row],[Calculation Repeating]]&lt;&gt;"")),1,0))</f>
        <v>0</v>
      </c>
      <c r="BQ220" s="137" t="str">
        <f ca="1" xml:space="preserve">
IF(Table_Question_Sets[[#This Row],[Data Type]]="Repeating",
OFFSET(Table_Repeating_Question_Sets[[#Headers],[Property]],MATCH(Table_Question_Sets[[#This Row],[Property]],Table_Repeating_Question_Sets[Property],0),MATCH("Calculation",Table_Repeating_Question_Sets[#Headers],0)-1,1,1),
"")</f>
        <v/>
      </c>
      <c r="BR220"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20" s="137" t="str">
        <f ca="1">IF(ISNUMBER(Table_Question_Sets[[#This Row],[Config Use Row]]),INDEX(Table_Question_Sets[Config Rollup],Table_Question_Sets[[#This Row],[Config Use Row]]),"")</f>
        <v/>
      </c>
      <c r="BU220" s="137" t="str">
        <f ca="1">IF(ISNUMBER(Table_Question_Sets[[#This Row],[Config Use Row]]),INDEX(Table_Question_Sets[Config Keys Nested Rollup],Table_Question_Sets[[#This Row],[Config Use Row]]),"")</f>
        <v/>
      </c>
      <c r="BV220" s="137" t="str">
        <f ca="1">IF(ISNUMBER(Table_Question_Sets[[#This Row],[Config Use Row]]),INDEX(Table_Question_Sets[Calculation Rollup],Table_Question_Sets[[#This Row],[Config Use Row]]),"")</f>
        <v/>
      </c>
    </row>
    <row r="221" spans="2:74" s="22" customFormat="1" ht="29.25" thickBot="1">
      <c r="B221" s="49" t="s">
        <v>900</v>
      </c>
      <c r="C221" s="49" t="s">
        <v>60</v>
      </c>
      <c r="D221" s="49" t="str">
        <f ca="1">IF(Table_Question_Sets[[#This Row],[Header]]="Yes","",
IF(INDIRECT(SUBSTITUTE(ADDRESS(1,COLUMN(),4),"1","")&amp;ROW()-1)="",
INDIRECT(SUBSTITUTE(ADDRESS(1,COLUMN(Table_Question_Sets[[#This Row],[Property]]),4),"1","")&amp;ROW()-1),
INDIRECT(SUBSTITUTE(ADDRESS(1,COLUMN(),4),"1","")&amp;ROW()-1)))</f>
        <v/>
      </c>
      <c r="E221"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reviewMessage</v>
      </c>
      <c r="F221" s="49" t="str">
        <f>IF(Table_Question_Sets[[#This Row],[Header]]="Yes","",IF(Table_Question_Sets[[#This Row],[Property]]&lt;&gt;"",SUBSTITUTE(Table_Question_Sets[[#This Row],[Property]]," ",""),""))</f>
        <v/>
      </c>
      <c r="G221" s="48"/>
      <c r="H221" s="49"/>
      <c r="I221" s="49"/>
      <c r="J221" s="49"/>
      <c r="K221" s="48"/>
      <c r="L221" s="49"/>
      <c r="M221" s="49"/>
      <c r="N221" s="48"/>
      <c r="O221" s="48"/>
      <c r="P221" s="48"/>
      <c r="Q221" s="48"/>
      <c r="R221" s="48"/>
      <c r="S221" s="4"/>
      <c r="T221" s="49"/>
      <c r="U221" s="49"/>
      <c r="V221" s="234"/>
      <c r="W221" s="49"/>
      <c r="X221" s="49"/>
      <c r="Y221" s="49"/>
      <c r="Z221" s="49"/>
      <c r="AA221" s="49"/>
      <c r="AB221" s="49"/>
      <c r="AC221" s="49"/>
      <c r="AD221" s="49"/>
      <c r="AE221" s="49"/>
      <c r="AF221" s="49"/>
      <c r="AG221" s="49"/>
      <c r="AH221" s="234"/>
      <c r="AI221" s="235"/>
      <c r="AJ221" s="235"/>
      <c r="AK221" s="235"/>
      <c r="AL221" s="49"/>
      <c r="AM221"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21" s="4"/>
      <c r="AO221"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1"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1" s="49"/>
      <c r="AR221" s="48"/>
      <c r="AS221" s="49"/>
      <c r="AT221" s="49"/>
      <c r="AU221" s="49"/>
      <c r="AV221" s="49"/>
      <c r="AW221" s="49"/>
      <c r="AX221" s="49"/>
      <c r="AY22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1" s="48" t="str">
        <f>IF(OR(Table_Question_Sets[[#This Row],[Header]]="Yes",Table_Question_Sets[[#This Row],[Text]]=""),"",IF(OR(Table_Question_Sets[[#This Row],[Text]]="true",Table_Question_Sets[[#This Row],[Text]]="false",ISNUMBER(Table_Question_Sets[[#This Row],[Text]])),Table_Question_Sets[[#This Row],[Text]],""""&amp;Table_Question_Sets[[#This Row],[Text]]&amp;""""))</f>
        <v/>
      </c>
      <c r="BA221" s="48" t="str">
        <f>IF(AND(Table_Question_Sets[[#This Row],[Header]]&lt;&gt;"Yes",Table_Question_Sets[[#This Row],[Property]]&lt;&gt;"",Table_Question_Sets[[#This Row],[Summary Label]]&lt;&gt;""),""""&amp;Table_Question_Sets[[#This Row],[Key]]&amp;""": """&amp;Table_Question_Sets[[#This Row],[Summary Label]]&amp;"""","")</f>
        <v/>
      </c>
      <c r="BB221" s="48" t="str">
        <f ca="1">IF(Table_Question_Sets[[#This Row],[Header]]="Yes","",_xlfn.NUMBERVALUE(INDIRECT(SUBSTITUTE(ADDRESS(1,COLUMN(),4),"1","")&amp;ROW()-1))+IF(Table_Question_Sets[[#This Row],[Property]]&lt;&gt;"",1,0))</f>
        <v/>
      </c>
      <c r="BC221" s="48" t="str">
        <f ca="1">IF(Table_Question_Sets[[#This Row],[Header]]="Yes","",_xlfn.NUMBERVALUE(INDIRECT(SUBSTITUTE(ADDRESS(1,COLUMN(),4),"1","")&amp;ROW()+1))+IF(Table_Question_Sets[[#This Row],[Property]]&lt;&gt;"",1,0))</f>
        <v/>
      </c>
      <c r="BD221" s="48" t="str">
        <f t="array" aca="1" ref="BD2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1"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21"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1"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21"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21" s="49" t="str">
        <f xml:space="preserve">
IF(Table_Question_Sets[[#This Row],[Row]]="Yes","]},{""className"": ""row"",""fieldGroup"": [","")&amp;
Table_Question_Sets[[#This Row],[Config Field]]</f>
        <v/>
      </c>
      <c r="BJ221"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"reviewMessage":[{"className":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v>
      </c>
      <c r="BK221"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1" s="49" t="str">
        <f>IF(AND(Table_Question_Sets[[#This Row],[Header]]="",Table_Question_Sets[[#This Row],[Property]]&lt;&gt;"",Table_Question_Sets[[#This Row],[Field Type]]&lt;&gt;""),
""""&amp;Table_Question_Sets[[#This Row],[Key]]&amp;"""","")</f>
        <v/>
      </c>
      <c r="BM221"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"reviewMessage":["displayReviewMessage"],</v>
      </c>
      <c r="BN221" s="49" t="str">
        <f>IF(AND(Table_Question_Sets[[#This Row],[Header]]&lt;&gt;"Yes",Table_Question_Sets[[#This Row],[Property]]&lt;&gt;"",Table_Question_Sets[[#This Row],[Workflow Role]]&lt;&gt;""),
""""&amp;Table_Question_Sets[[#This Row],[Workflow Role]]&amp;""":"""&amp;Table_Question_Sets[[#This Row],[Key]]&amp;"""","")</f>
        <v/>
      </c>
      <c r="BO221" s="49" t="str">
        <f>IF(AND(Table_Question_Sets[[#This Row],[Header]]&lt;&gt;"Yes",Table_Question_Sets[[#This Row],[Property]]&lt;&gt;"",Table_Question_Sets[[#This Row],[Private]]="Yes"),
""""&amp;Table_Question_Sets[[#This Row],[Key]]&amp;"""","")</f>
        <v/>
      </c>
      <c r="BP221" s="49" t="str">
        <f ca="1">IF(Table_Question_Sets[[#This Row],[Header]]="Yes","",_xlfn.NUMBERVALUE(INDIRECT(SUBSTITUTE(ADDRESS(1,COLUMN(),4),"1","")&amp;ROW()+1))+IF(OR(Table_Question_Sets[[#This Row],[Value]]&lt;&gt;"",AND(Table_Question_Sets[[#This Row],[Data Type]]="Repeating",Table_Question_Sets[[#This Row],[Calculation Repeating]]&lt;&gt;"")),1,0))</f>
        <v/>
      </c>
      <c r="BQ221" s="49" t="str">
        <f ca="1" xml:space="preserve">
IF(Table_Question_Sets[[#This Row],[Data Type]]="Repeating",
OFFSET(Table_Repeating_Question_Sets[[#Headers],[Property]],MATCH(Table_Question_Sets[[#This Row],[Property]],Table_Repeating_Question_Sets[Property],0),MATCH("Calculation",Table_Repeating_Question_Sets[#Headers],0)-1,1,1),
"")</f>
        <v/>
      </c>
      <c r="BR221" s="49"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1"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"reviewMessage":{},</v>
      </c>
      <c r="BT221" s="49" t="str">
        <f ca="1">IF(ISNUMBER(Table_Question_Sets[[#This Row],[Config Use Row]]),INDEX(Table_Question_Sets[Config Rollup],Table_Question_Sets[[#This Row],[Config Use Row]]),"")</f>
        <v/>
      </c>
      <c r="BU221" s="49" t="str">
        <f ca="1">IF(ISNUMBER(Table_Question_Sets[[#This Row],[Config Use Row]]),INDEX(Table_Question_Sets[Config Keys Nested Rollup],Table_Question_Sets[[#This Row],[Config Use Row]]),"")</f>
        <v/>
      </c>
      <c r="BV221" s="49" t="str">
        <f ca="1">IF(ISNUMBER(Table_Question_Sets[[#This Row],[Config Use Row]]),INDEX(Table_Question_Sets[Calculation Rollup],Table_Question_Sets[[#This Row],[Config Use Row]]),"")</f>
        <v/>
      </c>
    </row>
    <row r="222" spans="2:74" s="22" customFormat="1" ht="21" customHeight="1">
      <c r="B222" s="27" t="s">
        <v>983</v>
      </c>
      <c r="C222" s="10"/>
      <c r="D222" s="26" t="str">
        <f ca="1">IF(Table_Question_Sets[[#This Row],[Header]]="Yes","",
IF(INDIRECT(SUBSTITUTE(ADDRESS(1,COLUMN(),4),"1","")&amp;ROW()-1)="",
INDIRECT(SUBSTITUTE(ADDRESS(1,COLUMN(Table_Question_Sets[[#This Row],[Property]]),4),"1","")&amp;ROW()-1),
INDIRECT(SUBSTITUTE(ADDRESS(1,COLUMN(),4),"1","")&amp;ROW()-1)))</f>
        <v>Review Message</v>
      </c>
      <c r="E22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displayReviewMessage</v>
      </c>
      <c r="F222" s="26" t="str">
        <f>IF(Table_Question_Sets[[#This Row],[Header]]="Yes","",IF(Table_Question_Sets[[#This Row],[Property]]&lt;&gt;"",SUBSTITUTE(Table_Question_Sets[[#This Row],[Property]]," ",""),""))</f>
        <v>DisplayReviewMessage</v>
      </c>
      <c r="G222" s="94"/>
      <c r="H222" s="28" t="s">
        <v>631</v>
      </c>
      <c r="I222" s="28" t="s">
        <v>631</v>
      </c>
      <c r="J222" s="10"/>
      <c r="K222" s="59"/>
      <c r="L222" s="77"/>
      <c r="M222" s="77"/>
      <c r="N222" s="60"/>
      <c r="O222" s="62" t="s">
        <v>726</v>
      </c>
      <c r="P222" s="60"/>
      <c r="Q222" s="60"/>
      <c r="R222" s="60"/>
      <c r="S222"/>
      <c r="T222" s="27"/>
      <c r="U222" s="10"/>
      <c r="V222" s="28" t="s">
        <v>1006</v>
      </c>
      <c r="W222" s="27"/>
      <c r="X222" s="11" t="s">
        <v>984</v>
      </c>
      <c r="Y222" s="11"/>
      <c r="Z222" s="10"/>
      <c r="AA222" s="275" t="s">
        <v>1129</v>
      </c>
      <c r="AB222" s="251" t="s">
        <v>1130</v>
      </c>
      <c r="AC222" s="10"/>
      <c r="AD222" s="27"/>
      <c r="AE222" s="27"/>
      <c r="AF222" s="10"/>
      <c r="AG222" s="10"/>
      <c r="AH222" s="199"/>
      <c r="AI222" s="181"/>
      <c r="AJ222" s="181"/>
      <c r="AK222" s="181"/>
      <c r="AL222" s="137"/>
      <c r="AM222"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22"/>
      <c r="AO22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2" s="27"/>
      <c r="AR222" s="25"/>
      <c r="AS222" s="10"/>
      <c r="AT222" s="10"/>
      <c r="AU222" s="10"/>
      <c r="AV222" s="10"/>
      <c r="AW222" s="10"/>
      <c r="AX222" s="10"/>
      <c r="AY22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2" s="50" t="str">
        <f>IF(OR(Table_Question_Sets[[#This Row],[Header]]="Yes",Table_Question_Sets[[#This Row],[Text]]=""),"",IF(OR(Table_Question_Sets[[#This Row],[Text]]="true",Table_Question_Sets[[#This Row],[Text]]="false",ISNUMBER(Table_Question_Sets[[#This Row],[Text]])),Table_Question_Sets[[#This Row],[Text]],""""&amp;Table_Question_Sets[[#This Row],[Text]]&amp;""""))</f>
        <v/>
      </c>
      <c r="BA222" s="29" t="str">
        <f>IF(AND(Table_Question_Sets[[#This Row],[Header]]&lt;&gt;"Yes",Table_Question_Sets[[#This Row],[Property]]&lt;&gt;"",Table_Question_Sets[[#This Row],[Summary Label]]&lt;&gt;""),""""&amp;Table_Question_Sets[[#This Row],[Key]]&amp;""": """&amp;Table_Question_Sets[[#This Row],[Summary Label]]&amp;"""","")</f>
        <v/>
      </c>
      <c r="BB222" s="29">
        <f ca="1">IF(Table_Question_Sets[[#This Row],[Header]]="Yes","",_xlfn.NUMBERVALUE(INDIRECT(SUBSTITUTE(ADDRESS(1,COLUMN(),4),"1","")&amp;ROW()-1))+IF(Table_Question_Sets[[#This Row],[Property]]&lt;&gt;"",1,0))</f>
        <v>1</v>
      </c>
      <c r="BC222" s="29">
        <f ca="1">IF(Table_Question_Sets[[#This Row],[Header]]="Yes","",_xlfn.NUMBERVALUE(INDIRECT(SUBSTITUTE(ADDRESS(1,COLUMN(),4),"1","")&amp;ROW()+1))+IF(Table_Question_Sets[[#This Row],[Property]]&lt;&gt;"",1,0))</f>
        <v>1</v>
      </c>
      <c r="BD222" s="29" t="str">
        <f t="array" aca="1" ref="BD2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2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2"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"templateOptions":{"content":{"heading2":"Reviewer Message","paragraph":"When reviewing this quote, the reviewer recorded the following message for the customer:","customHTML":"&lt;div class='card'&gt;%{reviewMessage}%&lt;/div&gt;"},"hideCondition":"reviewMessage == ''"}</v>
      </c>
      <c r="BH22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v>
      </c>
      <c r="BI222" s="26" t="str">
        <f ca="1" xml:space="preserve">
IF(Table_Question_Sets[[#This Row],[Row]]="Yes","]},{""className"": ""row"",""fieldGroup"": [","")&amp;
Table_Question_Sets[[#This Row],[Config Field]]</f>
        <v>{"key":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v>
      </c>
      <c r="BJ22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v>
      </c>
      <c r="BK22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2" s="137" t="str">
        <f>IF(AND(Table_Question_Sets[[#This Row],[Header]]="",Table_Question_Sets[[#This Row],[Property]]&lt;&gt;"",Table_Question_Sets[[#This Row],[Field Type]]&lt;&gt;""),
""""&amp;Table_Question_Sets[[#This Row],[Key]]&amp;"""","")</f>
        <v>"displayReviewMessage"</v>
      </c>
      <c r="BM22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"displayReviewMessage"</v>
      </c>
      <c r="BN222" s="137" t="str">
        <f>IF(AND(Table_Question_Sets[[#This Row],[Header]]&lt;&gt;"Yes",Table_Question_Sets[[#This Row],[Property]]&lt;&gt;"",Table_Question_Sets[[#This Row],[Workflow Role]]&lt;&gt;""),
""""&amp;Table_Question_Sets[[#This Row],[Workflow Role]]&amp;""":"""&amp;Table_Question_Sets[[#This Row],[Key]]&amp;"""","")</f>
        <v/>
      </c>
      <c r="BO222" s="137" t="str">
        <f>IF(AND(Table_Question_Sets[[#This Row],[Header]]&lt;&gt;"Yes",Table_Question_Sets[[#This Row],[Property]]&lt;&gt;"",Table_Question_Sets[[#This Row],[Private]]="Yes"),
""""&amp;Table_Question_Sets[[#This Row],[Key]]&amp;"""","")</f>
        <v/>
      </c>
      <c r="BP222" s="137">
        <f ca="1">IF(Table_Question_Sets[[#This Row],[Header]]="Yes","",_xlfn.NUMBERVALUE(INDIRECT(SUBSTITUTE(ADDRESS(1,COLUMN(),4),"1","")&amp;ROW()+1))+IF(OR(Table_Question_Sets[[#This Row],[Value]]&lt;&gt;"",AND(Table_Question_Sets[[#This Row],[Data Type]]="Repeating",Table_Question_Sets[[#This Row],[Calculation Repeating]]&lt;&gt;"")),1,0))</f>
        <v>0</v>
      </c>
      <c r="BQ222" s="137" t="str">
        <f ca="1" xml:space="preserve">
IF(Table_Question_Sets[[#This Row],[Data Type]]="Repeating",
OFFSET(Table_Repeating_Question_Sets[[#Headers],[Property]],MATCH(Table_Question_Sets[[#This Row],[Property]],Table_Repeating_Question_Sets[Property],0),MATCH("Calculation",Table_Repeating_Question_Sets[#Headers],0)-1,1,1),
"")</f>
        <v/>
      </c>
      <c r="BR222"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22" s="137" t="str">
        <f ca="1">IF(ISNUMBER(Table_Question_Sets[[#This Row],[Config Use Row]]),INDEX(Table_Question_Sets[Config Rollup],Table_Question_Sets[[#This Row],[Config Use Row]]),"")</f>
        <v/>
      </c>
      <c r="BU222" s="137" t="str">
        <f ca="1">IF(ISNUMBER(Table_Question_Sets[[#This Row],[Config Use Row]]),INDEX(Table_Question_Sets[Config Keys Nested Rollup],Table_Question_Sets[[#This Row],[Config Use Row]]),"")</f>
        <v/>
      </c>
      <c r="BV222" s="137" t="str">
        <f ca="1">IF(ISNUMBER(Table_Question_Sets[[#This Row],[Config Use Row]]),INDEX(Table_Question_Sets[Calculation Rollup],Table_Question_Sets[[#This Row],[Config Use Row]]),"")</f>
        <v/>
      </c>
    </row>
    <row r="223" spans="2:74" s="22" customFormat="1" ht="29.25" thickBot="1">
      <c r="B223" s="49" t="s">
        <v>901</v>
      </c>
      <c r="C223" s="49" t="s">
        <v>60</v>
      </c>
      <c r="D223" s="49" t="str">
        <f ca="1">IF(Table_Question_Sets[[#This Row],[Header]]="Yes","",
IF(INDIRECT(SUBSTITUTE(ADDRESS(1,COLUMN(),4),"1","")&amp;ROW()-1)="",
INDIRECT(SUBSTITUTE(ADDRESS(1,COLUMN(Table_Question_Sets[[#This Row],[Property]]),4),"1","")&amp;ROW()-1),
INDIRECT(SUBSTITUTE(ADDRESS(1,COLUMN(),4),"1","")&amp;ROW()-1)))</f>
        <v/>
      </c>
      <c r="E223"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v>
      </c>
      <c r="F223" s="49" t="str">
        <f>IF(Table_Question_Sets[[#This Row],[Header]]="Yes","",IF(Table_Question_Sets[[#This Row],[Property]]&lt;&gt;"",SUBSTITUTE(Table_Question_Sets[[#This Row],[Property]]," ",""),""))</f>
        <v/>
      </c>
      <c r="G223" s="48"/>
      <c r="H223" s="49"/>
      <c r="I223" s="49"/>
      <c r="J223" s="49"/>
      <c r="K223" s="48"/>
      <c r="L223" s="49"/>
      <c r="M223" s="49"/>
      <c r="N223" s="48"/>
      <c r="O223" s="48"/>
      <c r="P223" s="48"/>
      <c r="Q223" s="48"/>
      <c r="R223" s="48"/>
      <c r="S223" s="4"/>
      <c r="T223" s="49"/>
      <c r="U223" s="49"/>
      <c r="V223" s="49"/>
      <c r="W223" s="49"/>
      <c r="X223" s="49"/>
      <c r="Y223" s="49"/>
      <c r="Z223" s="49"/>
      <c r="AA223" s="49"/>
      <c r="AB223" s="49"/>
      <c r="AC223" s="49"/>
      <c r="AD223" s="49"/>
      <c r="AE223" s="49"/>
      <c r="AF223" s="49"/>
      <c r="AG223" s="49"/>
      <c r="AH223" s="234"/>
      <c r="AI223" s="235"/>
      <c r="AJ223" s="235"/>
      <c r="AK223" s="235"/>
      <c r="AL223" s="49"/>
      <c r="AM223"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23" s="4"/>
      <c r="AO223"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3"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3" s="49"/>
      <c r="AR223" s="48"/>
      <c r="AS223" s="49"/>
      <c r="AT223" s="49"/>
      <c r="AU223" s="49"/>
      <c r="AV223" s="49"/>
      <c r="AW223" s="49"/>
      <c r="AX223" s="49"/>
      <c r="AY22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3" s="48" t="str">
        <f>IF(OR(Table_Question_Sets[[#This Row],[Header]]="Yes",Table_Question_Sets[[#This Row],[Text]]=""),"",IF(OR(Table_Question_Sets[[#This Row],[Text]]="true",Table_Question_Sets[[#This Row],[Text]]="false",ISNUMBER(Table_Question_Sets[[#This Row],[Text]])),Table_Question_Sets[[#This Row],[Text]],""""&amp;Table_Question_Sets[[#This Row],[Text]]&amp;""""))</f>
        <v/>
      </c>
      <c r="BA223" s="48" t="str">
        <f>IF(AND(Table_Question_Sets[[#This Row],[Header]]&lt;&gt;"Yes",Table_Question_Sets[[#This Row],[Property]]&lt;&gt;"",Table_Question_Sets[[#This Row],[Summary Label]]&lt;&gt;""),""""&amp;Table_Question_Sets[[#This Row],[Key]]&amp;""": """&amp;Table_Question_Sets[[#This Row],[Summary Label]]&amp;"""","")</f>
        <v/>
      </c>
      <c r="BB223" s="48" t="str">
        <f ca="1">IF(Table_Question_Sets[[#This Row],[Header]]="Yes","",_xlfn.NUMBERVALUE(INDIRECT(SUBSTITUTE(ADDRESS(1,COLUMN(),4),"1","")&amp;ROW()-1))+IF(Table_Question_Sets[[#This Row],[Property]]&lt;&gt;"",1,0))</f>
        <v/>
      </c>
      <c r="BC223" s="48" t="str">
        <f ca="1">IF(Table_Question_Sets[[#This Row],[Header]]="Yes","",_xlfn.NUMBERVALUE(INDIRECT(SUBSTITUTE(ADDRESS(1,COLUMN(),4),"1","")&amp;ROW()+1))+IF(Table_Question_Sets[[#This Row],[Property]]&lt;&gt;"",1,0))</f>
        <v/>
      </c>
      <c r="BD223" s="48" t="str">
        <f t="array" aca="1" ref="BD2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3"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23"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3"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23"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23" s="49" t="str">
        <f xml:space="preserve">
IF(Table_Question_Sets[[#This Row],[Row]]="Yes","]},{""className"": ""row"",""fieldGroup"": [","")&amp;
Table_Question_Sets[[#This Row],[Config Field]]</f>
        <v/>
      </c>
      <c r="BJ223"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"endorsement":[{"className": "row","fieldGroup":[{"key": "endorsementTriggersList","type": "content-field","className":"col-xs-12","templateOptions":{"content":{"heading3":"What triggered this referral?","customHTML":"&lt;p&gt;These are the active endorsement triggers that resulted in the quote being referred:&lt;/p&gt; &lt;table class='summary-table'&gt; &lt;tr&gt; &lt;th class='summary-name'&gt;Trigger&lt;/th&gt; &lt;th class='summary-value'&gt;Description&lt;/th&gt; &lt;/tr&gt; %{ getCalculationResultByPath('triggers.endorsement.totalClaims') == true ? '&lt;tr&gt;&lt;td&gt;Total Claims&lt;/td&gt;&lt;td&gt;The customer has total claims which exceeds $100,000.&lt;/td&gt;&lt;/tr&gt;' : '' }% %{ getCalculationResultByPath('triggers.endorsement.actualFees') == true ? '&lt;tr&gt;&lt;td&gt;Actual Fees&lt;/li&gt;&lt;/td&gt;&lt;td&gt;The customer has income insured which exceeds $5,000,000.&lt;/td&gt;&lt;/tr&gt;' : '' }% %{ getCalculationResultByPath('triggers.endorsement.sumInsured') == true ? '&lt;tr&gt;&lt;td&gt;Indemnity Limit&lt;/li&gt;&lt;/td&gt;&lt;td&gt;The customer has an Indemnity Limit which exceeds $10,000,000.&lt;/td&gt;&lt;/tr&gt;' : '' }% %{ getCalculationResultByPath('triggers.endorsement.Overseas') == true ? '&lt;tr&gt;&lt;td&gt;Overseas Work/li&gt;&lt;/td&gt;&lt;td&gt;The customer has Overseas Work present' : '' }% %{ getCalculationResultByPath('triggers.endorsement.structuralEngineering') == true ? '&lt;tr&gt;&lt;td&gt;Structural Engineering&lt;/li&gt;&lt;/td&gt;&lt;td&gt;The customer has Structural Engineering Work that exceeds 50%' : '' }% %{ getCalculationResultByPath('triggers.endorsement.geotechnicalEngineering') == true ? '&lt;tr&gt;&lt;td&gt;Geotechnical Engineering&lt;/li&gt;&lt;/td&gt;&lt;td&gt;The customer has Geotechnical Engineering Work that exceeds 50%' : '' }% %{ getCalculationResultByPath('triggers.endorsement.otherActivitiesg') == true ? '&lt;tr&gt;&lt;td&gt;Other Activities&lt;/li&gt;&lt;/td&gt;&lt;td&gt;The customer has Other Activities present.' : '' }% &lt;/table&gt; "}},"validators": {"validation": Validators.compose([])}},{"key": "endorsementCoverSummary","type": "content-field","className":"col-xs-12","templateOptions":{"content":{"heading3":"Summary of cover","paragraph":"In performing your assessment, please consider the answers provided to the following questions:","customHTML":"&lt;table class='summary-table'&gt; &lt;tr&gt; &lt;th class='summary-name'&gt;Question&lt;/th&gt; &lt;th class='summary-value'&gt;Answer&lt;/th&gt; &lt;/tr&gt; &lt;tr&gt; &lt;td class='summary-name'&gt;Total Claims&lt;/td&gt; &lt;td class='summary-value'&gt;%{currencyAsString(totalClaims)}%&lt;/td&gt; &lt;/tr&gt; &lt;tr&gt; &lt;td class='summary-name'&gt;Actual Fees&lt;/td&gt; &lt;td class='summary-value'&gt;%{currencyAsString(actualFees)}%&lt;/td&gt; &lt;/tr&gt; &lt;tr&gt; &lt;td class='summary-name'&gt;Indemnity Limit&lt;/td&gt; &lt;td class='summary-value'&gt;%{currencyAsString(sumInsured)}%&lt;/td&gt; &lt;/tr&gt; &lt;tr&gt; &lt;td class='summary-name'&gt;Overseas Work&lt;/td&gt; &lt;td class='summary-value'&gt;%{''+number(overseas)+'%'}%&lt;/td&gt; &lt;/tr&gt; &lt;tr&gt; &lt;td class='summary-name'&gt;Structural Engineering&lt;/td&gt; &lt;td class='summary-value'&gt;%{''+number(structuralEngineering)+'%'}%&lt;/td&gt; &lt;/tr&gt; &lt;tr&gt; &lt;td class='summary-name'&gt;Geotechnical Engineering&lt;/td&gt; &lt;td class='summary-value'&gt;%{''+number(geotechnicalEngineering)+'%'}%&lt;/td&gt; &lt;/tr&gt; &lt;tr&gt; &lt;td class='summary-name'&gt;Other Activities&lt;/td&gt; &lt;td class='summary-value'&gt;%{''+number(otherActivities)+'%'}%&lt;/td&gt; &lt;/tr&gt; &lt;tr&gt; &lt;td class='summary-name'&gt;Policy Start Date&lt;/td&gt; &lt;td class='summary-value'&gt;%{policyStartDate}%&lt;/td&gt; &lt;/tr&gt; &lt;/table&gt;"}},"validators": {"validation": Validators.compose([])}},{"key": "loadingFactor","type": "input-field","className":"col-xs-12","templateOptions":{"defaultValue":"1","assumedValue":"1","content":{"heading3":"Premium loading ratio","paragraph":"If you would like to load the base premium on this quote, please enter a loading ratio, e.g. 1.3."},"affectsPremium":"Yes"},"validators": {"validation": Validators.compose([ValidationService.required('true', ''), ValidationService.isNumber()])}},{"key": "additionalPremium","type": "input-field","className":"col-xs-12","templateOptions":{"assumedValue":"0","content":{"heading3":"Adjusted premium amount","paragraph":"If you would like to specify a different annual base premium amount please enter that amount here"},"formatTextInput":"currency","addonLeft":{"class":"fa fa-usd"},"affectsPremium":"Yes"},"validators":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K223"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3" s="49" t="str">
        <f>IF(AND(Table_Question_Sets[[#This Row],[Header]]="",Table_Question_Sets[[#This Row],[Property]]&lt;&gt;"",Table_Question_Sets[[#This Row],[Field Type]]&lt;&gt;""),
""""&amp;Table_Question_Sets[[#This Row],[Key]]&amp;"""","")</f>
        <v/>
      </c>
      <c r="BM223"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"endorsement":["endorsementTriggersList","endorsementCoverSummary","loadingFactor","additionalPremium","specialConditions","endorsementMessage"],</v>
      </c>
      <c r="BN223" s="49" t="str">
        <f>IF(AND(Table_Question_Sets[[#This Row],[Header]]&lt;&gt;"Yes",Table_Question_Sets[[#This Row],[Property]]&lt;&gt;"",Table_Question_Sets[[#This Row],[Workflow Role]]&lt;&gt;""),
""""&amp;Table_Question_Sets[[#This Row],[Workflow Role]]&amp;""":"""&amp;Table_Question_Sets[[#This Row],[Key]]&amp;"""","")</f>
        <v/>
      </c>
      <c r="BO223" s="49" t="str">
        <f>IF(AND(Table_Question_Sets[[#This Row],[Header]]&lt;&gt;"Yes",Table_Question_Sets[[#This Row],[Property]]&lt;&gt;"",Table_Question_Sets[[#This Row],[Private]]="Yes"),
""""&amp;Table_Question_Sets[[#This Row],[Key]]&amp;"""","")</f>
        <v/>
      </c>
      <c r="BP223" s="49" t="str">
        <f ca="1">IF(Table_Question_Sets[[#This Row],[Header]]="Yes","",_xlfn.NUMBERVALUE(INDIRECT(SUBSTITUTE(ADDRESS(1,COLUMN(),4),"1","")&amp;ROW()+1))+IF(OR(Table_Question_Sets[[#This Row],[Value]]&lt;&gt;"",AND(Table_Question_Sets[[#This Row],[Data Type]]="Repeating",Table_Question_Sets[[#This Row],[Calculation Repeating]]&lt;&gt;"")),1,0))</f>
        <v/>
      </c>
      <c r="BQ223" s="49" t="str">
        <f ca="1" xml:space="preserve">
IF(Table_Question_Sets[[#This Row],[Data Type]]="Repeating",
OFFSET(Table_Repeating_Question_Sets[[#Headers],[Property]],MATCH(Table_Question_Sets[[#This Row],[Property]],Table_Repeating_Question_Sets[Property],0),MATCH("Calculation",Table_Repeating_Question_Sets[#Headers],0)-1,1,1),
"")</f>
        <v/>
      </c>
      <c r="BR223" s="49"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3"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"endorsement":{"loadingFactor": 1,"additionalPremium": "$0.00"},</v>
      </c>
      <c r="BT223" s="49" t="str">
        <f ca="1">IF(ISNUMBER(Table_Question_Sets[[#This Row],[Config Use Row]]),INDEX(Table_Question_Sets[Config Rollup],Table_Question_Sets[[#This Row],[Config Use Row]]),"")</f>
        <v/>
      </c>
      <c r="BU223" s="49" t="str">
        <f ca="1">IF(ISNUMBER(Table_Question_Sets[[#This Row],[Config Use Row]]),INDEX(Table_Question_Sets[Config Keys Nested Rollup],Table_Question_Sets[[#This Row],[Config Use Row]]),"")</f>
        <v/>
      </c>
      <c r="BV223" s="49" t="str">
        <f ca="1">IF(ISNUMBER(Table_Question_Sets[[#This Row],[Config Use Row]]),INDEX(Table_Question_Sets[Calculation Rollup],Table_Question_Sets[[#This Row],[Config Use Row]]),"")</f>
        <v/>
      </c>
    </row>
    <row r="224" spans="2:74" s="22" customFormat="1" ht="21" hidden="1" customHeight="1">
      <c r="B224" s="27"/>
      <c r="C224" s="10"/>
      <c r="D224" s="26" t="str">
        <f ca="1">IF(Table_Question_Sets[[#This Row],[Header]]="Yes","",
IF(INDIRECT(SUBSTITUTE(ADDRESS(1,COLUMN(),4),"1","")&amp;ROW()-1)="",
INDIRECT(SUBSTITUTE(ADDRESS(1,COLUMN(Table_Question_Sets[[#This Row],[Property]]),4),"1","")&amp;ROW()-1),
INDIRECT(SUBSTITUTE(ADDRESS(1,COLUMN(),4),"1","")&amp;ROW()-1)))</f>
        <v>Endorsement</v>
      </c>
      <c r="E22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24" s="26" t="str">
        <f>IF(Table_Question_Sets[[#This Row],[Header]]="Yes","",IF(Table_Question_Sets[[#This Row],[Property]]&lt;&gt;"",SUBSTITUTE(Table_Question_Sets[[#This Row],[Property]]," ",""),""))</f>
        <v/>
      </c>
      <c r="G224" s="94"/>
      <c r="H224" s="27"/>
      <c r="I224" s="27"/>
      <c r="J224" s="10"/>
      <c r="K224" s="59"/>
      <c r="L224" s="77"/>
      <c r="M224" s="77"/>
      <c r="N224" s="60"/>
      <c r="O224" s="60"/>
      <c r="P224" s="60"/>
      <c r="Q224" s="60"/>
      <c r="R224" s="60"/>
      <c r="S224"/>
      <c r="T224" s="27"/>
      <c r="U224" s="10"/>
      <c r="V224" s="27"/>
      <c r="W224" s="27"/>
      <c r="X224" s="10"/>
      <c r="Y224" s="10"/>
      <c r="Z224" s="10"/>
      <c r="AA224" s="11"/>
      <c r="AB224" s="230"/>
      <c r="AC224" s="10"/>
      <c r="AD224" s="27"/>
      <c r="AE224" s="27"/>
      <c r="AF224" s="10"/>
      <c r="AG224" s="10"/>
      <c r="AH224" s="199"/>
      <c r="AI224" s="181"/>
      <c r="AJ224" s="181"/>
      <c r="AK224" s="181"/>
      <c r="AL224" s="137"/>
      <c r="AM224"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24"/>
      <c r="AO22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4" s="27"/>
      <c r="AR224" s="25"/>
      <c r="AS224" s="10"/>
      <c r="AT224" s="10"/>
      <c r="AU224" s="10"/>
      <c r="AV224" s="10"/>
      <c r="AW224" s="10"/>
      <c r="AX224" s="10"/>
      <c r="AY22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4" s="50" t="str">
        <f>IF(OR(Table_Question_Sets[[#This Row],[Header]]="Yes",Table_Question_Sets[[#This Row],[Text]]=""),"",IF(OR(Table_Question_Sets[[#This Row],[Text]]="true",Table_Question_Sets[[#This Row],[Text]]="false",ISNUMBER(Table_Question_Sets[[#This Row],[Text]])),Table_Question_Sets[[#This Row],[Text]],""""&amp;Table_Question_Sets[[#This Row],[Text]]&amp;""""))</f>
        <v/>
      </c>
      <c r="BA224" s="29" t="str">
        <f>IF(AND(Table_Question_Sets[[#This Row],[Header]]&lt;&gt;"Yes",Table_Question_Sets[[#This Row],[Property]]&lt;&gt;"",Table_Question_Sets[[#This Row],[Summary Label]]&lt;&gt;""),""""&amp;Table_Question_Sets[[#This Row],[Key]]&amp;""": """&amp;Table_Question_Sets[[#This Row],[Summary Label]]&amp;"""","")</f>
        <v/>
      </c>
      <c r="BB224" s="29">
        <f ca="1">IF(Table_Question_Sets[[#This Row],[Header]]="Yes","",_xlfn.NUMBERVALUE(INDIRECT(SUBSTITUTE(ADDRESS(1,COLUMN(),4),"1","")&amp;ROW()-1))+IF(Table_Question_Sets[[#This Row],[Property]]&lt;&gt;"",1,0))</f>
        <v>0</v>
      </c>
      <c r="BC224" s="29">
        <f ca="1">IF(Table_Question_Sets[[#This Row],[Header]]="Yes","",_xlfn.NUMBERVALUE(INDIRECT(SUBSTITUTE(ADDRESS(1,COLUMN(),4),"1","")&amp;ROW()+1))+IF(Table_Question_Sets[[#This Row],[Property]]&lt;&gt;"",1,0))</f>
        <v>6</v>
      </c>
      <c r="BD224" s="29" t="str">
        <f t="array" aca="1" ref="BD2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2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4" s="13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24" s="2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24" s="26" t="str">
        <f xml:space="preserve">
IF(Table_Question_Sets[[#This Row],[Row]]="Yes","]},{""className"": ""row"",""fieldGroup"": [","")&amp;
Table_Question_Sets[[#This Row],[Config Field]]</f>
        <v/>
      </c>
      <c r="BJ22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"endorsementTriggersList","type": "content-field","className":"col-xs-12","templateOptions":{"content":{"heading3":"What triggered this referral?","customHTML":"&lt;p&gt;These are the active endorsement triggers that resulted in the quote being referred:&lt;/p&gt; &lt;table class='summary-table'&gt; &lt;tr&gt; &lt;th class='summary-name'&gt;Trigger&lt;/th&gt; &lt;th class='summary-value'&gt;Description&lt;/th&gt; &lt;/tr&gt; %{ getCalculationResultByPath('triggers.endorsement.totalClaims') == true ? '&lt;tr&gt;&lt;td&gt;Total Claims&lt;/td&gt;&lt;td&gt;The customer has total claims which exceeds $100,000.&lt;/td&gt;&lt;/tr&gt;' : '' }% %{ getCalculationResultByPath('triggers.endorsement.actualFees') == true ? '&lt;tr&gt;&lt;td&gt;Actual Fees&lt;/li&gt;&lt;/td&gt;&lt;td&gt;The customer has income insured which exceeds $5,000,000.&lt;/td&gt;&lt;/tr&gt;' : '' }% %{ getCalculationResultByPath('triggers.endorsement.sumInsured') == true ? '&lt;tr&gt;&lt;td&gt;Indemnity Limit&lt;/li&gt;&lt;/td&gt;&lt;td&gt;The customer has an Indemnity Limit which exceeds $10,000,000.&lt;/td&gt;&lt;/tr&gt;' : '' }% %{ getCalculationResultByPath('triggers.endorsement.Overseas') == true ? '&lt;tr&gt;&lt;td&gt;Overseas Work/li&gt;&lt;/td&gt;&lt;td&gt;The customer has Overseas Work present' : '' }% %{ getCalculationResultByPath('triggers.endorsement.structuralEngineering') == true ? '&lt;tr&gt;&lt;td&gt;Structural Engineering&lt;/li&gt;&lt;/td&gt;&lt;td&gt;The customer has Structural Engineering Work that exceeds 50%' : '' }% %{ getCalculationResultByPath('triggers.endorsement.geotechnicalEngineering') == true ? '&lt;tr&gt;&lt;td&gt;Geotechnical Engineering&lt;/li&gt;&lt;/td&gt;&lt;td&gt;The customer has Geotechnical Engineering Work that exceeds 50%' : '' }% %{ getCalculationResultByPath('triggers.endorsement.otherActivitiesg') == true ? '&lt;tr&gt;&lt;td&gt;Other Activities&lt;/li&gt;&lt;/td&gt;&lt;td&gt;The customer has Other Activities present.' : '' }% &lt;/table&gt; "}},"validators": {"validation": Validators.compose([])}},{"key": "endorsementCoverSummary","type": "content-field","className":"col-xs-12","templateOptions":{"content":{"heading3":"Summary of cover","paragraph":"In performing your assessment, please consider the answers provided to the following questions:","customHTML":"&lt;table class='summary-table'&gt; &lt;tr&gt; &lt;th class='summary-name'&gt;Question&lt;/th&gt; &lt;th class='summary-value'&gt;Answer&lt;/th&gt; &lt;/tr&gt; &lt;tr&gt; &lt;td class='summary-name'&gt;Total Claims&lt;/td&gt; &lt;td class='summary-value'&gt;%{currencyAsString(totalClaims)}%&lt;/td&gt; &lt;/tr&gt; &lt;tr&gt; &lt;td class='summary-name'&gt;Actual Fees&lt;/td&gt; &lt;td class='summary-value'&gt;%{currencyAsString(actualFees)}%&lt;/td&gt; &lt;/tr&gt; &lt;tr&gt; &lt;td class='summary-name'&gt;Indemnity Limit&lt;/td&gt; &lt;td class='summary-value'&gt;%{currencyAsString(sumInsured)}%&lt;/td&gt; &lt;/tr&gt; &lt;tr&gt; &lt;td class='summary-name'&gt;Overseas Work&lt;/td&gt; &lt;td class='summary-value'&gt;%{''+number(overseas)+'%'}%&lt;/td&gt; &lt;/tr&gt; &lt;tr&gt; &lt;td class='summary-name'&gt;Structural Engineering&lt;/td&gt; &lt;td class='summary-value'&gt;%{''+number(structuralEngineering)+'%'}%&lt;/td&gt; &lt;/tr&gt; &lt;tr&gt; &lt;td class='summary-name'&gt;Geotechnical Engineering&lt;/td&gt; &lt;td class='summary-value'&gt;%{''+number(geotechnicalEngineering)+'%'}%&lt;/td&gt; &lt;/tr&gt; &lt;tr&gt; &lt;td class='summary-name'&gt;Other Activities&lt;/td&gt; &lt;td class='summary-value'&gt;%{''+number(otherActivities)+'%'}%&lt;/td&gt; &lt;/tr&gt; &lt;tr&gt; &lt;td class='summary-name'&gt;Policy Start Date&lt;/td&gt; &lt;td class='summary-value'&gt;%{policyStartDate}%&lt;/td&gt; &lt;/tr&gt; &lt;/table&gt;"}},"validators": {"validation": Validators.compose([])}},{"key": "loadingFactor","type": "input-field","className":"col-xs-12","templateOptions":{"defaultValue":"1","assumedValue":"1","content":{"heading3":"Premium loading ratio","paragraph":"If you would like to load the base premium on this quote, please enter a loading ratio, e.g. 1.3."},"affectsPremium":"Yes"},"validators": {"validation": Validators.compose([ValidationService.required('true', ''), ValidationService.isNumber()])}},{"key": "additionalPremium","type": "input-field","className":"col-xs-12","templateOptions":{"assumedValue":"0","content":{"heading3":"Adjusted premium amount","paragraph":"If you would like to specify a different annual base premium amount please enter that amount here"},"formatTextInput":"currency","addonLeft":{"class":"fa fa-usd"},"affectsPremium":"Yes"},"validators":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K22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4" s="137" t="str">
        <f>IF(AND(Table_Question_Sets[[#This Row],[Header]]="",Table_Question_Sets[[#This Row],[Property]]&lt;&gt;"",Table_Question_Sets[[#This Row],[Field Type]]&lt;&gt;""),
""""&amp;Table_Question_Sets[[#This Row],[Key]]&amp;"""","")</f>
        <v/>
      </c>
      <c r="BM22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"endorsementTriggersList","endorsementCoverSummary","loadingFactor","additionalPremium","specialConditions","endorsementMessage"</v>
      </c>
      <c r="BN224" s="137" t="str">
        <f>IF(AND(Table_Question_Sets[[#This Row],[Header]]&lt;&gt;"Yes",Table_Question_Sets[[#This Row],[Property]]&lt;&gt;"",Table_Question_Sets[[#This Row],[Workflow Role]]&lt;&gt;""),
""""&amp;Table_Question_Sets[[#This Row],[Workflow Role]]&amp;""":"""&amp;Table_Question_Sets[[#This Row],[Key]]&amp;"""","")</f>
        <v/>
      </c>
      <c r="BO224" s="137" t="str">
        <f>IF(AND(Table_Question_Sets[[#This Row],[Header]]&lt;&gt;"Yes",Table_Question_Sets[[#This Row],[Property]]&lt;&gt;"",Table_Question_Sets[[#This Row],[Private]]="Yes"),
""""&amp;Table_Question_Sets[[#This Row],[Key]]&amp;"""","")</f>
        <v/>
      </c>
      <c r="BP224" s="137">
        <f ca="1">IF(Table_Question_Sets[[#This Row],[Header]]="Yes","",_xlfn.NUMBERVALUE(INDIRECT(SUBSTITUTE(ADDRESS(1,COLUMN(),4),"1","")&amp;ROW()+1))+IF(OR(Table_Question_Sets[[#This Row],[Value]]&lt;&gt;"",AND(Table_Question_Sets[[#This Row],[Data Type]]="Repeating",Table_Question_Sets[[#This Row],[Calculation Repeating]]&lt;&gt;"")),1,0))</f>
        <v>0</v>
      </c>
      <c r="BQ224" s="137" t="str">
        <f ca="1" xml:space="preserve">
IF(Table_Question_Sets[[#This Row],[Data Type]]="Repeating",
OFFSET(Table_Repeating_Question_Sets[[#Headers],[Property]],MATCH(Table_Question_Sets[[#This Row],[Property]],Table_Repeating_Question_Sets[Property],0),MATCH("Calculation",Table_Repeating_Question_Sets[#Headers],0)-1,1,1),
"")</f>
        <v/>
      </c>
      <c r="BR224"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"loadingFactor": 1,"additionalPremium": "$0.00"</v>
      </c>
      <c r="BT224" s="137" t="str">
        <f ca="1">IF(ISNUMBER(Table_Question_Sets[[#This Row],[Config Use Row]]),INDEX(Table_Question_Sets[Config Rollup],Table_Question_Sets[[#This Row],[Config Use Row]]),"")</f>
        <v/>
      </c>
      <c r="BU224" s="137" t="str">
        <f ca="1">IF(ISNUMBER(Table_Question_Sets[[#This Row],[Config Use Row]]),INDEX(Table_Question_Sets[Config Keys Nested Rollup],Table_Question_Sets[[#This Row],[Config Use Row]]),"")</f>
        <v/>
      </c>
      <c r="BV224" s="137" t="str">
        <f ca="1">IF(ISNUMBER(Table_Question_Sets[[#This Row],[Config Use Row]]),INDEX(Table_Question_Sets[Calculation Rollup],Table_Question_Sets[[#This Row],[Config Use Row]]),"")</f>
        <v/>
      </c>
    </row>
    <row r="225" spans="2:74" s="22" customFormat="1" ht="21" customHeight="1">
      <c r="B225" s="28" t="s">
        <v>1117</v>
      </c>
      <c r="C225" s="10"/>
      <c r="D225" s="26" t="str">
        <f ca="1">IF(Table_Question_Sets[[#This Row],[Header]]="Yes","",
IF(INDIRECT(SUBSTITUTE(ADDRESS(1,COLUMN(),4),"1","")&amp;ROW()-1)="",
INDIRECT(SUBSTITUTE(ADDRESS(1,COLUMN(Table_Question_Sets[[#This Row],[Property]]),4),"1","")&amp;ROW()-1),
INDIRECT(SUBSTITUTE(ADDRESS(1,COLUMN(),4),"1","")&amp;ROW()-1)))</f>
        <v>Endorsement</v>
      </c>
      <c r="E22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endorsementTriggersList</v>
      </c>
      <c r="F225" s="26" t="str">
        <f>IF(Table_Question_Sets[[#This Row],[Header]]="Yes","",IF(Table_Question_Sets[[#This Row],[Property]]&lt;&gt;"",SUBSTITUTE(Table_Question_Sets[[#This Row],[Property]]," ",""),""))</f>
        <v>EndorsementTriggersList</v>
      </c>
      <c r="G225" s="94"/>
      <c r="H225" s="10" t="s">
        <v>631</v>
      </c>
      <c r="I225" s="10" t="s">
        <v>631</v>
      </c>
      <c r="J225" s="10"/>
      <c r="K225" s="59"/>
      <c r="L225" s="77"/>
      <c r="M225" s="77"/>
      <c r="N225" s="60"/>
      <c r="O225" s="60" t="s">
        <v>726</v>
      </c>
      <c r="P225" s="60"/>
      <c r="Q225" s="60"/>
      <c r="R225" s="60"/>
      <c r="S225"/>
      <c r="T225" s="27"/>
      <c r="U225" s="10"/>
      <c r="V225" s="27"/>
      <c r="W225" s="27"/>
      <c r="X225" s="10"/>
      <c r="Y225" s="11" t="s">
        <v>1139</v>
      </c>
      <c r="Z225" s="10"/>
      <c r="AA225" s="11"/>
      <c r="AB225" s="306" t="s">
        <v>1706</v>
      </c>
      <c r="AC225" s="10"/>
      <c r="AD225" s="27"/>
      <c r="AE225" s="27"/>
      <c r="AF225" s="10"/>
      <c r="AG225" s="10"/>
      <c r="AH225" s="199"/>
      <c r="AI225" s="181"/>
      <c r="AJ225" s="181"/>
      <c r="AK225" s="181"/>
      <c r="AL225" s="137"/>
      <c r="AM225"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25"/>
      <c r="AO22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5" s="27"/>
      <c r="AR225" s="25"/>
      <c r="AS225" s="10"/>
      <c r="AT225" s="10"/>
      <c r="AU225" s="10"/>
      <c r="AV225" s="10"/>
      <c r="AW225" s="10"/>
      <c r="AX225" s="10"/>
      <c r="AY22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5" s="50" t="str">
        <f>IF(OR(Table_Question_Sets[[#This Row],[Header]]="Yes",Table_Question_Sets[[#This Row],[Text]]=""),"",IF(OR(Table_Question_Sets[[#This Row],[Text]]="true",Table_Question_Sets[[#This Row],[Text]]="false",ISNUMBER(Table_Question_Sets[[#This Row],[Text]])),Table_Question_Sets[[#This Row],[Text]],""""&amp;Table_Question_Sets[[#This Row],[Text]]&amp;""""))</f>
        <v/>
      </c>
      <c r="BA225" s="29" t="str">
        <f>IF(AND(Table_Question_Sets[[#This Row],[Header]]&lt;&gt;"Yes",Table_Question_Sets[[#This Row],[Property]]&lt;&gt;"",Table_Question_Sets[[#This Row],[Summary Label]]&lt;&gt;""),""""&amp;Table_Question_Sets[[#This Row],[Key]]&amp;""": """&amp;Table_Question_Sets[[#This Row],[Summary Label]]&amp;"""","")</f>
        <v/>
      </c>
      <c r="BB225" s="29">
        <f ca="1">IF(Table_Question_Sets[[#This Row],[Header]]="Yes","",_xlfn.NUMBERVALUE(INDIRECT(SUBSTITUTE(ADDRESS(1,COLUMN(),4),"1","")&amp;ROW()-1))+IF(Table_Question_Sets[[#This Row],[Property]]&lt;&gt;"",1,0))</f>
        <v>1</v>
      </c>
      <c r="BC225" s="29">
        <f ca="1">IF(Table_Question_Sets[[#This Row],[Header]]="Yes","",_xlfn.NUMBERVALUE(INDIRECT(SUBSTITUTE(ADDRESS(1,COLUMN(),4),"1","")&amp;ROW()+1))+IF(Table_Question_Sets[[#This Row],[Property]]&lt;&gt;"",1,0))</f>
        <v>6</v>
      </c>
      <c r="BD225" s="29" t="str">
        <f t="array" aca="1" ref="BD2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2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"templateOptions":{"content":{"heading3":"What triggered this referral?","customHTML":"&lt;p&gt;These are the active endorsement triggers that resulted in the quote being referred:&lt;/p&gt; &lt;table class='summary-table'&gt; &lt;tr&gt; &lt;th class='summary-name'&gt;Trigger&lt;/th&gt; &lt;th class='summary-value'&gt;Description&lt;/th&gt; &lt;/tr&gt; %{ getCalculationResultByPath('triggers.endorsement.totalClaims') == true ? '&lt;tr&gt;&lt;td&gt;Total Claims&lt;/td&gt;&lt;td&gt;The customer has total claims which exceeds $100,000.&lt;/td&gt;&lt;/tr&gt;' : '' }% %{ getCalculationResultByPath('triggers.endorsement.actualFees') == true ? '&lt;tr&gt;&lt;td&gt;Actual Fees&lt;/li&gt;&lt;/td&gt;&lt;td&gt;The customer has income insured which exceeds $5,000,000.&lt;/td&gt;&lt;/tr&gt;' : '' }% %{ getCalculationResultByPath('triggers.endorsement.sumInsured') == true ? '&lt;tr&gt;&lt;td&gt;Indemnity Limit&lt;/li&gt;&lt;/td&gt;&lt;td&gt;The customer has an Indemnity Limit which exceeds $10,000,000.&lt;/td&gt;&lt;/tr&gt;' : '' }% %{ getCalculationResultByPath('triggers.endorsement.Overseas') == true ? '&lt;tr&gt;&lt;td&gt;Overseas Work/li&gt;&lt;/td&gt;&lt;td&gt;The customer has Overseas Work present' : '' }% %{ getCalculationResultByPath('triggers.endorsement.structuralEngineering') == true ? '&lt;tr&gt;&lt;td&gt;Structural Engineering&lt;/li&gt;&lt;/td&gt;&lt;td&gt;The customer has Structural Engineering Work that exceeds 50%' : '' }% %{ getCalculationResultByPath('triggers.endorsement.geotechnicalEngineering') == true ? '&lt;tr&gt;&lt;td&gt;Geotechnical Engineering&lt;/li&gt;&lt;/td&gt;&lt;td&gt;The customer has Geotechnical Engineering Work that exceeds 50%' : '' }% %{ getCalculationResultByPath('triggers.endorsement.otherActivitiesg') == true ? '&lt;tr&gt;&lt;td&gt;Other Activities&lt;/li&gt;&lt;/td&gt;&lt;td&gt;The customer has Other Activities present.' : '' }% &lt;/table&gt; "}}</v>
      </c>
      <c r="BH22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"endorsementTriggersList","type": "content-field","className":"col-xs-12","templateOptions":{"content":{"heading3":"What triggered this referral?","customHTML":"&lt;p&gt;These are the active endorsement triggers that resulted in the quote being referred:&lt;/p&gt; &lt;table class='summary-table'&gt; &lt;tr&gt; &lt;th class='summary-name'&gt;Trigger&lt;/th&gt; &lt;th class='summary-value'&gt;Description&lt;/th&gt; &lt;/tr&gt; %{ getCalculationResultByPath('triggers.endorsement.totalClaims') == true ? '&lt;tr&gt;&lt;td&gt;Total Claims&lt;/td&gt;&lt;td&gt;The customer has total claims which exceeds $100,000.&lt;/td&gt;&lt;/tr&gt;' : '' }% %{ getCalculationResultByPath('triggers.endorsement.actualFees') == true ? '&lt;tr&gt;&lt;td&gt;Actual Fees&lt;/li&gt;&lt;/td&gt;&lt;td&gt;The customer has income insured which exceeds $5,000,000.&lt;/td&gt;&lt;/tr&gt;' : '' }% %{ getCalculationResultByPath('triggers.endorsement.sumInsured') == true ? '&lt;tr&gt;&lt;td&gt;Indemnity Limit&lt;/li&gt;&lt;/td&gt;&lt;td&gt;The customer has an Indemnity Limit which exceeds $10,000,000.&lt;/td&gt;&lt;/tr&gt;' : '' }% %{ getCalculationResultByPath('triggers.endorsement.Overseas') == true ? '&lt;tr&gt;&lt;td&gt;Overseas Work/li&gt;&lt;/td&gt;&lt;td&gt;The customer has Overseas Work present' : '' }% %{ getCalculationResultByPath('triggers.endorsement.structuralEngineering') == true ? '&lt;tr&gt;&lt;td&gt;Structural Engineering&lt;/li&gt;&lt;/td&gt;&lt;td&gt;The customer has Structural Engineering Work that exceeds 50%' : '' }% %{ getCalculationResultByPath('triggers.endorsement.geotechnicalEngineering') == true ? '&lt;tr&gt;&lt;td&gt;Geotechnical Engineering&lt;/li&gt;&lt;/td&gt;&lt;td&gt;The customer has Geotechnical Engineering Work that exceeds 50%' : '' }% %{ getCalculationResultByPath('triggers.endorsement.otherActivitiesg') == true ? '&lt;tr&gt;&lt;td&gt;Other Activities&lt;/li&gt;&lt;/td&gt;&lt;td&gt;The customer has Other Activities present.' : '' }% &lt;/table&gt; "}},"validators": {"validation": Validators.compose([])}}</v>
      </c>
      <c r="BI225" s="26" t="str">
        <f ca="1" xml:space="preserve">
IF(Table_Question_Sets[[#This Row],[Row]]="Yes","]},{""className"": ""row"",""fieldGroup"": [","")&amp;
Table_Question_Sets[[#This Row],[Config Field]]</f>
        <v>{"key": "endorsementTriggersList","type": "content-field","className":"col-xs-12","templateOptions":{"content":{"heading3":"What triggered this referral?","customHTML":"&lt;p&gt;These are the active endorsement triggers that resulted in the quote being referred:&lt;/p&gt; &lt;table class='summary-table'&gt; &lt;tr&gt; &lt;th class='summary-name'&gt;Trigger&lt;/th&gt; &lt;th class='summary-value'&gt;Description&lt;/th&gt; &lt;/tr&gt; %{ getCalculationResultByPath('triggers.endorsement.totalClaims') == true ? '&lt;tr&gt;&lt;td&gt;Total Claims&lt;/td&gt;&lt;td&gt;The customer has total claims which exceeds $100,000.&lt;/td&gt;&lt;/tr&gt;' : '' }% %{ getCalculationResultByPath('triggers.endorsement.actualFees') == true ? '&lt;tr&gt;&lt;td&gt;Actual Fees&lt;/li&gt;&lt;/td&gt;&lt;td&gt;The customer has income insured which exceeds $5,000,000.&lt;/td&gt;&lt;/tr&gt;' : '' }% %{ getCalculationResultByPath('triggers.endorsement.sumInsured') == true ? '&lt;tr&gt;&lt;td&gt;Indemnity Limit&lt;/li&gt;&lt;/td&gt;&lt;td&gt;The customer has an Indemnity Limit which exceeds $10,000,000.&lt;/td&gt;&lt;/tr&gt;' : '' }% %{ getCalculationResultByPath('triggers.endorsement.Overseas') == true ? '&lt;tr&gt;&lt;td&gt;Overseas Work/li&gt;&lt;/td&gt;&lt;td&gt;The customer has Overseas Work present' : '' }% %{ getCalculationResultByPath('triggers.endorsement.structuralEngineering') == true ? '&lt;tr&gt;&lt;td&gt;Structural Engineering&lt;/li&gt;&lt;/td&gt;&lt;td&gt;The customer has Structural Engineering Work that exceeds 50%' : '' }% %{ getCalculationResultByPath('triggers.endorsement.geotechnicalEngineering') == true ? '&lt;tr&gt;&lt;td&gt;Geotechnical Engineering&lt;/li&gt;&lt;/td&gt;&lt;td&gt;The customer has Geotechnical Engineering Work that exceeds 50%' : '' }% %{ getCalculationResultByPath('triggers.endorsement.otherActivitiesg') == true ? '&lt;tr&gt;&lt;td&gt;Other Activities&lt;/li&gt;&lt;/td&gt;&lt;td&gt;The customer has Other Activities present.' : '' }% &lt;/table&gt; "}},"validators": {"validation": Validators.compose([])}}</v>
      </c>
      <c r="BJ22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"endorsementTriggersList","type": "content-field","className":"col-xs-12","templateOptions":{"content":{"heading3":"What triggered this referral?","customHTML":"&lt;p&gt;These are the active endorsement triggers that resulted in the quote being referred:&lt;/p&gt; &lt;table class='summary-table'&gt; &lt;tr&gt; &lt;th class='summary-name'&gt;Trigger&lt;/th&gt; &lt;th class='summary-value'&gt;Description&lt;/th&gt; &lt;/tr&gt; %{ getCalculationResultByPath('triggers.endorsement.totalClaims') == true ? '&lt;tr&gt;&lt;td&gt;Total Claims&lt;/td&gt;&lt;td&gt;The customer has total claims which exceeds $100,000.&lt;/td&gt;&lt;/tr&gt;' : '' }% %{ getCalculationResultByPath('triggers.endorsement.actualFees') == true ? '&lt;tr&gt;&lt;td&gt;Actual Fees&lt;/li&gt;&lt;/td&gt;&lt;td&gt;The customer has income insured which exceeds $5,000,000.&lt;/td&gt;&lt;/tr&gt;' : '' }% %{ getCalculationResultByPath('triggers.endorsement.sumInsured') == true ? '&lt;tr&gt;&lt;td&gt;Indemnity Limit&lt;/li&gt;&lt;/td&gt;&lt;td&gt;The customer has an Indemnity Limit which exceeds $10,000,000.&lt;/td&gt;&lt;/tr&gt;' : '' }% %{ getCalculationResultByPath('triggers.endorsement.Overseas') == true ? '&lt;tr&gt;&lt;td&gt;Overseas Work/li&gt;&lt;/td&gt;&lt;td&gt;The customer has Overseas Work present' : '' }% %{ getCalculationResultByPath('triggers.endorsement.structuralEngineering') == true ? '&lt;tr&gt;&lt;td&gt;Structural Engineering&lt;/li&gt;&lt;/td&gt;&lt;td&gt;The customer has Structural Engineering Work that exceeds 50%' : '' }% %{ getCalculationResultByPath('triggers.endorsement.geotechnicalEngineering') == true ? '&lt;tr&gt;&lt;td&gt;Geotechnical Engineering&lt;/li&gt;&lt;/td&gt;&lt;td&gt;The customer has Geotechnical Engineering Work that exceeds 50%' : '' }% %{ getCalculationResultByPath('triggers.endorsement.otherActivitiesg') == true ? '&lt;tr&gt;&lt;td&gt;Other Activities&lt;/li&gt;&lt;/td&gt;&lt;td&gt;The customer has Other Activities present.' : '' }% &lt;/table&gt; "}},"validators": {"validation": Validators.compose([])}},{"key": "endorsementCoverSummary","type": "content-field","className":"col-xs-12","templateOptions":{"content":{"heading3":"Summary of cover","paragraph":"In performing your assessment, please consider the answers provided to the following questions:","customHTML":"&lt;table class='summary-table'&gt; &lt;tr&gt; &lt;th class='summary-name'&gt;Question&lt;/th&gt; &lt;th class='summary-value'&gt;Answer&lt;/th&gt; &lt;/tr&gt; &lt;tr&gt; &lt;td class='summary-name'&gt;Total Claims&lt;/td&gt; &lt;td class='summary-value'&gt;%{currencyAsString(totalClaims)}%&lt;/td&gt; &lt;/tr&gt; &lt;tr&gt; &lt;td class='summary-name'&gt;Actual Fees&lt;/td&gt; &lt;td class='summary-value'&gt;%{currencyAsString(actualFees)}%&lt;/td&gt; &lt;/tr&gt; &lt;tr&gt; &lt;td class='summary-name'&gt;Indemnity Limit&lt;/td&gt; &lt;td class='summary-value'&gt;%{currencyAsString(sumInsured)}%&lt;/td&gt; &lt;/tr&gt; &lt;tr&gt; &lt;td class='summary-name'&gt;Overseas Work&lt;/td&gt; &lt;td class='summary-value'&gt;%{''+number(overseas)+'%'}%&lt;/td&gt; &lt;/tr&gt; &lt;tr&gt; &lt;td class='summary-name'&gt;Structural Engineering&lt;/td&gt; &lt;td class='summary-value'&gt;%{''+number(structuralEngineering)+'%'}%&lt;/td&gt; &lt;/tr&gt; &lt;tr&gt; &lt;td class='summary-name'&gt;Geotechnical Engineering&lt;/td&gt; &lt;td class='summary-value'&gt;%{''+number(geotechnicalEngineering)+'%'}%&lt;/td&gt; &lt;/tr&gt; &lt;tr&gt; &lt;td class='summary-name'&gt;Other Activities&lt;/td&gt; &lt;td class='summary-value'&gt;%{''+number(otherActivities)+'%'}%&lt;/td&gt; &lt;/tr&gt; &lt;tr&gt; &lt;td class='summary-name'&gt;Policy Start Date&lt;/td&gt; &lt;td class='summary-value'&gt;%{policyStartDate}%&lt;/td&gt; &lt;/tr&gt; &lt;/table&gt;"}},"validators": {"validation": Validators.compose([])}},{"key": "loadingFactor","type": "input-field","className":"col-xs-12","templateOptions":{"defaultValue":"1","assumedValue":"1","content":{"heading3":"Premium loading ratio","paragraph":"If you would like to load the base premium on this quote, please enter a loading ratio, e.g. 1.3."},"affectsPremium":"Yes"},"validators": {"validation": Validators.compose([ValidationService.required('true', ''), ValidationService.isNumber()])}},{"key": "additionalPremium","type": "input-field","className":"col-xs-12","templateOptions":{"assumedValue":"0","content":{"heading3":"Adjusted premium amount","paragraph":"If you would like to specify a different annual base premium amount please enter that amount here"},"formatTextInput":"currency","addonLeft":{"class":"fa fa-usd"},"affectsPremium":"Yes"},"validators":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K22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5" s="137" t="str">
        <f>IF(AND(Table_Question_Sets[[#This Row],[Header]]="",Table_Question_Sets[[#This Row],[Property]]&lt;&gt;"",Table_Question_Sets[[#This Row],[Field Type]]&lt;&gt;""),
""""&amp;Table_Question_Sets[[#This Row],[Key]]&amp;"""","")</f>
        <v>"endorsementTriggersList"</v>
      </c>
      <c r="BM22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"endorsementTriggersList","endorsementCoverSummary","loadingFactor","additionalPremium","specialConditions","endorsementMessage"</v>
      </c>
      <c r="BN225" s="137" t="str">
        <f>IF(AND(Table_Question_Sets[[#This Row],[Header]]&lt;&gt;"Yes",Table_Question_Sets[[#This Row],[Property]]&lt;&gt;"",Table_Question_Sets[[#This Row],[Workflow Role]]&lt;&gt;""),
""""&amp;Table_Question_Sets[[#This Row],[Workflow Role]]&amp;""":"""&amp;Table_Question_Sets[[#This Row],[Key]]&amp;"""","")</f>
        <v/>
      </c>
      <c r="BO225" s="137" t="str">
        <f>IF(AND(Table_Question_Sets[[#This Row],[Header]]&lt;&gt;"Yes",Table_Question_Sets[[#This Row],[Property]]&lt;&gt;"",Table_Question_Sets[[#This Row],[Private]]="Yes"),
""""&amp;Table_Question_Sets[[#This Row],[Key]]&amp;"""","")</f>
        <v/>
      </c>
      <c r="BP225" s="137">
        <f ca="1">IF(Table_Question_Sets[[#This Row],[Header]]="Yes","",_xlfn.NUMBERVALUE(INDIRECT(SUBSTITUTE(ADDRESS(1,COLUMN(),4),"1","")&amp;ROW()+1))+IF(OR(Table_Question_Sets[[#This Row],[Value]]&lt;&gt;"",AND(Table_Question_Sets[[#This Row],[Data Type]]="Repeating",Table_Question_Sets[[#This Row],[Calculation Repeating]]&lt;&gt;"")),1,0))</f>
        <v>0</v>
      </c>
      <c r="BQ225" s="137" t="str">
        <f ca="1" xml:space="preserve">
IF(Table_Question_Sets[[#This Row],[Data Type]]="Repeating",
OFFSET(Table_Repeating_Question_Sets[[#Headers],[Property]],MATCH(Table_Question_Sets[[#This Row],[Property]],Table_Repeating_Question_Sets[Property],0),MATCH("Calculation",Table_Repeating_Question_Sets[#Headers],0)-1,1,1),
"")</f>
        <v/>
      </c>
      <c r="BR225"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"loadingFactor": 1,"additionalPremium": "$0.00"</v>
      </c>
      <c r="BT225" s="137" t="str">
        <f ca="1">IF(ISNUMBER(Table_Question_Sets[[#This Row],[Config Use Row]]),INDEX(Table_Question_Sets[Config Rollup],Table_Question_Sets[[#This Row],[Config Use Row]]),"")</f>
        <v/>
      </c>
      <c r="BU225" s="137" t="str">
        <f ca="1">IF(ISNUMBER(Table_Question_Sets[[#This Row],[Config Use Row]]),INDEX(Table_Question_Sets[Config Keys Nested Rollup],Table_Question_Sets[[#This Row],[Config Use Row]]),"")</f>
        <v/>
      </c>
      <c r="BV225" s="137" t="str">
        <f ca="1">IF(ISNUMBER(Table_Question_Sets[[#This Row],[Config Use Row]]),INDEX(Table_Question_Sets[Calculation Rollup],Table_Question_Sets[[#This Row],[Config Use Row]]),"")</f>
        <v/>
      </c>
    </row>
    <row r="226" spans="2:74" s="22" customFormat="1" ht="21" customHeight="1">
      <c r="B226" s="28" t="s">
        <v>1136</v>
      </c>
      <c r="C226" s="10"/>
      <c r="D226" s="26" t="str">
        <f ca="1">IF(Table_Question_Sets[[#This Row],[Header]]="Yes","",
IF(INDIRECT(SUBSTITUTE(ADDRESS(1,COLUMN(),4),"1","")&amp;ROW()-1)="",
INDIRECT(SUBSTITUTE(ADDRESS(1,COLUMN(Table_Question_Sets[[#This Row],[Property]]),4),"1","")&amp;ROW()-1),
INDIRECT(SUBSTITUTE(ADDRESS(1,COLUMN(),4),"1","")&amp;ROW()-1)))</f>
        <v>Endorsement</v>
      </c>
      <c r="E22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endorsementCoverSummary</v>
      </c>
      <c r="F226" s="26" t="str">
        <f>IF(Table_Question_Sets[[#This Row],[Header]]="Yes","",IF(Table_Question_Sets[[#This Row],[Property]]&lt;&gt;"",SUBSTITUTE(Table_Question_Sets[[#This Row],[Property]]," ",""),""))</f>
        <v>EndorsementCoverSummary</v>
      </c>
      <c r="G226" s="94"/>
      <c r="H226" s="28" t="s">
        <v>631</v>
      </c>
      <c r="I226" s="28" t="s">
        <v>631</v>
      </c>
      <c r="J226" s="10"/>
      <c r="K226" s="59"/>
      <c r="L226" s="77"/>
      <c r="M226" s="77"/>
      <c r="N226" s="60"/>
      <c r="O226" s="62" t="s">
        <v>726</v>
      </c>
      <c r="P226" s="60"/>
      <c r="Q226" s="60"/>
      <c r="R226" s="60"/>
      <c r="S226"/>
      <c r="T226" s="27"/>
      <c r="U226" s="10"/>
      <c r="V226" s="27"/>
      <c r="W226" s="27"/>
      <c r="X226" s="10"/>
      <c r="Y226" s="11" t="s">
        <v>1137</v>
      </c>
      <c r="Z226" s="10"/>
      <c r="AA226" s="11" t="s">
        <v>1138</v>
      </c>
      <c r="AB226" s="308" t="s">
        <v>1710</v>
      </c>
      <c r="AC226" s="10"/>
      <c r="AD226" s="27"/>
      <c r="AE226" s="27"/>
      <c r="AF226" s="10"/>
      <c r="AG226" s="10"/>
      <c r="AH226" s="199"/>
      <c r="AI226" s="181"/>
      <c r="AJ226" s="181"/>
      <c r="AK226" s="181"/>
      <c r="AL226" s="137"/>
      <c r="AM226"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26"/>
      <c r="AO22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6"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6" s="27"/>
      <c r="AR226" s="25"/>
      <c r="AS226" s="10"/>
      <c r="AT226" s="10"/>
      <c r="AU226" s="10"/>
      <c r="AV226" s="10"/>
      <c r="AW226" s="10"/>
      <c r="AX226" s="10"/>
      <c r="AY22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6" s="50" t="str">
        <f>IF(OR(Table_Question_Sets[[#This Row],[Header]]="Yes",Table_Question_Sets[[#This Row],[Text]]=""),"",IF(OR(Table_Question_Sets[[#This Row],[Text]]="true",Table_Question_Sets[[#This Row],[Text]]="false",ISNUMBER(Table_Question_Sets[[#This Row],[Text]])),Table_Question_Sets[[#This Row],[Text]],""""&amp;Table_Question_Sets[[#This Row],[Text]]&amp;""""))</f>
        <v/>
      </c>
      <c r="BA226" s="29" t="str">
        <f>IF(AND(Table_Question_Sets[[#This Row],[Header]]&lt;&gt;"Yes",Table_Question_Sets[[#This Row],[Property]]&lt;&gt;"",Table_Question_Sets[[#This Row],[Summary Label]]&lt;&gt;""),""""&amp;Table_Question_Sets[[#This Row],[Key]]&amp;""": """&amp;Table_Question_Sets[[#This Row],[Summary Label]]&amp;"""","")</f>
        <v/>
      </c>
      <c r="BB226" s="29">
        <f ca="1">IF(Table_Question_Sets[[#This Row],[Header]]="Yes","",_xlfn.NUMBERVALUE(INDIRECT(SUBSTITUTE(ADDRESS(1,COLUMN(),4),"1","")&amp;ROW()-1))+IF(Table_Question_Sets[[#This Row],[Property]]&lt;&gt;"",1,0))</f>
        <v>2</v>
      </c>
      <c r="BC226" s="29">
        <f ca="1">IF(Table_Question_Sets[[#This Row],[Header]]="Yes","",_xlfn.NUMBERVALUE(INDIRECT(SUBSTITUTE(ADDRESS(1,COLUMN(),4),"1","")&amp;ROW()+1))+IF(Table_Question_Sets[[#This Row],[Property]]&lt;&gt;"",1,0))</f>
        <v>5</v>
      </c>
      <c r="BD226" s="29" t="str">
        <f t="array" aca="1" ref="BD2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6"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26"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6"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"templateOptions":{"content":{"heading3":"Summary of cover","paragraph":"In performing your assessment, please consider the answers provided to the following questions:","customHTML":"&lt;table class='summary-table'&gt; &lt;tr&gt; &lt;th class='summary-name'&gt;Question&lt;/th&gt; &lt;th class='summary-value'&gt;Answer&lt;/th&gt; &lt;/tr&gt; &lt;tr&gt; &lt;td class='summary-name'&gt;Total Claims&lt;/td&gt; &lt;td class='summary-value'&gt;%{currencyAsString(totalClaims)}%&lt;/td&gt; &lt;/tr&gt; &lt;tr&gt; &lt;td class='summary-name'&gt;Actual Fees&lt;/td&gt; &lt;td class='summary-value'&gt;%{currencyAsString(actualFees)}%&lt;/td&gt; &lt;/tr&gt; &lt;tr&gt; &lt;td class='summary-name'&gt;Indemnity Limit&lt;/td&gt; &lt;td class='summary-value'&gt;%{currencyAsString(sumInsured)}%&lt;/td&gt; &lt;/tr&gt; &lt;tr&gt; &lt;td class='summary-name'&gt;Overseas Work&lt;/td&gt; &lt;td class='summary-value'&gt;%{''+number(overseas)+'%'}%&lt;/td&gt; &lt;/tr&gt; &lt;tr&gt; &lt;td class='summary-name'&gt;Structural Engineering&lt;/td&gt; &lt;td class='summary-value'&gt;%{''+number(structuralEngineering)+'%'}%&lt;/td&gt; &lt;/tr&gt; &lt;tr&gt; &lt;td class='summary-name'&gt;Geotechnical Engineering&lt;/td&gt; &lt;td class='summary-value'&gt;%{''+number(geotechnicalEngineering)+'%'}%&lt;/td&gt; &lt;/tr&gt; &lt;tr&gt; &lt;td class='summary-name'&gt;Other Activities&lt;/td&gt; &lt;td class='summary-value'&gt;%{''+number(otherActivities)+'%'}%&lt;/td&gt; &lt;/tr&gt; &lt;tr&gt; &lt;td class='summary-name'&gt;Policy Start Date&lt;/td&gt; &lt;td class='summary-value'&gt;%{policyStartDate}%&lt;/td&gt; &lt;/tr&gt; &lt;/table&gt;"}}</v>
      </c>
      <c r="BH22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"endorsementCoverSummary","type": "content-field","className":"col-xs-12","templateOptions":{"content":{"heading3":"Summary of cover","paragraph":"In performing your assessment, please consider the answers provided to the following questions:","customHTML":"&lt;table class='summary-table'&gt; &lt;tr&gt; &lt;th class='summary-name'&gt;Question&lt;/th&gt; &lt;th class='summary-value'&gt;Answer&lt;/th&gt; &lt;/tr&gt; &lt;tr&gt; &lt;td class='summary-name'&gt;Total Claims&lt;/td&gt; &lt;td class='summary-value'&gt;%{currencyAsString(totalClaims)}%&lt;/td&gt; &lt;/tr&gt; &lt;tr&gt; &lt;td class='summary-name'&gt;Actual Fees&lt;/td&gt; &lt;td class='summary-value'&gt;%{currencyAsString(actualFees)}%&lt;/td&gt; &lt;/tr&gt; &lt;tr&gt; &lt;td class='summary-name'&gt;Indemnity Limit&lt;/td&gt; &lt;td class='summary-value'&gt;%{currencyAsString(sumInsured)}%&lt;/td&gt; &lt;/tr&gt; &lt;tr&gt; &lt;td class='summary-name'&gt;Overseas Work&lt;/td&gt; &lt;td class='summary-value'&gt;%{''+number(overseas)+'%'}%&lt;/td&gt; &lt;/tr&gt; &lt;tr&gt; &lt;td class='summary-name'&gt;Structural Engineering&lt;/td&gt; &lt;td class='summary-value'&gt;%{''+number(structuralEngineering)+'%'}%&lt;/td&gt; &lt;/tr&gt; &lt;tr&gt; &lt;td class='summary-name'&gt;Geotechnical Engineering&lt;/td&gt; &lt;td class='summary-value'&gt;%{''+number(geotechnicalEngineering)+'%'}%&lt;/td&gt; &lt;/tr&gt; &lt;tr&gt; &lt;td class='summary-name'&gt;Other Activities&lt;/td&gt; &lt;td class='summary-value'&gt;%{''+number(otherActivities)+'%'}%&lt;/td&gt; &lt;/tr&gt; &lt;tr&gt; &lt;td class='summary-name'&gt;Policy Start Date&lt;/td&gt; &lt;td class='summary-value'&gt;%{policyStartDate}%&lt;/td&gt; &lt;/tr&gt; &lt;/table&gt;"}},"validators": {"validation": Validators.compose([])}}</v>
      </c>
      <c r="BI226" s="26" t="str">
        <f ca="1" xml:space="preserve">
IF(Table_Question_Sets[[#This Row],[Row]]="Yes","]},{""className"": ""row"",""fieldGroup"": [","")&amp;
Table_Question_Sets[[#This Row],[Config Field]]</f>
        <v>{"key": "endorsementCoverSummary","type": "content-field","className":"col-xs-12","templateOptions":{"content":{"heading3":"Summary of cover","paragraph":"In performing your assessment, please consider the answers provided to the following questions:","customHTML":"&lt;table class='summary-table'&gt; &lt;tr&gt; &lt;th class='summary-name'&gt;Question&lt;/th&gt; &lt;th class='summary-value'&gt;Answer&lt;/th&gt; &lt;/tr&gt; &lt;tr&gt; &lt;td class='summary-name'&gt;Total Claims&lt;/td&gt; &lt;td class='summary-value'&gt;%{currencyAsString(totalClaims)}%&lt;/td&gt; &lt;/tr&gt; &lt;tr&gt; &lt;td class='summary-name'&gt;Actual Fees&lt;/td&gt; &lt;td class='summary-value'&gt;%{currencyAsString(actualFees)}%&lt;/td&gt; &lt;/tr&gt; &lt;tr&gt; &lt;td class='summary-name'&gt;Indemnity Limit&lt;/td&gt; &lt;td class='summary-value'&gt;%{currencyAsString(sumInsured)}%&lt;/td&gt; &lt;/tr&gt; &lt;tr&gt; &lt;td class='summary-name'&gt;Overseas Work&lt;/td&gt; &lt;td class='summary-value'&gt;%{''+number(overseas)+'%'}%&lt;/td&gt; &lt;/tr&gt; &lt;tr&gt; &lt;td class='summary-name'&gt;Structural Engineering&lt;/td&gt; &lt;td class='summary-value'&gt;%{''+number(structuralEngineering)+'%'}%&lt;/td&gt; &lt;/tr&gt; &lt;tr&gt; &lt;td class='summary-name'&gt;Geotechnical Engineering&lt;/td&gt; &lt;td class='summary-value'&gt;%{''+number(geotechnicalEngineering)+'%'}%&lt;/td&gt; &lt;/tr&gt; &lt;tr&gt; &lt;td class='summary-name'&gt;Other Activities&lt;/td&gt; &lt;td class='summary-value'&gt;%{''+number(otherActivities)+'%'}%&lt;/td&gt; &lt;/tr&gt; &lt;tr&gt; &lt;td class='summary-name'&gt;Policy Start Date&lt;/td&gt; &lt;td class='summary-value'&gt;%{policyStartDate}%&lt;/td&gt; &lt;/tr&gt; &lt;/table&gt;"}},"validators": {"validation": Validators.compose([])}}</v>
      </c>
      <c r="BJ22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"endorsementCoverSummary","type": "content-field","className":"col-xs-12","templateOptions":{"content":{"heading3":"Summary of cover","paragraph":"In performing your assessment, please consider the answers provided to the following questions:","customHTML":"&lt;table class='summary-table'&gt; &lt;tr&gt; &lt;th class='summary-name'&gt;Question&lt;/th&gt; &lt;th class='summary-value'&gt;Answer&lt;/th&gt; &lt;/tr&gt; &lt;tr&gt; &lt;td class='summary-name'&gt;Total Claims&lt;/td&gt; &lt;td class='summary-value'&gt;%{currencyAsString(totalClaims)}%&lt;/td&gt; &lt;/tr&gt; &lt;tr&gt; &lt;td class='summary-name'&gt;Actual Fees&lt;/td&gt; &lt;td class='summary-value'&gt;%{currencyAsString(actualFees)}%&lt;/td&gt; &lt;/tr&gt; &lt;tr&gt; &lt;td class='summary-name'&gt;Indemnity Limit&lt;/td&gt; &lt;td class='summary-value'&gt;%{currencyAsString(sumInsured)}%&lt;/td&gt; &lt;/tr&gt; &lt;tr&gt; &lt;td class='summary-name'&gt;Overseas Work&lt;/td&gt; &lt;td class='summary-value'&gt;%{''+number(overseas)+'%'}%&lt;/td&gt; &lt;/tr&gt; &lt;tr&gt; &lt;td class='summary-name'&gt;Structural Engineering&lt;/td&gt; &lt;td class='summary-value'&gt;%{''+number(structuralEngineering)+'%'}%&lt;/td&gt; &lt;/tr&gt; &lt;tr&gt; &lt;td class='summary-name'&gt;Geotechnical Engineering&lt;/td&gt; &lt;td class='summary-value'&gt;%{''+number(geotechnicalEngineering)+'%'}%&lt;/td&gt; &lt;/tr&gt; &lt;tr&gt; &lt;td class='summary-name'&gt;Other Activities&lt;/td&gt; &lt;td class='summary-value'&gt;%{''+number(otherActivities)+'%'}%&lt;/td&gt; &lt;/tr&gt; &lt;tr&gt; &lt;td class='summary-name'&gt;Policy Start Date&lt;/td&gt; &lt;td class='summary-value'&gt;%{policyStartDate}%&lt;/td&gt; &lt;/tr&gt; &lt;/table&gt;"}},"validators": {"validation": Validators.compose([])}},{"key": "loadingFactor","type": "input-field","className":"col-xs-12","templateOptions":{"defaultValue":"1","assumedValue":"1","content":{"heading3":"Premium loading ratio","paragraph":"If you would like to load the base premium on this quote, please enter a loading ratio, e.g. 1.3."},"affectsPremium":"Yes"},"validators": {"validation": Validators.compose([ValidationService.required('true', ''), ValidationService.isNumber()])}},{"key": "additionalPremium","type": "input-field","className":"col-xs-12","templateOptions":{"assumedValue":"0","content":{"heading3":"Adjusted premium amount","paragraph":"If you would like to specify a different annual base premium amount please enter that amount here"},"formatTextInput":"currency","addonLeft":{"class":"fa fa-usd"},"affectsPremium":"Yes"},"validators":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K22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6" s="137" t="str">
        <f>IF(AND(Table_Question_Sets[[#This Row],[Header]]="",Table_Question_Sets[[#This Row],[Property]]&lt;&gt;"",Table_Question_Sets[[#This Row],[Field Type]]&lt;&gt;""),
""""&amp;Table_Question_Sets[[#This Row],[Key]]&amp;"""","")</f>
        <v>"endorsementCoverSummary"</v>
      </c>
      <c r="BM22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"endorsementCoverSummary","loadingFactor","additionalPremium","specialConditions","endorsementMessage"</v>
      </c>
      <c r="BN226" s="137" t="str">
        <f>IF(AND(Table_Question_Sets[[#This Row],[Header]]&lt;&gt;"Yes",Table_Question_Sets[[#This Row],[Property]]&lt;&gt;"",Table_Question_Sets[[#This Row],[Workflow Role]]&lt;&gt;""),
""""&amp;Table_Question_Sets[[#This Row],[Workflow Role]]&amp;""":"""&amp;Table_Question_Sets[[#This Row],[Key]]&amp;"""","")</f>
        <v/>
      </c>
      <c r="BO226" s="137" t="str">
        <f>IF(AND(Table_Question_Sets[[#This Row],[Header]]&lt;&gt;"Yes",Table_Question_Sets[[#This Row],[Property]]&lt;&gt;"",Table_Question_Sets[[#This Row],[Private]]="Yes"),
""""&amp;Table_Question_Sets[[#This Row],[Key]]&amp;"""","")</f>
        <v/>
      </c>
      <c r="BP226" s="137">
        <f ca="1">IF(Table_Question_Sets[[#This Row],[Header]]="Yes","",_xlfn.NUMBERVALUE(INDIRECT(SUBSTITUTE(ADDRESS(1,COLUMN(),4),"1","")&amp;ROW()+1))+IF(OR(Table_Question_Sets[[#This Row],[Value]]&lt;&gt;"",AND(Table_Question_Sets[[#This Row],[Data Type]]="Repeating",Table_Question_Sets[[#This Row],[Calculation Repeating]]&lt;&gt;"")),1,0))</f>
        <v>0</v>
      </c>
      <c r="BQ226" s="137" t="str">
        <f ca="1" xml:space="preserve">
IF(Table_Question_Sets[[#This Row],[Data Type]]="Repeating",
OFFSET(Table_Repeating_Question_Sets[[#Headers],[Property]],MATCH(Table_Question_Sets[[#This Row],[Property]],Table_Repeating_Question_Sets[Property],0),MATCH("Calculation",Table_Repeating_Question_Sets[#Headers],0)-1,1,1),
"")</f>
        <v/>
      </c>
      <c r="BR226"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"loadingFactor": 1,"additionalPremium": "$0.00"</v>
      </c>
      <c r="BT226" s="137" t="str">
        <f ca="1">IF(ISNUMBER(Table_Question_Sets[[#This Row],[Config Use Row]]),INDEX(Table_Question_Sets[Config Rollup],Table_Question_Sets[[#This Row],[Config Use Row]]),"")</f>
        <v/>
      </c>
      <c r="BU226" s="137" t="str">
        <f ca="1">IF(ISNUMBER(Table_Question_Sets[[#This Row],[Config Use Row]]),INDEX(Table_Question_Sets[Config Keys Nested Rollup],Table_Question_Sets[[#This Row],[Config Use Row]]),"")</f>
        <v/>
      </c>
      <c r="BV226" s="137" t="str">
        <f ca="1">IF(ISNUMBER(Table_Question_Sets[[#This Row],[Config Use Row]]),INDEX(Table_Question_Sets[Calculation Rollup],Table_Question_Sets[[#This Row],[Config Use Row]]),"")</f>
        <v/>
      </c>
    </row>
    <row r="227" spans="2:74" s="22" customFormat="1" ht="21" customHeight="1">
      <c r="B227" s="28" t="s">
        <v>973</v>
      </c>
      <c r="C227" s="10"/>
      <c r="D227" s="26" t="str">
        <f ca="1">IF(Table_Question_Sets[[#This Row],[Header]]="Yes","",
IF(INDIRECT(SUBSTITUTE(ADDRESS(1,COLUMN(),4),"1","")&amp;ROW()-1)="",
INDIRECT(SUBSTITUTE(ADDRESS(1,COLUMN(Table_Question_Sets[[#This Row],[Property]]),4),"1","")&amp;ROW()-1),
INDIRECT(SUBSTITUTE(ADDRESS(1,COLUMN(),4),"1","")&amp;ROW()-1)))</f>
        <v>Endorsement</v>
      </c>
      <c r="E22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loadingFactor</v>
      </c>
      <c r="F227" s="26" t="str">
        <f>IF(Table_Question_Sets[[#This Row],[Header]]="Yes","",IF(Table_Question_Sets[[#This Row],[Property]]&lt;&gt;"",SUBSTITUTE(Table_Question_Sets[[#This Row],[Property]]," ",""),""))</f>
        <v>LoadingFactor</v>
      </c>
      <c r="G227" s="94"/>
      <c r="H227" s="11" t="s">
        <v>64</v>
      </c>
      <c r="I227" s="10" t="s">
        <v>37</v>
      </c>
      <c r="J227" s="10"/>
      <c r="K227" s="62" t="s">
        <v>60</v>
      </c>
      <c r="L227" s="82"/>
      <c r="M227" s="82"/>
      <c r="N227" s="52"/>
      <c r="O227" s="25">
        <v>12</v>
      </c>
      <c r="P227" s="25"/>
      <c r="Q227" s="25"/>
      <c r="R227" s="25"/>
      <c r="S227" s="25"/>
      <c r="T227" s="28"/>
      <c r="U227" s="27"/>
      <c r="V227" s="27"/>
      <c r="W227" s="27"/>
      <c r="X227" s="10"/>
      <c r="Y227" s="11" t="s">
        <v>1135</v>
      </c>
      <c r="Z227" s="10"/>
      <c r="AA227" s="10" t="s">
        <v>975</v>
      </c>
      <c r="AB227" s="10"/>
      <c r="AC227" s="10"/>
      <c r="AD227" s="27"/>
      <c r="AE227" s="27"/>
      <c r="AF227" s="10"/>
      <c r="AG227" s="10"/>
      <c r="AH227" s="199" t="s">
        <v>988</v>
      </c>
      <c r="AI227" s="181"/>
      <c r="AJ227" s="181"/>
      <c r="AK227" s="181"/>
      <c r="AL227" s="137">
        <v>1</v>
      </c>
      <c r="AM227" s="217">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v>
      </c>
      <c r="AN227"/>
      <c r="AO22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7"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7" s="27"/>
      <c r="AR227" s="25"/>
      <c r="AS227" s="10" t="s">
        <v>60</v>
      </c>
      <c r="AT227" s="10"/>
      <c r="AU227" s="10"/>
      <c r="AV227" s="10"/>
      <c r="AW227" s="10"/>
      <c r="AX227" s="10"/>
      <c r="AY227" s="50">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v>
      </c>
      <c r="AZ227" s="50">
        <f>IF(OR(Table_Question_Sets[[#This Row],[Header]]="Yes",Table_Question_Sets[[#This Row],[Text]]=""),"",IF(OR(Table_Question_Sets[[#This Row],[Text]]="true",Table_Question_Sets[[#This Row],[Text]]="false",ISNUMBER(Table_Question_Sets[[#This Row],[Text]])),Table_Question_Sets[[#This Row],[Text]],""""&amp;Table_Question_Sets[[#This Row],[Text]]&amp;""""))</f>
        <v>1</v>
      </c>
      <c r="BA227" s="29" t="str">
        <f>IF(AND(Table_Question_Sets[[#This Row],[Header]]&lt;&gt;"Yes",Table_Question_Sets[[#This Row],[Property]]&lt;&gt;"",Table_Question_Sets[[#This Row],[Summary Label]]&lt;&gt;""),""""&amp;Table_Question_Sets[[#This Row],[Key]]&amp;""": """&amp;Table_Question_Sets[[#This Row],[Summary Label]]&amp;"""","")</f>
        <v/>
      </c>
      <c r="BB227" s="29">
        <f ca="1">IF(Table_Question_Sets[[#This Row],[Header]]="Yes","",_xlfn.NUMBERVALUE(INDIRECT(SUBSTITUTE(ADDRESS(1,COLUMN(),4),"1","")&amp;ROW()-1))+IF(Table_Question_Sets[[#This Row],[Property]]&lt;&gt;"",1,0))</f>
        <v>3</v>
      </c>
      <c r="BC227" s="29">
        <f ca="1">IF(Table_Question_Sets[[#This Row],[Header]]="Yes","",_xlfn.NUMBERVALUE(INDIRECT(SUBSTITUTE(ADDRESS(1,COLUMN(),4),"1","")&amp;ROW()+1))+IF(Table_Question_Sets[[#This Row],[Property]]&lt;&gt;"",1,0))</f>
        <v>4</v>
      </c>
      <c r="BD227" s="29" t="str">
        <f t="array" aca="1" ref="BD2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7"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ValidationService.isNumber()])}</v>
      </c>
      <c r="BF227"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7"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"templateOptions":{"defaultValue":"1","assumedValue":"1","content":{"heading3":"Premium loading ratio","paragraph":"If you would like to load the base premium on this quote, please enter a loading ratio, e.g. 1.3."},"affectsPremium":"Yes"}</v>
      </c>
      <c r="BH22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"loadingFactor","type": "input-field","className":"col-xs-12","templateOptions":{"defaultValue":"1","assumedValue":"1","content":{"heading3":"Premium loading ratio","paragraph":"If you would like to load the base premium on this quote, please enter a loading ratio, e.g. 1.3."},"affectsPremium":"Yes"},"validators": {"validation": Validators.compose([ValidationService.required('true', ''), ValidationService.isNumber()])}}</v>
      </c>
      <c r="BI227" s="26" t="str">
        <f ca="1" xml:space="preserve">
IF(Table_Question_Sets[[#This Row],[Row]]="Yes","]},{""className"": ""row"",""fieldGroup"": [","")&amp;
Table_Question_Sets[[#This Row],[Config Field]]</f>
        <v>{"key": "loadingFactor","type": "input-field","className":"col-xs-12","templateOptions":{"defaultValue":"1","assumedValue":"1","content":{"heading3":"Premium loading ratio","paragraph":"If you would like to load the base premium on this quote, please enter a loading ratio, e.g. 1.3."},"affectsPremium":"Yes"},"validators": {"validation": Validators.compose([ValidationService.required('true', ''), ValidationService.isNumber()])}}</v>
      </c>
      <c r="BJ22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"loadingFactor","type": "input-field","className":"col-xs-12","templateOptions":{"defaultValue":"1","assumedValue":"1","content":{"heading3":"Premium loading ratio","paragraph":"If you would like to load the base premium on this quote, please enter a loading ratio, e.g. 1.3."},"affectsPremium":"Yes"},"validators": {"validation": Validators.compose([ValidationService.required('true', ''), ValidationService.isNumber()])}},{"key": "additionalPremium","type": "input-field","className":"col-xs-12","templateOptions":{"assumedValue":"0","content":{"heading3":"Adjusted premium amount","paragraph":"If you would like to specify a different annual base premium amount please enter that amount here"},"formatTextInput":"currency","addonLeft":{"class":"fa fa-usd"},"affectsPremium":"Yes"},"validators":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K22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7" s="137" t="str">
        <f>IF(AND(Table_Question_Sets[[#This Row],[Header]]="",Table_Question_Sets[[#This Row],[Property]]&lt;&gt;"",Table_Question_Sets[[#This Row],[Field Type]]&lt;&gt;""),
""""&amp;Table_Question_Sets[[#This Row],[Key]]&amp;"""","")</f>
        <v>"loadingFactor"</v>
      </c>
      <c r="BM22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"loadingFactor","additionalPremium","specialConditions","endorsementMessage"</v>
      </c>
      <c r="BN227" s="137" t="str">
        <f>IF(AND(Table_Question_Sets[[#This Row],[Header]]&lt;&gt;"Yes",Table_Question_Sets[[#This Row],[Property]]&lt;&gt;"",Table_Question_Sets[[#This Row],[Workflow Role]]&lt;&gt;""),
""""&amp;Table_Question_Sets[[#This Row],[Workflow Role]]&amp;""":"""&amp;Table_Question_Sets[[#This Row],[Key]]&amp;"""","")</f>
        <v/>
      </c>
      <c r="BO227" s="137" t="str">
        <f>IF(AND(Table_Question_Sets[[#This Row],[Header]]&lt;&gt;"Yes",Table_Question_Sets[[#This Row],[Property]]&lt;&gt;"",Table_Question_Sets[[#This Row],[Private]]="Yes"),
""""&amp;Table_Question_Sets[[#This Row],[Key]]&amp;"""","")</f>
        <v/>
      </c>
      <c r="BP227" s="137">
        <f ca="1">IF(Table_Question_Sets[[#This Row],[Header]]="Yes","",_xlfn.NUMBERVALUE(INDIRECT(SUBSTITUTE(ADDRESS(1,COLUMN(),4),"1","")&amp;ROW()+1))+IF(OR(Table_Question_Sets[[#This Row],[Value]]&lt;&gt;"",AND(Table_Question_Sets[[#This Row],[Data Type]]="Repeating",Table_Question_Sets[[#This Row],[Calculation Repeating]]&lt;&gt;"")),1,0))</f>
        <v>0</v>
      </c>
      <c r="BQ227" s="137" t="str">
        <f ca="1" xml:space="preserve">
IF(Table_Question_Sets[[#This Row],[Data Type]]="Repeating",
OFFSET(Table_Repeating_Question_Sets[[#Headers],[Property]],MATCH(Table_Question_Sets[[#This Row],[Property]],Table_Repeating_Question_Sets[Property],0),MATCH("Calculation",Table_Repeating_Question_Sets[#Headers],0)-1,1,1),
"")</f>
        <v/>
      </c>
      <c r="BR227"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"loadingFactor": 1</v>
      </c>
      <c r="BS22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"loadingFactor": 1,"additionalPremium": "$0.00"</v>
      </c>
      <c r="BT227" s="137" t="str">
        <f ca="1">IF(ISNUMBER(Table_Question_Sets[[#This Row],[Config Use Row]]),INDEX(Table_Question_Sets[Config Rollup],Table_Question_Sets[[#This Row],[Config Use Row]]),"")</f>
        <v/>
      </c>
      <c r="BU227" s="137" t="str">
        <f ca="1">IF(ISNUMBER(Table_Question_Sets[[#This Row],[Config Use Row]]),INDEX(Table_Question_Sets[Config Keys Nested Rollup],Table_Question_Sets[[#This Row],[Config Use Row]]),"")</f>
        <v/>
      </c>
      <c r="BV227" s="137" t="str">
        <f ca="1">IF(ISNUMBER(Table_Question_Sets[[#This Row],[Config Use Row]]),INDEX(Table_Question_Sets[Calculation Rollup],Table_Question_Sets[[#This Row],[Config Use Row]]),"")</f>
        <v/>
      </c>
    </row>
    <row r="228" spans="2:74" s="22" customFormat="1" ht="21" customHeight="1">
      <c r="B228" s="28" t="s">
        <v>974</v>
      </c>
      <c r="C228" s="10"/>
      <c r="D228" s="26" t="str">
        <f ca="1">IF(Table_Question_Sets[[#This Row],[Header]]="Yes","",
IF(INDIRECT(SUBSTITUTE(ADDRESS(1,COLUMN(),4),"1","")&amp;ROW()-1)="",
INDIRECT(SUBSTITUTE(ADDRESS(1,COLUMN(Table_Question_Sets[[#This Row],[Property]]),4),"1","")&amp;ROW()-1),
INDIRECT(SUBSTITUTE(ADDRESS(1,COLUMN(),4),"1","")&amp;ROW()-1)))</f>
        <v>Endorsement</v>
      </c>
      <c r="E22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additionalPremium</v>
      </c>
      <c r="F228" s="26" t="str">
        <f>IF(Table_Question_Sets[[#This Row],[Header]]="Yes","",IF(Table_Question_Sets[[#This Row],[Property]]&lt;&gt;"",SUBSTITUTE(Table_Question_Sets[[#This Row],[Property]]," ",""),""))</f>
        <v>AdditionalPremium</v>
      </c>
      <c r="G228" s="94"/>
      <c r="H228" s="11" t="s">
        <v>65</v>
      </c>
      <c r="I228" s="11" t="s">
        <v>65</v>
      </c>
      <c r="J228" s="10"/>
      <c r="K228" s="62"/>
      <c r="L228" s="82"/>
      <c r="M228" s="82"/>
      <c r="N228" s="52"/>
      <c r="O228" s="25">
        <v>12</v>
      </c>
      <c r="P228" s="25"/>
      <c r="Q228" s="25"/>
      <c r="R228" s="25"/>
      <c r="S228" s="25"/>
      <c r="T228" s="28"/>
      <c r="U228" s="27"/>
      <c r="V228" s="27"/>
      <c r="W228" s="27"/>
      <c r="X228" s="10"/>
      <c r="Y228" s="11" t="s">
        <v>1746</v>
      </c>
      <c r="Z228" s="10"/>
      <c r="AA228" s="314" t="s">
        <v>1747</v>
      </c>
      <c r="AB228" s="10"/>
      <c r="AC228" s="10"/>
      <c r="AD228" s="27"/>
      <c r="AE228" s="27"/>
      <c r="AF228" s="10"/>
      <c r="AG228" s="10"/>
      <c r="AH228" s="199"/>
      <c r="AI228" s="181"/>
      <c r="AJ228" s="181"/>
      <c r="AK228" s="181"/>
      <c r="AL228" s="137">
        <v>0</v>
      </c>
      <c r="AM228" s="217">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N228"/>
      <c r="AO22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8" s="27"/>
      <c r="AR228" s="25"/>
      <c r="AS228" s="10" t="s">
        <v>60</v>
      </c>
      <c r="AT228" s="10"/>
      <c r="AU228" s="10"/>
      <c r="AV228" s="10"/>
      <c r="AW228" s="10"/>
      <c r="AX228" s="10"/>
      <c r="AY22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$0.00</v>
      </c>
      <c r="AZ228" s="50" t="str">
        <f>IF(OR(Table_Question_Sets[[#This Row],[Header]]="Yes",Table_Question_Sets[[#This Row],[Text]]=""),"",IF(OR(Table_Question_Sets[[#This Row],[Text]]="true",Table_Question_Sets[[#This Row],[Text]]="false",ISNUMBER(Table_Question_Sets[[#This Row],[Text]])),Table_Question_Sets[[#This Row],[Text]],""""&amp;Table_Question_Sets[[#This Row],[Text]]&amp;""""))</f>
        <v>"$0.00"</v>
      </c>
      <c r="BA228" s="29" t="str">
        <f>IF(AND(Table_Question_Sets[[#This Row],[Header]]&lt;&gt;"Yes",Table_Question_Sets[[#This Row],[Property]]&lt;&gt;"",Table_Question_Sets[[#This Row],[Summary Label]]&lt;&gt;""),""""&amp;Table_Question_Sets[[#This Row],[Key]]&amp;""": """&amp;Table_Question_Sets[[#This Row],[Summary Label]]&amp;"""","")</f>
        <v/>
      </c>
      <c r="BB228" s="29">
        <f ca="1">IF(Table_Question_Sets[[#This Row],[Header]]="Yes","",_xlfn.NUMBERVALUE(INDIRECT(SUBSTITUTE(ADDRESS(1,COLUMN(),4),"1","")&amp;ROW()-1))+IF(Table_Question_Sets[[#This Row],[Property]]&lt;&gt;"",1,0))</f>
        <v>4</v>
      </c>
      <c r="BC228" s="29">
        <f ca="1">IF(Table_Question_Sets[[#This Row],[Header]]="Yes","",_xlfn.NUMBERVALUE(INDIRECT(SUBSTITUTE(ADDRESS(1,COLUMN(),4),"1","")&amp;ROW()+1))+IF(Table_Question_Sets[[#This Row],[Property]]&lt;&gt;"",1,0))</f>
        <v>3</v>
      </c>
      <c r="BD228" s="29" t="str">
        <f t="array" aca="1" ref="BD2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2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8"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"templateOptions":{"assumedValue":"0","content":{"heading3":"Adjusted premium amount","paragraph":"If you would like to specify a different annual base premium amount please enter that amount here"},"formatTextInput":"currency","addonLeft":{"class":"fa fa-usd"},"affectsPremium":"Yes"}</v>
      </c>
      <c r="BH228"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"additionalPremium","type": "input-field","className":"col-xs-12","templateOptions":{"assumedValue":"0","content":{"heading3":"Adjusted premium amount","paragraph":"If you would like to specify a different annual base premium amount please enter that amount here"},"formatTextInput":"currency","addonLeft":{"class":"fa fa-usd"},"affectsPremium":"Yes"},"validators": {"validation": Validators.compose([])}}</v>
      </c>
      <c r="BI228" s="26" t="str">
        <f ca="1" xml:space="preserve">
IF(Table_Question_Sets[[#This Row],[Row]]="Yes","]},{""className"": ""row"",""fieldGroup"": [","")&amp;
Table_Question_Sets[[#This Row],[Config Field]]</f>
        <v>{"key": "additionalPremium","type": "input-field","className":"col-xs-12","templateOptions":{"assumedValue":"0","content":{"heading3":"Adjusted premium amount","paragraph":"If you would like to specify a different annual base premium amount please enter that amount here"},"formatTextInput":"currency","addonLeft":{"class":"fa fa-usd"},"affectsPremium":"Yes"},"validators": {"validation": Validators.compose([])}}</v>
      </c>
      <c r="BJ22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"additionalPremium","type": "input-field","className":"col-xs-12","templateOptions":{"assumedValue":"0","content":{"heading3":"Adjusted premium amount","paragraph":"If you would like to specify a different annual base premium amount please enter that amount here"},"formatTextInput":"currency","addonLeft":{"class":"fa fa-usd"},"affectsPremium":"Yes"},"validators":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K22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8" s="137" t="str">
        <f>IF(AND(Table_Question_Sets[[#This Row],[Header]]="",Table_Question_Sets[[#This Row],[Property]]&lt;&gt;"",Table_Question_Sets[[#This Row],[Field Type]]&lt;&gt;""),
""""&amp;Table_Question_Sets[[#This Row],[Key]]&amp;"""","")</f>
        <v>"additionalPremium"</v>
      </c>
      <c r="BM22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"additionalPremium","specialConditions","endorsementMessage"</v>
      </c>
      <c r="BN228" s="137" t="str">
        <f>IF(AND(Table_Question_Sets[[#This Row],[Header]]&lt;&gt;"Yes",Table_Question_Sets[[#This Row],[Property]]&lt;&gt;"",Table_Question_Sets[[#This Row],[Workflow Role]]&lt;&gt;""),
""""&amp;Table_Question_Sets[[#This Row],[Workflow Role]]&amp;""":"""&amp;Table_Question_Sets[[#This Row],[Key]]&amp;"""","")</f>
        <v/>
      </c>
      <c r="BO228" s="137" t="str">
        <f>IF(AND(Table_Question_Sets[[#This Row],[Header]]&lt;&gt;"Yes",Table_Question_Sets[[#This Row],[Property]]&lt;&gt;"",Table_Question_Sets[[#This Row],[Private]]="Yes"),
""""&amp;Table_Question_Sets[[#This Row],[Key]]&amp;"""","")</f>
        <v/>
      </c>
      <c r="BP228" s="137">
        <f ca="1">IF(Table_Question_Sets[[#This Row],[Header]]="Yes","",_xlfn.NUMBERVALUE(INDIRECT(SUBSTITUTE(ADDRESS(1,COLUMN(),4),"1","")&amp;ROW()+1))+IF(OR(Table_Question_Sets[[#This Row],[Value]]&lt;&gt;"",AND(Table_Question_Sets[[#This Row],[Data Type]]="Repeating",Table_Question_Sets[[#This Row],[Calculation Repeating]]&lt;&gt;"")),1,0))</f>
        <v>0</v>
      </c>
      <c r="BQ228" s="137" t="str">
        <f ca="1" xml:space="preserve">
IF(Table_Question_Sets[[#This Row],[Data Type]]="Repeating",
OFFSET(Table_Repeating_Question_Sets[[#Headers],[Property]],MATCH(Table_Question_Sets[[#This Row],[Property]],Table_Repeating_Question_Sets[Property],0),MATCH("Calculation",Table_Repeating_Question_Sets[#Headers],0)-1,1,1),
"")</f>
        <v/>
      </c>
      <c r="BR228"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"additionalPremium": "$0.00"</v>
      </c>
      <c r="BS22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"additionalPremium": "$0.00"</v>
      </c>
      <c r="BT228" s="137" t="str">
        <f ca="1">IF(ISNUMBER(Table_Question_Sets[[#This Row],[Config Use Row]]),INDEX(Table_Question_Sets[Config Rollup],Table_Question_Sets[[#This Row],[Config Use Row]]),"")</f>
        <v/>
      </c>
      <c r="BU228" s="137" t="str">
        <f ca="1">IF(ISNUMBER(Table_Question_Sets[[#This Row],[Config Use Row]]),INDEX(Table_Question_Sets[Config Keys Nested Rollup],Table_Question_Sets[[#This Row],[Config Use Row]]),"")</f>
        <v/>
      </c>
      <c r="BV228" s="137" t="str">
        <f ca="1">IF(ISNUMBER(Table_Question_Sets[[#This Row],[Config Use Row]]),INDEX(Table_Question_Sets[Calculation Rollup],Table_Question_Sets[[#This Row],[Config Use Row]]),"")</f>
        <v/>
      </c>
    </row>
    <row r="229" spans="2:74" s="22" customFormat="1" ht="21" customHeight="1">
      <c r="B229" s="28" t="s">
        <v>980</v>
      </c>
      <c r="C229" s="10"/>
      <c r="D229" s="26" t="str">
        <f ca="1">IF(Table_Question_Sets[[#This Row],[Header]]="Yes","",
IF(INDIRECT(SUBSTITUTE(ADDRESS(1,COLUMN(),4),"1","")&amp;ROW()-1)="",
INDIRECT(SUBSTITUTE(ADDRESS(1,COLUMN(Table_Question_Sets[[#This Row],[Property]]),4),"1","")&amp;ROW()-1),
INDIRECT(SUBSTITUTE(ADDRESS(1,COLUMN(),4),"1","")&amp;ROW()-1)))</f>
        <v>Endorsement</v>
      </c>
      <c r="E22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specialConditions</v>
      </c>
      <c r="F229" s="26" t="str">
        <f>IF(Table_Question_Sets[[#This Row],[Header]]="Yes","",IF(Table_Question_Sets[[#This Row],[Property]]&lt;&gt;"",SUBSTITUTE(Table_Question_Sets[[#This Row],[Property]]," ",""),""))</f>
        <v>SpecialConditions</v>
      </c>
      <c r="G229" s="94"/>
      <c r="H229" s="11" t="s">
        <v>37</v>
      </c>
      <c r="I229" s="10" t="s">
        <v>78</v>
      </c>
      <c r="J229" s="10"/>
      <c r="K229" s="62"/>
      <c r="L229" s="82"/>
      <c r="M229" s="82"/>
      <c r="N229" s="52"/>
      <c r="O229" s="59" t="s">
        <v>726</v>
      </c>
      <c r="P229" s="59"/>
      <c r="Q229" s="59"/>
      <c r="R229" s="59"/>
      <c r="S229" s="25"/>
      <c r="T229" s="28"/>
      <c r="U229" s="27"/>
      <c r="V229" s="27"/>
      <c r="W229" s="27"/>
      <c r="X229" s="10"/>
      <c r="Y229" s="11" t="s">
        <v>1134</v>
      </c>
      <c r="Z229" s="10"/>
      <c r="AA229" s="240" t="s">
        <v>976</v>
      </c>
      <c r="AB229" s="10"/>
      <c r="AC229" s="10"/>
      <c r="AD229" s="27"/>
      <c r="AE229" s="27"/>
      <c r="AF229" s="10"/>
      <c r="AG229" s="10"/>
      <c r="AH229" s="199"/>
      <c r="AI229" s="181"/>
      <c r="AJ229" s="181"/>
      <c r="AK229" s="181"/>
      <c r="AL229" s="137"/>
      <c r="AM229"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29"/>
      <c r="AO22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9" s="27"/>
      <c r="AR229" s="25"/>
      <c r="AS229" s="10"/>
      <c r="AT229" s="10"/>
      <c r="AU229" s="10"/>
      <c r="AV229" s="10"/>
      <c r="AW229" s="10"/>
      <c r="AX229" s="10"/>
      <c r="AY22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9" s="50" t="str">
        <f>IF(OR(Table_Question_Sets[[#This Row],[Header]]="Yes",Table_Question_Sets[[#This Row],[Text]]=""),"",IF(OR(Table_Question_Sets[[#This Row],[Text]]="true",Table_Question_Sets[[#This Row],[Text]]="false",ISNUMBER(Table_Question_Sets[[#This Row],[Text]])),Table_Question_Sets[[#This Row],[Text]],""""&amp;Table_Question_Sets[[#This Row],[Text]]&amp;""""))</f>
        <v/>
      </c>
      <c r="BA229" s="29" t="str">
        <f>IF(AND(Table_Question_Sets[[#This Row],[Header]]&lt;&gt;"Yes",Table_Question_Sets[[#This Row],[Property]]&lt;&gt;"",Table_Question_Sets[[#This Row],[Summary Label]]&lt;&gt;""),""""&amp;Table_Question_Sets[[#This Row],[Key]]&amp;""": """&amp;Table_Question_Sets[[#This Row],[Summary Label]]&amp;"""","")</f>
        <v/>
      </c>
      <c r="BB229" s="29">
        <f ca="1">IF(Table_Question_Sets[[#This Row],[Header]]="Yes","",_xlfn.NUMBERVALUE(INDIRECT(SUBSTITUTE(ADDRESS(1,COLUMN(),4),"1","")&amp;ROW()-1))+IF(Table_Question_Sets[[#This Row],[Property]]&lt;&gt;"",1,0))</f>
        <v>5</v>
      </c>
      <c r="BC229" s="29">
        <f ca="1">IF(Table_Question_Sets[[#This Row],[Header]]="Yes","",_xlfn.NUMBERVALUE(INDIRECT(SUBSTITUTE(ADDRESS(1,COLUMN(),4),"1","")&amp;ROW()+1))+IF(Table_Question_Sets[[#This Row],[Property]]&lt;&gt;"",1,0))</f>
        <v>2</v>
      </c>
      <c r="BD229" s="29" t="str">
        <f t="array" aca="1" ref="BD2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2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"templateOptions":{"content":{"heading3":"Special conditions","paragraph":"Please enter any additional information you would like included in the endorsements section of the quote and policy schedules for this quote."}}</v>
      </c>
      <c r="BH22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"specialConditions","type": "textarea-field","className":"col-xs-12","templateOptions":{"content":{"heading3":"Special conditions","paragraph":"Please enter any additional information you would like included in the endorsements section of the quote and policy schedules for this quote."}},"validators": {"validation": Validators.compose([])}}</v>
      </c>
      <c r="BI229" s="26" t="str">
        <f ca="1" xml:space="preserve">
IF(Table_Question_Sets[[#This Row],[Row]]="Yes","]},{""className"": ""row"",""fieldGroup"": [","")&amp;
Table_Question_Sets[[#This Row],[Config Field]]</f>
        <v>{"key": "specialConditions","type": "textarea-field","className":"col-xs-12","templateOptions":{"content":{"heading3":"Special conditions","paragraph":"Please enter any additional information you would like included in the endorsements section of the quote and policy schedules for this quote."}},"validators": {"validation": Validators.compose([])}}</v>
      </c>
      <c r="BJ22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"specialConditions","type": "textarea-field","className":"col-xs-12","templateOptions":{"content":{"heading3":"Special conditions","paragraph":"Please enter any additional information you would like included in the endorsements section of the quote and policy schedules for this quote."}},"validators":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K22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9" s="137" t="str">
        <f>IF(AND(Table_Question_Sets[[#This Row],[Header]]="",Table_Question_Sets[[#This Row],[Property]]&lt;&gt;"",Table_Question_Sets[[#This Row],[Field Type]]&lt;&gt;""),
""""&amp;Table_Question_Sets[[#This Row],[Key]]&amp;"""","")</f>
        <v>"specialConditions"</v>
      </c>
      <c r="BM22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"specialConditions","endorsementMessage"</v>
      </c>
      <c r="BN229" s="137" t="str">
        <f>IF(AND(Table_Question_Sets[[#This Row],[Header]]&lt;&gt;"Yes",Table_Question_Sets[[#This Row],[Property]]&lt;&gt;"",Table_Question_Sets[[#This Row],[Workflow Role]]&lt;&gt;""),
""""&amp;Table_Question_Sets[[#This Row],[Workflow Role]]&amp;""":"""&amp;Table_Question_Sets[[#This Row],[Key]]&amp;"""","")</f>
        <v/>
      </c>
      <c r="BO229" s="137" t="str">
        <f>IF(AND(Table_Question_Sets[[#This Row],[Header]]&lt;&gt;"Yes",Table_Question_Sets[[#This Row],[Property]]&lt;&gt;"",Table_Question_Sets[[#This Row],[Private]]="Yes"),
""""&amp;Table_Question_Sets[[#This Row],[Key]]&amp;"""","")</f>
        <v/>
      </c>
      <c r="BP229" s="137">
        <f ca="1">IF(Table_Question_Sets[[#This Row],[Header]]="Yes","",_xlfn.NUMBERVALUE(INDIRECT(SUBSTITUTE(ADDRESS(1,COLUMN(),4),"1","")&amp;ROW()+1))+IF(OR(Table_Question_Sets[[#This Row],[Value]]&lt;&gt;"",AND(Table_Question_Sets[[#This Row],[Data Type]]="Repeating",Table_Question_Sets[[#This Row],[Calculation Repeating]]&lt;&gt;"")),1,0))</f>
        <v>0</v>
      </c>
      <c r="BQ229" s="137" t="str">
        <f ca="1" xml:space="preserve">
IF(Table_Question_Sets[[#This Row],[Data Type]]="Repeating",
OFFSET(Table_Repeating_Question_Sets[[#Headers],[Property]],MATCH(Table_Question_Sets[[#This Row],[Property]],Table_Repeating_Question_Sets[Property],0),MATCH("Calculation",Table_Repeating_Question_Sets[#Headers],0)-1,1,1),
"")</f>
        <v/>
      </c>
      <c r="BR229"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29" s="137" t="str">
        <f ca="1">IF(ISNUMBER(Table_Question_Sets[[#This Row],[Config Use Row]]),INDEX(Table_Question_Sets[Config Rollup],Table_Question_Sets[[#This Row],[Config Use Row]]),"")</f>
        <v/>
      </c>
      <c r="BU229" s="137" t="str">
        <f ca="1">IF(ISNUMBER(Table_Question_Sets[[#This Row],[Config Use Row]]),INDEX(Table_Question_Sets[Config Keys Nested Rollup],Table_Question_Sets[[#This Row],[Config Use Row]]),"")</f>
        <v/>
      </c>
      <c r="BV229" s="137" t="str">
        <f ca="1">IF(ISNUMBER(Table_Question_Sets[[#This Row],[Config Use Row]]),INDEX(Table_Question_Sets[Calculation Rollup],Table_Question_Sets[[#This Row],[Config Use Row]]),"")</f>
        <v/>
      </c>
    </row>
    <row r="230" spans="2:74" s="22" customFormat="1" ht="21" customHeight="1">
      <c r="B230" s="27" t="s">
        <v>902</v>
      </c>
      <c r="C230" s="10"/>
      <c r="D230" s="26" t="str">
        <f ca="1">IF(Table_Question_Sets[[#This Row],[Header]]="Yes","",
IF(INDIRECT(SUBSTITUTE(ADDRESS(1,COLUMN(),4),"1","")&amp;ROW()-1)="",
INDIRECT(SUBSTITUTE(ADDRESS(1,COLUMN(Table_Question_Sets[[#This Row],[Property]]),4),"1","")&amp;ROW()-1),
INDIRECT(SUBSTITUTE(ADDRESS(1,COLUMN(),4),"1","")&amp;ROW()-1)))</f>
        <v>Endorsement</v>
      </c>
      <c r="E23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endorsementMessage</v>
      </c>
      <c r="F230" s="26" t="str">
        <f>IF(Table_Question_Sets[[#This Row],[Header]]="Yes","",IF(Table_Question_Sets[[#This Row],[Property]]&lt;&gt;"",SUBSTITUTE(Table_Question_Sets[[#This Row],[Property]]," ",""),""))</f>
        <v>EndorsementMessage</v>
      </c>
      <c r="G230" s="94"/>
      <c r="H230" s="27" t="s">
        <v>37</v>
      </c>
      <c r="I230" s="27" t="s">
        <v>78</v>
      </c>
      <c r="J230" s="10"/>
      <c r="K230" s="59"/>
      <c r="L230" s="77"/>
      <c r="M230" s="77"/>
      <c r="N230" s="60"/>
      <c r="O230" s="60" t="s">
        <v>726</v>
      </c>
      <c r="P230" s="60"/>
      <c r="Q230" s="60"/>
      <c r="R230" s="60"/>
      <c r="S230"/>
      <c r="T230" s="27"/>
      <c r="U230" s="10"/>
      <c r="V230" s="27"/>
      <c r="W230" s="27"/>
      <c r="X230" s="10"/>
      <c r="Y230" s="11" t="s">
        <v>1133</v>
      </c>
      <c r="Z230" s="10"/>
      <c r="AA230" s="11" t="s">
        <v>977</v>
      </c>
      <c r="AB230" s="230"/>
      <c r="AC230" s="10"/>
      <c r="AD230" s="27"/>
      <c r="AE230" s="27"/>
      <c r="AF230" s="10"/>
      <c r="AG230" s="10"/>
      <c r="AH230" s="199"/>
      <c r="AI230" s="181"/>
      <c r="AJ230" s="181"/>
      <c r="AK230" s="181"/>
      <c r="AL230" s="137"/>
      <c r="AM230"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30"/>
      <c r="AO23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0"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0" s="27"/>
      <c r="AR230" s="25"/>
      <c r="AS230" s="10"/>
      <c r="AT230" s="10"/>
      <c r="AU230" s="10"/>
      <c r="AV230" s="10"/>
      <c r="AW230" s="10"/>
      <c r="AX230" s="10"/>
      <c r="AY23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0" s="50" t="str">
        <f>IF(OR(Table_Question_Sets[[#This Row],[Header]]="Yes",Table_Question_Sets[[#This Row],[Text]]=""),"",IF(OR(Table_Question_Sets[[#This Row],[Text]]="true",Table_Question_Sets[[#This Row],[Text]]="false",ISNUMBER(Table_Question_Sets[[#This Row],[Text]])),Table_Question_Sets[[#This Row],[Text]],""""&amp;Table_Question_Sets[[#This Row],[Text]]&amp;""""))</f>
        <v/>
      </c>
      <c r="BA230" s="29" t="str">
        <f>IF(AND(Table_Question_Sets[[#This Row],[Header]]&lt;&gt;"Yes",Table_Question_Sets[[#This Row],[Property]]&lt;&gt;"",Table_Question_Sets[[#This Row],[Summary Label]]&lt;&gt;""),""""&amp;Table_Question_Sets[[#This Row],[Key]]&amp;""": """&amp;Table_Question_Sets[[#This Row],[Summary Label]]&amp;"""","")</f>
        <v/>
      </c>
      <c r="BB230" s="29">
        <f ca="1">IF(Table_Question_Sets[[#This Row],[Header]]="Yes","",_xlfn.NUMBERVALUE(INDIRECT(SUBSTITUTE(ADDRESS(1,COLUMN(),4),"1","")&amp;ROW()-1))+IF(Table_Question_Sets[[#This Row],[Property]]&lt;&gt;"",1,0))</f>
        <v>6</v>
      </c>
      <c r="BC230" s="29">
        <f ca="1">IF(Table_Question_Sets[[#This Row],[Header]]="Yes","",_xlfn.NUMBERVALUE(INDIRECT(SUBSTITUTE(ADDRESS(1,COLUMN(),4),"1","")&amp;ROW()+1))+IF(Table_Question_Sets[[#This Row],[Property]]&lt;&gt;"",1,0))</f>
        <v>1</v>
      </c>
      <c r="BD230" s="29" t="str">
        <f t="array" aca="1" ref="BD2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0"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30"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0"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"templateOptions":{"content":{"heading3":"Message to customer","paragraph":"If you would like to leave a message for the customer or agent, e.g. if you are returning the quote and would like to request more information, please enter that message here."}}</v>
      </c>
      <c r="BH23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I230" s="26" t="str">
        <f ca="1" xml:space="preserve">
IF(Table_Question_Sets[[#This Row],[Row]]="Yes","]},{""className"": ""row"",""fieldGroup"": [","")&amp;
Table_Question_Sets[[#This Row],[Config Field]]</f>
        <v>{"key":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J23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K23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0" s="137" t="str">
        <f>IF(AND(Table_Question_Sets[[#This Row],[Header]]="",Table_Question_Sets[[#This Row],[Property]]&lt;&gt;"",Table_Question_Sets[[#This Row],[Field Type]]&lt;&gt;""),
""""&amp;Table_Question_Sets[[#This Row],[Key]]&amp;"""","")</f>
        <v>"endorsementMessage"</v>
      </c>
      <c r="BM23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"endorsementMessage"</v>
      </c>
      <c r="BN230" s="137" t="str">
        <f>IF(AND(Table_Question_Sets[[#This Row],[Header]]&lt;&gt;"Yes",Table_Question_Sets[[#This Row],[Property]]&lt;&gt;"",Table_Question_Sets[[#This Row],[Workflow Role]]&lt;&gt;""),
""""&amp;Table_Question_Sets[[#This Row],[Workflow Role]]&amp;""":"""&amp;Table_Question_Sets[[#This Row],[Key]]&amp;"""","")</f>
        <v/>
      </c>
      <c r="BO230" s="137" t="str">
        <f>IF(AND(Table_Question_Sets[[#This Row],[Header]]&lt;&gt;"Yes",Table_Question_Sets[[#This Row],[Property]]&lt;&gt;"",Table_Question_Sets[[#This Row],[Private]]="Yes"),
""""&amp;Table_Question_Sets[[#This Row],[Key]]&amp;"""","")</f>
        <v/>
      </c>
      <c r="BP230" s="137">
        <f ca="1">IF(Table_Question_Sets[[#This Row],[Header]]="Yes","",_xlfn.NUMBERVALUE(INDIRECT(SUBSTITUTE(ADDRESS(1,COLUMN(),4),"1","")&amp;ROW()+1))+IF(OR(Table_Question_Sets[[#This Row],[Value]]&lt;&gt;"",AND(Table_Question_Sets[[#This Row],[Data Type]]="Repeating",Table_Question_Sets[[#This Row],[Calculation Repeating]]&lt;&gt;"")),1,0))</f>
        <v>0</v>
      </c>
      <c r="BQ230" s="137" t="str">
        <f ca="1" xml:space="preserve">
IF(Table_Question_Sets[[#This Row],[Data Type]]="Repeating",
OFFSET(Table_Repeating_Question_Sets[[#Headers],[Property]],MATCH(Table_Question_Sets[[#This Row],[Property]],Table_Repeating_Question_Sets[Property],0),MATCH("Calculation",Table_Repeating_Question_Sets[#Headers],0)-1,1,1),
"")</f>
        <v/>
      </c>
      <c r="BR230"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0" s="137" t="str">
        <f ca="1">IF(ISNUMBER(Table_Question_Sets[[#This Row],[Config Use Row]]),INDEX(Table_Question_Sets[Config Rollup],Table_Question_Sets[[#This Row],[Config Use Row]]),"")</f>
        <v/>
      </c>
      <c r="BU230" s="137" t="str">
        <f ca="1">IF(ISNUMBER(Table_Question_Sets[[#This Row],[Config Use Row]]),INDEX(Table_Question_Sets[Config Keys Nested Rollup],Table_Question_Sets[[#This Row],[Config Use Row]]),"")</f>
        <v/>
      </c>
      <c r="BV230" s="137" t="str">
        <f ca="1">IF(ISNUMBER(Table_Question_Sets[[#This Row],[Config Use Row]]),INDEX(Table_Question_Sets[Calculation Rollup],Table_Question_Sets[[#This Row],[Config Use Row]]),"")</f>
        <v/>
      </c>
    </row>
    <row r="231" spans="2:74" s="22" customFormat="1" ht="29.25" thickBot="1">
      <c r="B231" s="49" t="s">
        <v>1766</v>
      </c>
      <c r="C231" s="49" t="s">
        <v>60</v>
      </c>
      <c r="D231" s="49" t="str">
        <f ca="1">IF(Table_Question_Sets[[#This Row],[Header]]="Yes","",
IF(INDIRECT(SUBSTITUTE(ADDRESS(1,COLUMN(),4),"1","")&amp;ROW()-1)="",
INDIRECT(SUBSTITUTE(ADDRESS(1,COLUMN(Table_Question_Sets[[#This Row],[Property]]),4),"1","")&amp;ROW()-1),
INDIRECT(SUBSTITUTE(ADDRESS(1,COLUMN(),4),"1","")&amp;ROW()-1)))</f>
        <v/>
      </c>
      <c r="E231"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statusVariables</v>
      </c>
      <c r="F231" s="49" t="str">
        <f>IF(Table_Question_Sets[[#This Row],[Header]]="Yes","",IF(Table_Question_Sets[[#This Row],[Property]]&lt;&gt;"",SUBSTITUTE(Table_Question_Sets[[#This Row],[Property]]," ",""),""))</f>
        <v/>
      </c>
      <c r="G231" s="48"/>
      <c r="H231" s="49"/>
      <c r="I231" s="49"/>
      <c r="J231" s="49"/>
      <c r="K231" s="48"/>
      <c r="L231" s="49"/>
      <c r="M231" s="49"/>
      <c r="N231" s="48"/>
      <c r="O231" s="48"/>
      <c r="P231" s="48"/>
      <c r="Q231" s="48"/>
      <c r="R231" s="48"/>
      <c r="S231" s="48"/>
      <c r="T231" s="49"/>
      <c r="U231" s="49"/>
      <c r="V231" s="49"/>
      <c r="W231" s="49"/>
      <c r="X231" s="49"/>
      <c r="Y231" s="49"/>
      <c r="Z231" s="49"/>
      <c r="AA231" s="49"/>
      <c r="AB231" s="49"/>
      <c r="AC231" s="49"/>
      <c r="AD231" s="49"/>
      <c r="AE231" s="49"/>
      <c r="AF231" s="49"/>
      <c r="AG231" s="49"/>
      <c r="AH231" s="234"/>
      <c r="AI231" s="235"/>
      <c r="AJ231" s="235"/>
      <c r="AK231" s="235"/>
      <c r="AL231" s="49"/>
      <c r="AM231"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31" s="4"/>
      <c r="AO231"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1"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1" s="49"/>
      <c r="AR231" s="48"/>
      <c r="AS231" s="49"/>
      <c r="AT231" s="49"/>
      <c r="AU231" s="49"/>
      <c r="AV231" s="49"/>
      <c r="AW231" s="49"/>
      <c r="AX231" s="49"/>
      <c r="AY23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1" s="48" t="str">
        <f>IF(OR(Table_Question_Sets[[#This Row],[Header]]="Yes",Table_Question_Sets[[#This Row],[Text]]=""),"",IF(OR(Table_Question_Sets[[#This Row],[Text]]="true",Table_Question_Sets[[#This Row],[Text]]="false",ISNUMBER(Table_Question_Sets[[#This Row],[Text]])),Table_Question_Sets[[#This Row],[Text]],""""&amp;Table_Question_Sets[[#This Row],[Text]]&amp;""""))</f>
        <v/>
      </c>
      <c r="BA231" s="48" t="str">
        <f>IF(AND(Table_Question_Sets[[#This Row],[Header]]&lt;&gt;"Yes",Table_Question_Sets[[#This Row],[Property]]&lt;&gt;"",Table_Question_Sets[[#This Row],[Summary Label]]&lt;&gt;""),""""&amp;Table_Question_Sets[[#This Row],[Key]]&amp;""": """&amp;Table_Question_Sets[[#This Row],[Summary Label]]&amp;"""","")</f>
        <v/>
      </c>
      <c r="BB231" s="48" t="str">
        <f ca="1">IF(Table_Question_Sets[[#This Row],[Header]]="Yes","",_xlfn.NUMBERVALUE(INDIRECT(SUBSTITUTE(ADDRESS(1,COLUMN(),4),"1","")&amp;ROW()-1))+IF(Table_Question_Sets[[#This Row],[Property]]&lt;&gt;"",1,0))</f>
        <v/>
      </c>
      <c r="BC231" s="48" t="str">
        <f ca="1">IF(Table_Question_Sets[[#This Row],[Header]]="Yes","",_xlfn.NUMBERVALUE(INDIRECT(SUBSTITUTE(ADDRESS(1,COLUMN(),4),"1","")&amp;ROW()+1))+IF(Table_Question_Sets[[#This Row],[Property]]&lt;&gt;"",1,0))</f>
        <v/>
      </c>
      <c r="BD231" s="48" t="str">
        <f t="array" aca="1" ref="BD2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1"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31"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1"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31"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31" s="49" t="str">
        <f xml:space="preserve">
IF(Table_Question_Sets[[#This Row],[Row]]="Yes","]},{""className"": ""row"",""fieldGroup"": [","")&amp;
Table_Question_Sets[[#This Row],[Config Field]]</f>
        <v/>
      </c>
      <c r="BJ231"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"statusVariables":[{"className": "row","fieldGroup":[{"key": "quoteState","type": "hidden-field","className":"col-xs-1","templateOptions":{"calculatedValue":"getQuoteState()"},"validators": {"validation": Validators.compose([])},"expressionProperties": { "templateOptions.disabled": "true"}},{"key": "applicationMode","type": "hidden-field","className":"col-xs-1","templateOptions":{"calculatedValue":"getApplicationMode()"},"validators": {"validation": Validators.compose([])},"expressionProperties": { "templateOptions.disabled": "true"}},{"key": "currentWorkflowStep","type": "hidden-field","className":"col-xs-1","templateOptions":{"calculatedValue":"getCurrentWorkflowStep()"},"validators": {"validation": Validators.compose([])},"expressionProperties": { "templateOptions.disabled": "true"}}]}],</v>
      </c>
      <c r="BK231"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1" s="49" t="str">
        <f>IF(AND(Table_Question_Sets[[#This Row],[Header]]="",Table_Question_Sets[[#This Row],[Property]]&lt;&gt;"",Table_Question_Sets[[#This Row],[Field Type]]&lt;&gt;""),
""""&amp;Table_Question_Sets[[#This Row],[Key]]&amp;"""","")</f>
        <v/>
      </c>
      <c r="BM231"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"statusVariables":["quoteState","applicationMode","currentWorkflowStep"],</v>
      </c>
      <c r="BN231" s="49" t="str">
        <f>IF(AND(Table_Question_Sets[[#This Row],[Header]]&lt;&gt;"Yes",Table_Question_Sets[[#This Row],[Property]]&lt;&gt;"",Table_Question_Sets[[#This Row],[Workflow Role]]&lt;&gt;""),
""""&amp;Table_Question_Sets[[#This Row],[Workflow Role]]&amp;""":"""&amp;Table_Question_Sets[[#This Row],[Key]]&amp;"""","")</f>
        <v/>
      </c>
      <c r="BO231" s="49" t="str">
        <f>IF(AND(Table_Question_Sets[[#This Row],[Header]]&lt;&gt;"Yes",Table_Question_Sets[[#This Row],[Property]]&lt;&gt;"",Table_Question_Sets[[#This Row],[Private]]="Yes"),
""""&amp;Table_Question_Sets[[#This Row],[Key]]&amp;"""","")</f>
        <v/>
      </c>
      <c r="BP231" s="49" t="str">
        <f ca="1">IF(Table_Question_Sets[[#This Row],[Header]]="Yes","",_xlfn.NUMBERVALUE(INDIRECT(SUBSTITUTE(ADDRESS(1,COLUMN(),4),"1","")&amp;ROW()+1))+IF(OR(Table_Question_Sets[[#This Row],[Value]]&lt;&gt;"",AND(Table_Question_Sets[[#This Row],[Data Type]]="Repeating",Table_Question_Sets[[#This Row],[Calculation Repeating]]&lt;&gt;"")),1,0))</f>
        <v/>
      </c>
      <c r="BQ231" s="49" t="str">
        <f ca="1" xml:space="preserve">
IF(Table_Question_Sets[[#This Row],[Data Type]]="Repeating",
OFFSET(Table_Repeating_Question_Sets[[#Headers],[Property]],MATCH(Table_Question_Sets[[#This Row],[Property]],Table_Repeating_Question_Sets[Property],0),MATCH("Calculation",Table_Repeating_Question_Sets[#Headers],0)-1,1,1),
"")</f>
        <v/>
      </c>
      <c r="BR231" s="49"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1"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"statusVariables":{},</v>
      </c>
      <c r="BT231" s="49" t="str">
        <f ca="1">IF(ISNUMBER(Table_Question_Sets[[#This Row],[Config Use Row]]),INDEX(Table_Question_Sets[Config Rollup],Table_Question_Sets[[#This Row],[Config Use Row]]),"")</f>
        <v/>
      </c>
      <c r="BU231" s="49" t="str">
        <f ca="1">IF(ISNUMBER(Table_Question_Sets[[#This Row],[Config Use Row]]),INDEX(Table_Question_Sets[Config Keys Nested Rollup],Table_Question_Sets[[#This Row],[Config Use Row]]),"")</f>
        <v/>
      </c>
      <c r="BV231" s="49" t="str">
        <f ca="1">IF(ISNUMBER(Table_Question_Sets[[#This Row],[Config Use Row]]),INDEX(Table_Question_Sets[Calculation Rollup],Table_Question_Sets[[#This Row],[Config Use Row]]),"")</f>
        <v/>
      </c>
    </row>
    <row r="232" spans="2:74" s="22" customFormat="1" ht="21" hidden="1" customHeight="1">
      <c r="B232" s="27"/>
      <c r="C232" s="10"/>
      <c r="D232" s="26" t="str">
        <f ca="1">IF(Table_Question_Sets[[#This Row],[Header]]="Yes","",
IF(INDIRECT(SUBSTITUTE(ADDRESS(1,COLUMN(),4),"1","")&amp;ROW()-1)="",
INDIRECT(SUBSTITUTE(ADDRESS(1,COLUMN(Table_Question_Sets[[#This Row],[Property]]),4),"1","")&amp;ROW()-1),
INDIRECT(SUBSTITUTE(ADDRESS(1,COLUMN(),4),"1","")&amp;ROW()-1)))</f>
        <v>Status Variables</v>
      </c>
      <c r="E23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32" s="26" t="str">
        <f>IF(Table_Question_Sets[[#This Row],[Header]]="Yes","",IF(Table_Question_Sets[[#This Row],[Property]]&lt;&gt;"",SUBSTITUTE(Table_Question_Sets[[#This Row],[Property]]," ",""),""))</f>
        <v/>
      </c>
      <c r="G232" s="94"/>
      <c r="H232" s="27"/>
      <c r="I232" s="27"/>
      <c r="J232" s="10"/>
      <c r="K232" s="59"/>
      <c r="L232" s="77"/>
      <c r="M232" s="77"/>
      <c r="N232" s="60"/>
      <c r="O232" s="60"/>
      <c r="P232" s="60"/>
      <c r="Q232" s="60"/>
      <c r="R232" s="60"/>
      <c r="S232"/>
      <c r="T232" s="27"/>
      <c r="U232" s="10"/>
      <c r="V232" s="27"/>
      <c r="W232" s="27"/>
      <c r="X232" s="10"/>
      <c r="Y232" s="11"/>
      <c r="Z232" s="10"/>
      <c r="AA232" s="11"/>
      <c r="AB232" s="230"/>
      <c r="AC232" s="10"/>
      <c r="AD232" s="27"/>
      <c r="AE232" s="27"/>
      <c r="AF232" s="10"/>
      <c r="AG232" s="10"/>
      <c r="AH232" s="199"/>
      <c r="AI232" s="181"/>
      <c r="AJ232" s="181"/>
      <c r="AK232" s="181"/>
      <c r="AL232" s="137"/>
      <c r="AM232"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32"/>
      <c r="AO23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2" s="27"/>
      <c r="AR232" s="25"/>
      <c r="AS232" s="10"/>
      <c r="AT232" s="10"/>
      <c r="AU232" s="10"/>
      <c r="AV232" s="10"/>
      <c r="AW232" s="10"/>
      <c r="AX232" s="10"/>
      <c r="AY23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2" s="50" t="str">
        <f>IF(OR(Table_Question_Sets[[#This Row],[Header]]="Yes",Table_Question_Sets[[#This Row],[Text]]=""),"",IF(OR(Table_Question_Sets[[#This Row],[Text]]="true",Table_Question_Sets[[#This Row],[Text]]="false",ISNUMBER(Table_Question_Sets[[#This Row],[Text]])),Table_Question_Sets[[#This Row],[Text]],""""&amp;Table_Question_Sets[[#This Row],[Text]]&amp;""""))</f>
        <v/>
      </c>
      <c r="BA232" s="29" t="str">
        <f>IF(AND(Table_Question_Sets[[#This Row],[Header]]&lt;&gt;"Yes",Table_Question_Sets[[#This Row],[Property]]&lt;&gt;"",Table_Question_Sets[[#This Row],[Summary Label]]&lt;&gt;""),""""&amp;Table_Question_Sets[[#This Row],[Key]]&amp;""": """&amp;Table_Question_Sets[[#This Row],[Summary Label]]&amp;"""","")</f>
        <v/>
      </c>
      <c r="BB232" s="29">
        <f ca="1">IF(Table_Question_Sets[[#This Row],[Header]]="Yes","",_xlfn.NUMBERVALUE(INDIRECT(SUBSTITUTE(ADDRESS(1,COLUMN(),4),"1","")&amp;ROW()-1))+IF(Table_Question_Sets[[#This Row],[Property]]&lt;&gt;"",1,0))</f>
        <v>0</v>
      </c>
      <c r="BC232" s="29">
        <f ca="1">IF(Table_Question_Sets[[#This Row],[Header]]="Yes","",_xlfn.NUMBERVALUE(INDIRECT(SUBSTITUTE(ADDRESS(1,COLUMN(),4),"1","")&amp;ROW()+1))+IF(Table_Question_Sets[[#This Row],[Property]]&lt;&gt;"",1,0))</f>
        <v>3</v>
      </c>
      <c r="BD232" s="29" t="str">
        <f t="array" aca="1" ref="BD2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3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2" s="13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32" s="2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32" s="26" t="str">
        <f xml:space="preserve">
IF(Table_Question_Sets[[#This Row],[Row]]="Yes","]},{""className"": ""row"",""fieldGroup"": [","")&amp;
Table_Question_Sets[[#This Row],[Config Field]]</f>
        <v/>
      </c>
      <c r="BJ23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"quoteState","type": "hidden-field","className":"col-xs-1","templateOptions":{"calculatedValue":"getQuoteState()"},"validators": {"validation": Validators.compose([])},"expressionProperties": { "templateOptions.disabled": "true"}},{"key": "applicationMode","type": "hidden-field","className":"col-xs-1","templateOptions":{"calculatedValue":"getApplicationMode()"},"validators": {"validation": Validators.compose([])},"expressionProperties": { "templateOptions.disabled": "true"}},{"key": "currentWorkflowStep","type": "hidden-field","className":"col-xs-1","templateOptions":{"calculatedValue":"getCurrentWorkflowStep()"},"validators": {"validation": Validators.compose([])},"expressionProperties": { "templateOptions.disabled": "true"}}</v>
      </c>
      <c r="BK23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2" s="137" t="str">
        <f>IF(AND(Table_Question_Sets[[#This Row],[Header]]="",Table_Question_Sets[[#This Row],[Property]]&lt;&gt;"",Table_Question_Sets[[#This Row],[Field Type]]&lt;&gt;""),
""""&amp;Table_Question_Sets[[#This Row],[Key]]&amp;"""","")</f>
        <v/>
      </c>
      <c r="BM23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"quoteState","applicationMode","currentWorkflowStep"</v>
      </c>
      <c r="BN232" s="137" t="str">
        <f>IF(AND(Table_Question_Sets[[#This Row],[Header]]&lt;&gt;"Yes",Table_Question_Sets[[#This Row],[Property]]&lt;&gt;"",Table_Question_Sets[[#This Row],[Workflow Role]]&lt;&gt;""),
""""&amp;Table_Question_Sets[[#This Row],[Workflow Role]]&amp;""":"""&amp;Table_Question_Sets[[#This Row],[Key]]&amp;"""","")</f>
        <v/>
      </c>
      <c r="BO232" s="137" t="str">
        <f>IF(AND(Table_Question_Sets[[#This Row],[Header]]&lt;&gt;"Yes",Table_Question_Sets[[#This Row],[Property]]&lt;&gt;"",Table_Question_Sets[[#This Row],[Private]]="Yes"),
""""&amp;Table_Question_Sets[[#This Row],[Key]]&amp;"""","")</f>
        <v/>
      </c>
      <c r="BP232" s="137">
        <f ca="1">IF(Table_Question_Sets[[#This Row],[Header]]="Yes","",_xlfn.NUMBERVALUE(INDIRECT(SUBSTITUTE(ADDRESS(1,COLUMN(),4),"1","")&amp;ROW()+1))+IF(OR(Table_Question_Sets[[#This Row],[Value]]&lt;&gt;"",AND(Table_Question_Sets[[#This Row],[Data Type]]="Repeating",Table_Question_Sets[[#This Row],[Calculation Repeating]]&lt;&gt;"")),1,0))</f>
        <v>0</v>
      </c>
      <c r="BQ232" s="137" t="str">
        <f ca="1" xml:space="preserve">
IF(Table_Question_Sets[[#This Row],[Data Type]]="Repeating",
OFFSET(Table_Repeating_Question_Sets[[#Headers],[Property]],MATCH(Table_Question_Sets[[#This Row],[Property]],Table_Repeating_Question_Sets[Property],0),MATCH("Calculation",Table_Repeating_Question_Sets[#Headers],0)-1,1,1),
"")</f>
        <v/>
      </c>
      <c r="BR232"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2" s="137" t="str">
        <f ca="1">IF(ISNUMBER(Table_Question_Sets[[#This Row],[Config Use Row]]),INDEX(Table_Question_Sets[Config Rollup],Table_Question_Sets[[#This Row],[Config Use Row]]),"")</f>
        <v/>
      </c>
      <c r="BU232" s="137" t="str">
        <f ca="1">IF(ISNUMBER(Table_Question_Sets[[#This Row],[Config Use Row]]),INDEX(Table_Question_Sets[Config Keys Nested Rollup],Table_Question_Sets[[#This Row],[Config Use Row]]),"")</f>
        <v/>
      </c>
      <c r="BV232" s="137" t="str">
        <f ca="1">IF(ISNUMBER(Table_Question_Sets[[#This Row],[Config Use Row]]),INDEX(Table_Question_Sets[Calculation Rollup],Table_Question_Sets[[#This Row],[Config Use Row]]),"")</f>
        <v/>
      </c>
    </row>
    <row r="233" spans="2:74" s="22" customFormat="1" ht="21" customHeight="1">
      <c r="B233" s="27" t="s">
        <v>1767</v>
      </c>
      <c r="C233" s="10"/>
      <c r="D233" s="26" t="str">
        <f ca="1">IF(Table_Question_Sets[[#This Row],[Header]]="Yes","",
IF(INDIRECT(SUBSTITUTE(ADDRESS(1,COLUMN(),4),"1","")&amp;ROW()-1)="",
INDIRECT(SUBSTITUTE(ADDRESS(1,COLUMN(Table_Question_Sets[[#This Row],[Property]]),4),"1","")&amp;ROW()-1),
INDIRECT(SUBSTITUTE(ADDRESS(1,COLUMN(),4),"1","")&amp;ROW()-1)))</f>
        <v>Status Variables</v>
      </c>
      <c r="E23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quoteState</v>
      </c>
      <c r="F233" s="26" t="str">
        <f>IF(Table_Question_Sets[[#This Row],[Header]]="Yes","",IF(Table_Question_Sets[[#This Row],[Property]]&lt;&gt;"",SUBSTITUTE(Table_Question_Sets[[#This Row],[Property]]," ",""),""))</f>
        <v>QuoteState</v>
      </c>
      <c r="G233" s="94"/>
      <c r="H233" s="27" t="s">
        <v>37</v>
      </c>
      <c r="I233" s="27" t="s">
        <v>776</v>
      </c>
      <c r="J233" s="10"/>
      <c r="K233" s="59"/>
      <c r="L233" s="77"/>
      <c r="M233" s="77"/>
      <c r="N233" s="60"/>
      <c r="O233" s="60" t="s">
        <v>988</v>
      </c>
      <c r="P233" s="60"/>
      <c r="Q233" s="60"/>
      <c r="R233" s="60"/>
      <c r="S233"/>
      <c r="T233" s="27"/>
      <c r="U233" s="10"/>
      <c r="V233" s="27"/>
      <c r="W233" s="27"/>
      <c r="X233" s="10"/>
      <c r="Y233" s="11"/>
      <c r="Z233" s="10"/>
      <c r="AA233" s="11"/>
      <c r="AB233" s="230"/>
      <c r="AC233" s="10"/>
      <c r="AD233" s="27"/>
      <c r="AE233" s="27"/>
      <c r="AF233" s="10"/>
      <c r="AG233" s="10"/>
      <c r="AH233" s="199"/>
      <c r="AI233" s="181" t="s">
        <v>1770</v>
      </c>
      <c r="AJ233" s="181"/>
      <c r="AK233" s="181"/>
      <c r="AL233" s="137"/>
      <c r="AM233"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33"/>
      <c r="AO23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3"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3" s="27"/>
      <c r="AR233" s="25"/>
      <c r="AS233" s="10"/>
      <c r="AT233" s="10"/>
      <c r="AU233" s="10"/>
      <c r="AV233" s="10"/>
      <c r="AW233" s="10"/>
      <c r="AX233" s="10"/>
      <c r="AY23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3" s="50" t="str">
        <f>IF(OR(Table_Question_Sets[[#This Row],[Header]]="Yes",Table_Question_Sets[[#This Row],[Text]]=""),"",IF(OR(Table_Question_Sets[[#This Row],[Text]]="true",Table_Question_Sets[[#This Row],[Text]]="false",ISNUMBER(Table_Question_Sets[[#This Row],[Text]])),Table_Question_Sets[[#This Row],[Text]],""""&amp;Table_Question_Sets[[#This Row],[Text]]&amp;""""))</f>
        <v/>
      </c>
      <c r="BA233" s="29" t="str">
        <f>IF(AND(Table_Question_Sets[[#This Row],[Header]]&lt;&gt;"Yes",Table_Question_Sets[[#This Row],[Property]]&lt;&gt;"",Table_Question_Sets[[#This Row],[Summary Label]]&lt;&gt;""),""""&amp;Table_Question_Sets[[#This Row],[Key]]&amp;""": """&amp;Table_Question_Sets[[#This Row],[Summary Label]]&amp;"""","")</f>
        <v/>
      </c>
      <c r="BB233" s="29">
        <f ca="1">IF(Table_Question_Sets[[#This Row],[Header]]="Yes","",_xlfn.NUMBERVALUE(INDIRECT(SUBSTITUTE(ADDRESS(1,COLUMN(),4),"1","")&amp;ROW()-1))+IF(Table_Question_Sets[[#This Row],[Property]]&lt;&gt;"",1,0))</f>
        <v>1</v>
      </c>
      <c r="BC233" s="29">
        <f ca="1">IF(Table_Question_Sets[[#This Row],[Header]]="Yes","",_xlfn.NUMBERVALUE(INDIRECT(SUBSTITUTE(ADDRESS(1,COLUMN(),4),"1","")&amp;ROW()+1))+IF(Table_Question_Sets[[#This Row],[Property]]&lt;&gt;"",1,0))</f>
        <v>3</v>
      </c>
      <c r="BD233" s="29" t="str">
        <f t="array" aca="1" ref="BD2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3"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33"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3"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"templateOptions":{"calculatedValue":"getQuoteState()"}</v>
      </c>
      <c r="BH23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"quoteState","type": "hidden-field","className":"col-xs-1","templateOptions":{"calculatedValue":"getQuoteState()"},"validators": {"validation": Validators.compose([])},"expressionProperties": { "templateOptions.disabled": "true"}}</v>
      </c>
      <c r="BI233" s="26" t="str">
        <f ca="1" xml:space="preserve">
IF(Table_Question_Sets[[#This Row],[Row]]="Yes","]},{""className"": ""row"",""fieldGroup"": [","")&amp;
Table_Question_Sets[[#This Row],[Config Field]]</f>
        <v>{"key": "quoteState","type": "hidden-field","className":"col-xs-1","templateOptions":{"calculatedValue":"getQuoteState()"},"validators": {"validation": Validators.compose([])},"expressionProperties": { "templateOptions.disabled": "true"}}</v>
      </c>
      <c r="BJ23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"quoteState","type": "hidden-field","className":"col-xs-1","templateOptions":{"calculatedValue":"getQuoteState()"},"validators": {"validation": Validators.compose([])},"expressionProperties": { "templateOptions.disabled": "true"}},{"key": "applicationMode","type": "hidden-field","className":"col-xs-1","templateOptions":{"calculatedValue":"getApplicationMode()"},"validators": {"validation": Validators.compose([])},"expressionProperties": { "templateOptions.disabled": "true"}},{"key": "currentWorkflowStep","type": "hidden-field","className":"col-xs-1","templateOptions":{"calculatedValue":"getCurrentWorkflowStep()"},"validators": {"validation": Validators.compose([])},"expressionProperties": { "templateOptions.disabled": "true"}}</v>
      </c>
      <c r="BK23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3" s="137" t="str">
        <f>IF(AND(Table_Question_Sets[[#This Row],[Header]]="",Table_Question_Sets[[#This Row],[Property]]&lt;&gt;"",Table_Question_Sets[[#This Row],[Field Type]]&lt;&gt;""),
""""&amp;Table_Question_Sets[[#This Row],[Key]]&amp;"""","")</f>
        <v>"quoteState"</v>
      </c>
      <c r="BM23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"quoteState","applicationMode","currentWorkflowStep"</v>
      </c>
      <c r="BN233" s="137" t="str">
        <f>IF(AND(Table_Question_Sets[[#This Row],[Header]]&lt;&gt;"Yes",Table_Question_Sets[[#This Row],[Property]]&lt;&gt;"",Table_Question_Sets[[#This Row],[Workflow Role]]&lt;&gt;""),
""""&amp;Table_Question_Sets[[#This Row],[Workflow Role]]&amp;""":"""&amp;Table_Question_Sets[[#This Row],[Key]]&amp;"""","")</f>
        <v/>
      </c>
      <c r="BO233" s="137" t="str">
        <f>IF(AND(Table_Question_Sets[[#This Row],[Header]]&lt;&gt;"Yes",Table_Question_Sets[[#This Row],[Property]]&lt;&gt;"",Table_Question_Sets[[#This Row],[Private]]="Yes"),
""""&amp;Table_Question_Sets[[#This Row],[Key]]&amp;"""","")</f>
        <v/>
      </c>
      <c r="BP233" s="137">
        <f ca="1">IF(Table_Question_Sets[[#This Row],[Header]]="Yes","",_xlfn.NUMBERVALUE(INDIRECT(SUBSTITUTE(ADDRESS(1,COLUMN(),4),"1","")&amp;ROW()+1))+IF(OR(Table_Question_Sets[[#This Row],[Value]]&lt;&gt;"",AND(Table_Question_Sets[[#This Row],[Data Type]]="Repeating",Table_Question_Sets[[#This Row],[Calculation Repeating]]&lt;&gt;"")),1,0))</f>
        <v>0</v>
      </c>
      <c r="BQ233" s="137" t="str">
        <f ca="1" xml:space="preserve">
IF(Table_Question_Sets[[#This Row],[Data Type]]="Repeating",
OFFSET(Table_Repeating_Question_Sets[[#Headers],[Property]],MATCH(Table_Question_Sets[[#This Row],[Property]],Table_Repeating_Question_Sets[Property],0),MATCH("Calculation",Table_Repeating_Question_Sets[#Headers],0)-1,1,1),
"")</f>
        <v/>
      </c>
      <c r="BR233"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3" s="137" t="str">
        <f ca="1">IF(ISNUMBER(Table_Question_Sets[[#This Row],[Config Use Row]]),INDEX(Table_Question_Sets[Config Rollup],Table_Question_Sets[[#This Row],[Config Use Row]]),"")</f>
        <v/>
      </c>
      <c r="BU233" s="137" t="str">
        <f ca="1">IF(ISNUMBER(Table_Question_Sets[[#This Row],[Config Use Row]]),INDEX(Table_Question_Sets[Config Keys Nested Rollup],Table_Question_Sets[[#This Row],[Config Use Row]]),"")</f>
        <v/>
      </c>
      <c r="BV233" s="137" t="str">
        <f ca="1">IF(ISNUMBER(Table_Question_Sets[[#This Row],[Config Use Row]]),INDEX(Table_Question_Sets[Calculation Rollup],Table_Question_Sets[[#This Row],[Config Use Row]]),"")</f>
        <v/>
      </c>
    </row>
    <row r="234" spans="2:74" s="22" customFormat="1" ht="21" customHeight="1">
      <c r="B234" s="27" t="s">
        <v>1768</v>
      </c>
      <c r="C234" s="10"/>
      <c r="D234" s="26" t="str">
        <f ca="1">IF(Table_Question_Sets[[#This Row],[Header]]="Yes","",
IF(INDIRECT(SUBSTITUTE(ADDRESS(1,COLUMN(),4),"1","")&amp;ROW()-1)="",
INDIRECT(SUBSTITUTE(ADDRESS(1,COLUMN(Table_Question_Sets[[#This Row],[Property]]),4),"1","")&amp;ROW()-1),
INDIRECT(SUBSTITUTE(ADDRESS(1,COLUMN(),4),"1","")&amp;ROW()-1)))</f>
        <v>Status Variables</v>
      </c>
      <c r="E23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applicationMode</v>
      </c>
      <c r="F234" s="26" t="str">
        <f>IF(Table_Question_Sets[[#This Row],[Header]]="Yes","",IF(Table_Question_Sets[[#This Row],[Property]]&lt;&gt;"",SUBSTITUTE(Table_Question_Sets[[#This Row],[Property]]," ",""),""))</f>
        <v>ApplicationMode</v>
      </c>
      <c r="G234" s="94"/>
      <c r="H234" s="27" t="s">
        <v>37</v>
      </c>
      <c r="I234" s="27" t="s">
        <v>776</v>
      </c>
      <c r="J234" s="10"/>
      <c r="K234" s="59"/>
      <c r="L234" s="77"/>
      <c r="M234" s="77"/>
      <c r="N234" s="60"/>
      <c r="O234" s="60" t="s">
        <v>988</v>
      </c>
      <c r="P234" s="60"/>
      <c r="Q234" s="60"/>
      <c r="R234" s="60"/>
      <c r="S234"/>
      <c r="T234" s="27"/>
      <c r="U234" s="10"/>
      <c r="V234" s="27"/>
      <c r="W234" s="27"/>
      <c r="X234" s="10"/>
      <c r="Y234" s="11"/>
      <c r="Z234" s="10"/>
      <c r="AA234" s="11"/>
      <c r="AB234" s="230"/>
      <c r="AC234" s="10"/>
      <c r="AD234" s="27"/>
      <c r="AE234" s="27"/>
      <c r="AF234" s="10"/>
      <c r="AG234" s="10"/>
      <c r="AH234" s="199"/>
      <c r="AI234" s="181" t="s">
        <v>1771</v>
      </c>
      <c r="AJ234" s="181"/>
      <c r="AK234" s="181"/>
      <c r="AL234" s="137"/>
      <c r="AM234"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34"/>
      <c r="AO23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4" s="27"/>
      <c r="AR234" s="25"/>
      <c r="AS234" s="10"/>
      <c r="AT234" s="10"/>
      <c r="AU234" s="10"/>
      <c r="AV234" s="10"/>
      <c r="AW234" s="10"/>
      <c r="AX234" s="10"/>
      <c r="AY23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4" s="50" t="str">
        <f>IF(OR(Table_Question_Sets[[#This Row],[Header]]="Yes",Table_Question_Sets[[#This Row],[Text]]=""),"",IF(OR(Table_Question_Sets[[#This Row],[Text]]="true",Table_Question_Sets[[#This Row],[Text]]="false",ISNUMBER(Table_Question_Sets[[#This Row],[Text]])),Table_Question_Sets[[#This Row],[Text]],""""&amp;Table_Question_Sets[[#This Row],[Text]]&amp;""""))</f>
        <v/>
      </c>
      <c r="BA234" s="29" t="str">
        <f>IF(AND(Table_Question_Sets[[#This Row],[Header]]&lt;&gt;"Yes",Table_Question_Sets[[#This Row],[Property]]&lt;&gt;"",Table_Question_Sets[[#This Row],[Summary Label]]&lt;&gt;""),""""&amp;Table_Question_Sets[[#This Row],[Key]]&amp;""": """&amp;Table_Question_Sets[[#This Row],[Summary Label]]&amp;"""","")</f>
        <v/>
      </c>
      <c r="BB234" s="29">
        <f ca="1">IF(Table_Question_Sets[[#This Row],[Header]]="Yes","",_xlfn.NUMBERVALUE(INDIRECT(SUBSTITUTE(ADDRESS(1,COLUMN(),4),"1","")&amp;ROW()-1))+IF(Table_Question_Sets[[#This Row],[Property]]&lt;&gt;"",1,0))</f>
        <v>2</v>
      </c>
      <c r="BC234" s="29">
        <f ca="1">IF(Table_Question_Sets[[#This Row],[Header]]="Yes","",_xlfn.NUMBERVALUE(INDIRECT(SUBSTITUTE(ADDRESS(1,COLUMN(),4),"1","")&amp;ROW()+1))+IF(Table_Question_Sets[[#This Row],[Property]]&lt;&gt;"",1,0))</f>
        <v>2</v>
      </c>
      <c r="BD234" s="29" t="str">
        <f t="array" aca="1" ref="BD2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3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4"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"templateOptions":{"calculatedValue":"getApplicationMode()"}</v>
      </c>
      <c r="BH23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"applicationMode","type": "hidden-field","className":"col-xs-1","templateOptions":{"calculatedValue":"getApplicationMode()"},"validators": {"validation": Validators.compose([])},"expressionProperties": { "templateOptions.disabled": "true"}}</v>
      </c>
      <c r="BI234" s="26" t="str">
        <f ca="1" xml:space="preserve">
IF(Table_Question_Sets[[#This Row],[Row]]="Yes","]},{""className"": ""row"",""fieldGroup"": [","")&amp;
Table_Question_Sets[[#This Row],[Config Field]]</f>
        <v>{"key": "applicationMode","type": "hidden-field","className":"col-xs-1","templateOptions":{"calculatedValue":"getApplicationMode()"},"validators": {"validation": Validators.compose([])},"expressionProperties": { "templateOptions.disabled": "true"}}</v>
      </c>
      <c r="BJ23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"applicationMode","type": "hidden-field","className":"col-xs-1","templateOptions":{"calculatedValue":"getApplicationMode()"},"validators": {"validation": Validators.compose([])},"expressionProperties": { "templateOptions.disabled": "true"}},{"key": "currentWorkflowStep","type": "hidden-field","className":"col-xs-1","templateOptions":{"calculatedValue":"getCurrentWorkflowStep()"},"validators": {"validation": Validators.compose([])},"expressionProperties": { "templateOptions.disabled": "true"}}</v>
      </c>
      <c r="BK23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4" s="137" t="str">
        <f>IF(AND(Table_Question_Sets[[#This Row],[Header]]="",Table_Question_Sets[[#This Row],[Property]]&lt;&gt;"",Table_Question_Sets[[#This Row],[Field Type]]&lt;&gt;""),
""""&amp;Table_Question_Sets[[#This Row],[Key]]&amp;"""","")</f>
        <v>"applicationMode"</v>
      </c>
      <c r="BM23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"applicationMode","currentWorkflowStep"</v>
      </c>
      <c r="BN234" s="137" t="str">
        <f>IF(AND(Table_Question_Sets[[#This Row],[Header]]&lt;&gt;"Yes",Table_Question_Sets[[#This Row],[Property]]&lt;&gt;"",Table_Question_Sets[[#This Row],[Workflow Role]]&lt;&gt;""),
""""&amp;Table_Question_Sets[[#This Row],[Workflow Role]]&amp;""":"""&amp;Table_Question_Sets[[#This Row],[Key]]&amp;"""","")</f>
        <v/>
      </c>
      <c r="BO234" s="137" t="str">
        <f>IF(AND(Table_Question_Sets[[#This Row],[Header]]&lt;&gt;"Yes",Table_Question_Sets[[#This Row],[Property]]&lt;&gt;"",Table_Question_Sets[[#This Row],[Private]]="Yes"),
""""&amp;Table_Question_Sets[[#This Row],[Key]]&amp;"""","")</f>
        <v/>
      </c>
      <c r="BP234" s="137">
        <f ca="1">IF(Table_Question_Sets[[#This Row],[Header]]="Yes","",_xlfn.NUMBERVALUE(INDIRECT(SUBSTITUTE(ADDRESS(1,COLUMN(),4),"1","")&amp;ROW()+1))+IF(OR(Table_Question_Sets[[#This Row],[Value]]&lt;&gt;"",AND(Table_Question_Sets[[#This Row],[Data Type]]="Repeating",Table_Question_Sets[[#This Row],[Calculation Repeating]]&lt;&gt;"")),1,0))</f>
        <v>0</v>
      </c>
      <c r="BQ234" s="137" t="str">
        <f ca="1" xml:space="preserve">
IF(Table_Question_Sets[[#This Row],[Data Type]]="Repeating",
OFFSET(Table_Repeating_Question_Sets[[#Headers],[Property]],MATCH(Table_Question_Sets[[#This Row],[Property]],Table_Repeating_Question_Sets[Property],0),MATCH("Calculation",Table_Repeating_Question_Sets[#Headers],0)-1,1,1),
"")</f>
        <v/>
      </c>
      <c r="BR234"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4" s="137" t="str">
        <f ca="1">IF(ISNUMBER(Table_Question_Sets[[#This Row],[Config Use Row]]),INDEX(Table_Question_Sets[Config Rollup],Table_Question_Sets[[#This Row],[Config Use Row]]),"")</f>
        <v/>
      </c>
      <c r="BU234" s="137" t="str">
        <f ca="1">IF(ISNUMBER(Table_Question_Sets[[#This Row],[Config Use Row]]),INDEX(Table_Question_Sets[Config Keys Nested Rollup],Table_Question_Sets[[#This Row],[Config Use Row]]),"")</f>
        <v/>
      </c>
      <c r="BV234" s="137" t="str">
        <f ca="1">IF(ISNUMBER(Table_Question_Sets[[#This Row],[Config Use Row]]),INDEX(Table_Question_Sets[Calculation Rollup],Table_Question_Sets[[#This Row],[Config Use Row]]),"")</f>
        <v/>
      </c>
    </row>
    <row r="235" spans="2:74" s="22" customFormat="1" ht="21" customHeight="1">
      <c r="B235" s="27" t="s">
        <v>1769</v>
      </c>
      <c r="C235" s="10"/>
      <c r="D235" s="26" t="str">
        <f ca="1">IF(Table_Question_Sets[[#This Row],[Header]]="Yes","",
IF(INDIRECT(SUBSTITUTE(ADDRESS(1,COLUMN(),4),"1","")&amp;ROW()-1)="",
INDIRECT(SUBSTITUTE(ADDRESS(1,COLUMN(Table_Question_Sets[[#This Row],[Property]]),4),"1","")&amp;ROW()-1),
INDIRECT(SUBSTITUTE(ADDRESS(1,COLUMN(),4),"1","")&amp;ROW()-1)))</f>
        <v>Status Variables</v>
      </c>
      <c r="E23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currentWorkflowStep</v>
      </c>
      <c r="F235" s="26" t="str">
        <f>IF(Table_Question_Sets[[#This Row],[Header]]="Yes","",IF(Table_Question_Sets[[#This Row],[Property]]&lt;&gt;"",SUBSTITUTE(Table_Question_Sets[[#This Row],[Property]]," ",""),""))</f>
        <v>CurrentWorkflowStep</v>
      </c>
      <c r="G235" s="94"/>
      <c r="H235" s="27" t="s">
        <v>37</v>
      </c>
      <c r="I235" s="27" t="s">
        <v>776</v>
      </c>
      <c r="J235" s="10"/>
      <c r="K235" s="59"/>
      <c r="L235" s="77"/>
      <c r="M235" s="77"/>
      <c r="N235" s="60"/>
      <c r="O235" s="60" t="s">
        <v>988</v>
      </c>
      <c r="P235" s="60"/>
      <c r="Q235" s="60"/>
      <c r="R235" s="60"/>
      <c r="S235"/>
      <c r="T235" s="27"/>
      <c r="U235" s="10"/>
      <c r="V235" s="27"/>
      <c r="W235" s="27"/>
      <c r="X235" s="10"/>
      <c r="Y235" s="11"/>
      <c r="Z235" s="10"/>
      <c r="AA235" s="11"/>
      <c r="AB235" s="230"/>
      <c r="AC235" s="10"/>
      <c r="AD235" s="27"/>
      <c r="AE235" s="27"/>
      <c r="AF235" s="10"/>
      <c r="AG235" s="10"/>
      <c r="AH235" s="199"/>
      <c r="AI235" s="181" t="s">
        <v>1772</v>
      </c>
      <c r="AJ235" s="181"/>
      <c r="AK235" s="181"/>
      <c r="AL235" s="137"/>
      <c r="AM235"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35"/>
      <c r="AO23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5" s="27"/>
      <c r="AR235" s="25"/>
      <c r="AS235" s="10"/>
      <c r="AT235" s="10"/>
      <c r="AU235" s="10"/>
      <c r="AV235" s="10"/>
      <c r="AW235" s="10"/>
      <c r="AX235" s="10"/>
      <c r="AY23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5" s="50" t="str">
        <f>IF(OR(Table_Question_Sets[[#This Row],[Header]]="Yes",Table_Question_Sets[[#This Row],[Text]]=""),"",IF(OR(Table_Question_Sets[[#This Row],[Text]]="true",Table_Question_Sets[[#This Row],[Text]]="false",ISNUMBER(Table_Question_Sets[[#This Row],[Text]])),Table_Question_Sets[[#This Row],[Text]],""""&amp;Table_Question_Sets[[#This Row],[Text]]&amp;""""))</f>
        <v/>
      </c>
      <c r="BA235" s="29" t="str">
        <f>IF(AND(Table_Question_Sets[[#This Row],[Header]]&lt;&gt;"Yes",Table_Question_Sets[[#This Row],[Property]]&lt;&gt;"",Table_Question_Sets[[#This Row],[Summary Label]]&lt;&gt;""),""""&amp;Table_Question_Sets[[#This Row],[Key]]&amp;""": """&amp;Table_Question_Sets[[#This Row],[Summary Label]]&amp;"""","")</f>
        <v/>
      </c>
      <c r="BB235" s="29">
        <f ca="1">IF(Table_Question_Sets[[#This Row],[Header]]="Yes","",_xlfn.NUMBERVALUE(INDIRECT(SUBSTITUTE(ADDRESS(1,COLUMN(),4),"1","")&amp;ROW()-1))+IF(Table_Question_Sets[[#This Row],[Property]]&lt;&gt;"",1,0))</f>
        <v>3</v>
      </c>
      <c r="BC235" s="29">
        <f ca="1">IF(Table_Question_Sets[[#This Row],[Header]]="Yes","",_xlfn.NUMBERVALUE(INDIRECT(SUBSTITUTE(ADDRESS(1,COLUMN(),4),"1","")&amp;ROW()+1))+IF(Table_Question_Sets[[#This Row],[Property]]&lt;&gt;"",1,0))</f>
        <v>1</v>
      </c>
      <c r="BD235" s="29" t="str">
        <f t="array" aca="1" ref="BD2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3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"templateOptions":{"calculatedValue":"getCurrentWorkflowStep()"}</v>
      </c>
      <c r="BH23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"currentWorkflowStep","type": "hidden-field","className":"col-xs-1","templateOptions":{"calculatedValue":"getCurrentWorkflowStep()"},"validators": {"validation": Validators.compose([])},"expressionProperties": { "templateOptions.disabled": "true"}}</v>
      </c>
      <c r="BI235" s="26" t="str">
        <f ca="1" xml:space="preserve">
IF(Table_Question_Sets[[#This Row],[Row]]="Yes","]},{""className"": ""row"",""fieldGroup"": [","")&amp;
Table_Question_Sets[[#This Row],[Config Field]]</f>
        <v>{"key": "currentWorkflowStep","type": "hidden-field","className":"col-xs-1","templateOptions":{"calculatedValue":"getCurrentWorkflowStep()"},"validators": {"validation": Validators.compose([])},"expressionProperties": { "templateOptions.disabled": "true"}}</v>
      </c>
      <c r="BJ23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"currentWorkflowStep","type": "hidden-field","className":"col-xs-1","templateOptions":{"calculatedValue":"getCurrentWorkflowStep()"},"validators": {"validation": Validators.compose([])},"expressionProperties": { "templateOptions.disabled": "true"}}</v>
      </c>
      <c r="BK23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5" s="137" t="str">
        <f>IF(AND(Table_Question_Sets[[#This Row],[Header]]="",Table_Question_Sets[[#This Row],[Property]]&lt;&gt;"",Table_Question_Sets[[#This Row],[Field Type]]&lt;&gt;""),
""""&amp;Table_Question_Sets[[#This Row],[Key]]&amp;"""","")</f>
        <v>"currentWorkflowStep"</v>
      </c>
      <c r="BM23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"currentWorkflowStep"</v>
      </c>
      <c r="BN235" s="137" t="str">
        <f>IF(AND(Table_Question_Sets[[#This Row],[Header]]&lt;&gt;"Yes",Table_Question_Sets[[#This Row],[Property]]&lt;&gt;"",Table_Question_Sets[[#This Row],[Workflow Role]]&lt;&gt;""),
""""&amp;Table_Question_Sets[[#This Row],[Workflow Role]]&amp;""":"""&amp;Table_Question_Sets[[#This Row],[Key]]&amp;"""","")</f>
        <v/>
      </c>
      <c r="BO235" s="137" t="str">
        <f>IF(AND(Table_Question_Sets[[#This Row],[Header]]&lt;&gt;"Yes",Table_Question_Sets[[#This Row],[Property]]&lt;&gt;"",Table_Question_Sets[[#This Row],[Private]]="Yes"),
""""&amp;Table_Question_Sets[[#This Row],[Key]]&amp;"""","")</f>
        <v/>
      </c>
      <c r="BP235" s="137">
        <f ca="1">IF(Table_Question_Sets[[#This Row],[Header]]="Yes","",_xlfn.NUMBERVALUE(INDIRECT(SUBSTITUTE(ADDRESS(1,COLUMN(),4),"1","")&amp;ROW()+1))+IF(OR(Table_Question_Sets[[#This Row],[Value]]&lt;&gt;"",AND(Table_Question_Sets[[#This Row],[Data Type]]="Repeating",Table_Question_Sets[[#This Row],[Calculation Repeating]]&lt;&gt;"")),1,0))</f>
        <v>0</v>
      </c>
      <c r="BQ235" s="137" t="str">
        <f ca="1" xml:space="preserve">
IF(Table_Question_Sets[[#This Row],[Data Type]]="Repeating",
OFFSET(Table_Repeating_Question_Sets[[#Headers],[Property]],MATCH(Table_Question_Sets[[#This Row],[Property]],Table_Repeating_Question_Sets[Property],0),MATCH("Calculation",Table_Repeating_Question_Sets[#Headers],0)-1,1,1),
"")</f>
        <v/>
      </c>
      <c r="BR235"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5" s="137" t="str">
        <f ca="1">IF(ISNUMBER(Table_Question_Sets[[#This Row],[Config Use Row]]),INDEX(Table_Question_Sets[Config Rollup],Table_Question_Sets[[#This Row],[Config Use Row]]),"")</f>
        <v/>
      </c>
      <c r="BU235" s="137" t="str">
        <f ca="1">IF(ISNUMBER(Table_Question_Sets[[#This Row],[Config Use Row]]),INDEX(Table_Question_Sets[Config Keys Nested Rollup],Table_Question_Sets[[#This Row],[Config Use Row]]),"")</f>
        <v/>
      </c>
      <c r="BV235" s="137" t="str">
        <f ca="1">IF(ISNUMBER(Table_Question_Sets[[#This Row],[Config Use Row]]),INDEX(Table_Question_Sets[Calculation Rollup],Table_Question_Sets[[#This Row],[Config Use Row]]),"")</f>
        <v/>
      </c>
    </row>
    <row r="236" spans="2:74" s="22" customFormat="1" ht="29.25" thickBot="1">
      <c r="B236" s="49" t="s">
        <v>902</v>
      </c>
      <c r="C236" s="49" t="s">
        <v>60</v>
      </c>
      <c r="D236" s="49" t="str">
        <f ca="1">IF(Table_Question_Sets[[#This Row],[Header]]="Yes","",
IF(INDIRECT(SUBSTITUTE(ADDRESS(1,COLUMN(),4),"1","")&amp;ROW()-1)="",
INDIRECT(SUBSTITUTE(ADDRESS(1,COLUMN(Table_Question_Sets[[#This Row],[Property]]),4),"1","")&amp;ROW()-1),
INDIRECT(SUBSTITUTE(ADDRESS(1,COLUMN(),4),"1","")&amp;ROW()-1)))</f>
        <v/>
      </c>
      <c r="E236"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endorsementMessage</v>
      </c>
      <c r="F236" s="49" t="str">
        <f>IF(Table_Question_Sets[[#This Row],[Header]]="Yes","",IF(Table_Question_Sets[[#This Row],[Property]]&lt;&gt;"",SUBSTITUTE(Table_Question_Sets[[#This Row],[Property]]," ",""),""))</f>
        <v/>
      </c>
      <c r="G236" s="48"/>
      <c r="H236" s="49"/>
      <c r="I236" s="49"/>
      <c r="J236" s="49"/>
      <c r="K236" s="48"/>
      <c r="L236" s="49"/>
      <c r="M236" s="49"/>
      <c r="N236" s="48"/>
      <c r="O236" s="48"/>
      <c r="P236" s="48"/>
      <c r="Q236" s="48"/>
      <c r="R236" s="48"/>
      <c r="S236" s="48"/>
      <c r="T236" s="49"/>
      <c r="U236" s="49"/>
      <c r="V236" s="49"/>
      <c r="W236" s="49"/>
      <c r="X236" s="49"/>
      <c r="Y236" s="49"/>
      <c r="Z236" s="49"/>
      <c r="AA236" s="49"/>
      <c r="AB236" s="49"/>
      <c r="AC236" s="49"/>
      <c r="AD236" s="49"/>
      <c r="AE236" s="49"/>
      <c r="AF236" s="49"/>
      <c r="AG236" s="49"/>
      <c r="AH236" s="234"/>
      <c r="AI236" s="235"/>
      <c r="AJ236" s="235"/>
      <c r="AK236" s="235"/>
      <c r="AL236" s="49"/>
      <c r="AM236"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36" s="4"/>
      <c r="AO236"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6"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6" s="49"/>
      <c r="AR236" s="48"/>
      <c r="AS236" s="49"/>
      <c r="AT236" s="49"/>
      <c r="AU236" s="49"/>
      <c r="AV236" s="49"/>
      <c r="AW236" s="49"/>
      <c r="AX236" s="49"/>
      <c r="AY23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6" s="48" t="str">
        <f>IF(OR(Table_Question_Sets[[#This Row],[Header]]="Yes",Table_Question_Sets[[#This Row],[Text]]=""),"",IF(OR(Table_Question_Sets[[#This Row],[Text]]="true",Table_Question_Sets[[#This Row],[Text]]="false",ISNUMBER(Table_Question_Sets[[#This Row],[Text]])),Table_Question_Sets[[#This Row],[Text]],""""&amp;Table_Question_Sets[[#This Row],[Text]]&amp;""""))</f>
        <v/>
      </c>
      <c r="BA236" s="48" t="str">
        <f>IF(AND(Table_Question_Sets[[#This Row],[Header]]&lt;&gt;"Yes",Table_Question_Sets[[#This Row],[Property]]&lt;&gt;"",Table_Question_Sets[[#This Row],[Summary Label]]&lt;&gt;""),""""&amp;Table_Question_Sets[[#This Row],[Key]]&amp;""": """&amp;Table_Question_Sets[[#This Row],[Summary Label]]&amp;"""","")</f>
        <v/>
      </c>
      <c r="BB236" s="48" t="str">
        <f ca="1">IF(Table_Question_Sets[[#This Row],[Header]]="Yes","",_xlfn.NUMBERVALUE(INDIRECT(SUBSTITUTE(ADDRESS(1,COLUMN(),4),"1","")&amp;ROW()-1))+IF(Table_Question_Sets[[#This Row],[Property]]&lt;&gt;"",1,0))</f>
        <v/>
      </c>
      <c r="BC236" s="48" t="str">
        <f ca="1">IF(Table_Question_Sets[[#This Row],[Header]]="Yes","",_xlfn.NUMBERVALUE(INDIRECT(SUBSTITUTE(ADDRESS(1,COLUMN(),4),"1","")&amp;ROW()+1))+IF(Table_Question_Sets[[#This Row],[Property]]&lt;&gt;"",1,0))</f>
        <v/>
      </c>
      <c r="BD236" s="48" t="str">
        <f t="array" aca="1" ref="BD2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6"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36"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6"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36"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36" s="49" t="str">
        <f xml:space="preserve">
IF(Table_Question_Sets[[#This Row],[Row]]="Yes","]},{""className"": ""row"",""fieldGroup"": [","")&amp;
Table_Question_Sets[[#This Row],[Config Field]]</f>
        <v/>
      </c>
      <c r="BJ236"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"endorsementMessage":[{"className":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 || getQuoteState() != 'approved'"},"validators": {"validation": Validators.compose([])}}]}],</v>
      </c>
      <c r="BK236"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6" s="49" t="str">
        <f>IF(AND(Table_Question_Sets[[#This Row],[Header]]="",Table_Question_Sets[[#This Row],[Property]]&lt;&gt;"",Table_Question_Sets[[#This Row],[Field Type]]&lt;&gt;""),
""""&amp;Table_Question_Sets[[#This Row],[Key]]&amp;"""","")</f>
        <v/>
      </c>
      <c r="BM236"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"endorsementMessage":["displayReviewMessage","displayEndorsementMessage","displaySpecialConditions"],</v>
      </c>
      <c r="BN236" s="49" t="str">
        <f>IF(AND(Table_Question_Sets[[#This Row],[Header]]&lt;&gt;"Yes",Table_Question_Sets[[#This Row],[Property]]&lt;&gt;"",Table_Question_Sets[[#This Row],[Workflow Role]]&lt;&gt;""),
""""&amp;Table_Question_Sets[[#This Row],[Workflow Role]]&amp;""":"""&amp;Table_Question_Sets[[#This Row],[Key]]&amp;"""","")</f>
        <v/>
      </c>
      <c r="BO236" s="49" t="str">
        <f>IF(AND(Table_Question_Sets[[#This Row],[Header]]&lt;&gt;"Yes",Table_Question_Sets[[#This Row],[Property]]&lt;&gt;"",Table_Question_Sets[[#This Row],[Private]]="Yes"),
""""&amp;Table_Question_Sets[[#This Row],[Key]]&amp;"""","")</f>
        <v/>
      </c>
      <c r="BP236" s="49" t="str">
        <f ca="1">IF(Table_Question_Sets[[#This Row],[Header]]="Yes","",_xlfn.NUMBERVALUE(INDIRECT(SUBSTITUTE(ADDRESS(1,COLUMN(),4),"1","")&amp;ROW()+1))+IF(OR(Table_Question_Sets[[#This Row],[Value]]&lt;&gt;"",AND(Table_Question_Sets[[#This Row],[Data Type]]="Repeating",Table_Question_Sets[[#This Row],[Calculation Repeating]]&lt;&gt;"")),1,0))</f>
        <v/>
      </c>
      <c r="BQ236" s="49" t="str">
        <f ca="1" xml:space="preserve">
IF(Table_Question_Sets[[#This Row],[Data Type]]="Repeating",
OFFSET(Table_Repeating_Question_Sets[[#Headers],[Property]],MATCH(Table_Question_Sets[[#This Row],[Property]],Table_Repeating_Question_Sets[Property],0),MATCH("Calculation",Table_Repeating_Question_Sets[#Headers],0)-1,1,1),
"")</f>
        <v/>
      </c>
      <c r="BR236" s="49"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6"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"endorsementMessage":{},</v>
      </c>
      <c r="BT236" s="49" t="str">
        <f ca="1">IF(ISNUMBER(Table_Question_Sets[[#This Row],[Config Use Row]]),INDEX(Table_Question_Sets[Config Rollup],Table_Question_Sets[[#This Row],[Config Use Row]]),"")</f>
        <v/>
      </c>
      <c r="BU236" s="49" t="str">
        <f ca="1">IF(ISNUMBER(Table_Question_Sets[[#This Row],[Config Use Row]]),INDEX(Table_Question_Sets[Config Keys Nested Rollup],Table_Question_Sets[[#This Row],[Config Use Row]]),"")</f>
        <v/>
      </c>
      <c r="BV236" s="49" t="str">
        <f ca="1">IF(ISNUMBER(Table_Question_Sets[[#This Row],[Config Use Row]]),INDEX(Table_Question_Sets[Calculation Rollup],Table_Question_Sets[[#This Row],[Config Use Row]]),"")</f>
        <v/>
      </c>
    </row>
    <row r="237" spans="2:74" s="22" customFormat="1" ht="21" hidden="1" customHeight="1">
      <c r="B237"/>
      <c r="C237"/>
      <c r="D237" t="str">
        <f ca="1">IF(Table_Question_Sets[[#This Row],[Header]]="Yes","",
IF(INDIRECT(SUBSTITUTE(ADDRESS(1,COLUMN(),4),"1","")&amp;ROW()-1)="",
INDIRECT(SUBSTITUTE(ADDRESS(1,COLUMN(Table_Question_Sets[[#This Row],[Property]]),4),"1","")&amp;ROW()-1),
INDIRECT(SUBSTITUTE(ADDRESS(1,COLUMN(),4),"1","")&amp;ROW()-1)))</f>
        <v>Endorsement Message</v>
      </c>
      <c r="E23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37" t="str">
        <f>IF(Table_Question_Sets[[#This Row],[Header]]="Yes","",IF(Table_Question_Sets[[#This Row],[Property]]&lt;&gt;"",SUBSTITUTE(Table_Question_Sets[[#This Row],[Property]]," ",""),""))</f>
        <v/>
      </c>
      <c r="G237"/>
      <c r="H237"/>
      <c r="I237"/>
      <c r="J237"/>
      <c r="K237"/>
      <c r="L237"/>
      <c r="M237"/>
      <c r="N237"/>
      <c r="O237"/>
      <c r="P237"/>
      <c r="Q237"/>
      <c r="R237"/>
      <c r="S237"/>
      <c r="T237"/>
      <c r="U237"/>
      <c r="V237"/>
      <c r="W237"/>
      <c r="X237"/>
      <c r="Y237"/>
      <c r="Z237"/>
      <c r="AA237"/>
      <c r="AB237"/>
      <c r="AC237"/>
      <c r="AD237"/>
      <c r="AE237"/>
      <c r="AF237"/>
      <c r="AG237"/>
      <c r="AH237" s="181"/>
      <c r="AI237" s="181"/>
      <c r="AJ237" s="181"/>
      <c r="AK237" s="181"/>
      <c r="AL237"/>
      <c r="AM23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37"/>
      <c r="AO23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7"/>
      <c r="AR237"/>
      <c r="AS237"/>
      <c r="AT237"/>
      <c r="AU237"/>
      <c r="AV237"/>
      <c r="AW237"/>
      <c r="AX237"/>
      <c r="AY237"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7" t="str">
        <f>IF(OR(Table_Question_Sets[[#This Row],[Header]]="Yes",Table_Question_Sets[[#This Row],[Text]]=""),"",IF(OR(Table_Question_Sets[[#This Row],[Text]]="true",Table_Question_Sets[[#This Row],[Text]]="false",ISNUMBER(Table_Question_Sets[[#This Row],[Text]])),Table_Question_Sets[[#This Row],[Text]],""""&amp;Table_Question_Sets[[#This Row],[Text]]&amp;""""))</f>
        <v/>
      </c>
      <c r="BA237" t="str">
        <f>IF(AND(Table_Question_Sets[[#This Row],[Header]]&lt;&gt;"Yes",Table_Question_Sets[[#This Row],[Property]]&lt;&gt;"",Table_Question_Sets[[#This Row],[Summary Label]]&lt;&gt;""),""""&amp;Table_Question_Sets[[#This Row],[Key]]&amp;""": """&amp;Table_Question_Sets[[#This Row],[Summary Label]]&amp;"""","")</f>
        <v/>
      </c>
      <c r="BB237">
        <f ca="1">IF(Table_Question_Sets[[#This Row],[Header]]="Yes","",_xlfn.NUMBERVALUE(INDIRECT(SUBSTITUTE(ADDRESS(1,COLUMN(),4),"1","")&amp;ROW()-1))+IF(Table_Question_Sets[[#This Row],[Property]]&lt;&gt;"",1,0))</f>
        <v>0</v>
      </c>
      <c r="BC237">
        <f ca="1">IF(Table_Question_Sets[[#This Row],[Header]]="Yes","",_xlfn.NUMBERVALUE(INDIRECT(SUBSTITUTE(ADDRESS(1,COLUMN(),4),"1","")&amp;ROW()+1))+IF(Table_Question_Sets[[#This Row],[Property]]&lt;&gt;"",1,0))</f>
        <v>3</v>
      </c>
      <c r="BD237" t="str">
        <f t="array" aca="1" ref="BD2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37"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37" t="str">
        <f xml:space="preserve">
IF(Table_Question_Sets[[#This Row],[Row]]="Yes","]},{""className"": ""row"",""fieldGroup"": [","")&amp;
Table_Question_Sets[[#This Row],[Config Field]]</f>
        <v/>
      </c>
      <c r="BJ2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 || getQuoteState() != 'approved'"},"validators": {"validation": Validators.compose([])}}</v>
      </c>
      <c r="BK2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7" t="str">
        <f>IF(AND(Table_Question_Sets[[#This Row],[Header]]="",Table_Question_Sets[[#This Row],[Property]]&lt;&gt;"",Table_Question_Sets[[#This Row],[Field Type]]&lt;&gt;""),
""""&amp;Table_Question_Sets[[#This Row],[Key]]&amp;"""","")</f>
        <v/>
      </c>
      <c r="BM2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"displayReviewMessage","displayEndorsementMessage","displaySpecialConditions"</v>
      </c>
      <c r="BN237" t="str">
        <f>IF(AND(Table_Question_Sets[[#This Row],[Header]]&lt;&gt;"Yes",Table_Question_Sets[[#This Row],[Property]]&lt;&gt;"",Table_Question_Sets[[#This Row],[Workflow Role]]&lt;&gt;""),
""""&amp;Table_Question_Sets[[#This Row],[Workflow Role]]&amp;""":"""&amp;Table_Question_Sets[[#This Row],[Key]]&amp;"""","")</f>
        <v/>
      </c>
      <c r="BO237" t="str">
        <f>IF(AND(Table_Question_Sets[[#This Row],[Header]]&lt;&gt;"Yes",Table_Question_Sets[[#This Row],[Property]]&lt;&gt;"",Table_Question_Sets[[#This Row],[Private]]="Yes"),
""""&amp;Table_Question_Sets[[#This Row],[Key]]&amp;"""","")</f>
        <v/>
      </c>
      <c r="BP237">
        <f ca="1">IF(Table_Question_Sets[[#This Row],[Header]]="Yes","",_xlfn.NUMBERVALUE(INDIRECT(SUBSTITUTE(ADDRESS(1,COLUMN(),4),"1","")&amp;ROW()+1))+IF(OR(Table_Question_Sets[[#This Row],[Value]]&lt;&gt;"",AND(Table_Question_Sets[[#This Row],[Data Type]]="Repeating",Table_Question_Sets[[#This Row],[Calculation Repeating]]&lt;&gt;"")),1,0))</f>
        <v>0</v>
      </c>
      <c r="BQ237" t="str">
        <f ca="1" xml:space="preserve">
IF(Table_Question_Sets[[#This Row],[Data Type]]="Repeating",
OFFSET(Table_Repeating_Question_Sets[[#Headers],[Property]],MATCH(Table_Question_Sets[[#This Row],[Property]],Table_Repeating_Question_Sets[Property],0),MATCH("Calculation",Table_Repeating_Question_Sets[#Headers],0)-1,1,1),
"")</f>
        <v/>
      </c>
      <c r="BR2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7" t="str">
        <f ca="1">IF(ISNUMBER(Table_Question_Sets[[#This Row],[Config Use Row]]),INDEX(Table_Question_Sets[Config Rollup],Table_Question_Sets[[#This Row],[Config Use Row]]),"")</f>
        <v/>
      </c>
      <c r="BU237" t="str">
        <f ca="1">IF(ISNUMBER(Table_Question_Sets[[#This Row],[Config Use Row]]),INDEX(Table_Question_Sets[Config Keys Nested Rollup],Table_Question_Sets[[#This Row],[Config Use Row]]),"")</f>
        <v/>
      </c>
      <c r="BV237" t="str">
        <f ca="1">IF(ISNUMBER(Table_Question_Sets[[#This Row],[Config Use Row]]),INDEX(Table_Question_Sets[Calculation Rollup],Table_Question_Sets[[#This Row],[Config Use Row]]),"")</f>
        <v/>
      </c>
    </row>
    <row r="238" spans="2:74" s="22" customFormat="1" ht="21" customHeight="1">
      <c r="B238" s="27" t="s">
        <v>983</v>
      </c>
      <c r="C238" s="10"/>
      <c r="D238" s="26" t="str">
        <f ca="1">IF(Table_Question_Sets[[#This Row],[Header]]="Yes","",
IF(INDIRECT(SUBSTITUTE(ADDRESS(1,COLUMN(),4),"1","")&amp;ROW()-1)="",
INDIRECT(SUBSTITUTE(ADDRESS(1,COLUMN(Table_Question_Sets[[#This Row],[Property]]),4),"1","")&amp;ROW()-1),
INDIRECT(SUBSTITUTE(ADDRESS(1,COLUMN(),4),"1","")&amp;ROW()-1)))</f>
        <v>Endorsement Message</v>
      </c>
      <c r="E23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displayReviewMessage</v>
      </c>
      <c r="F238" s="26" t="str">
        <f>IF(Table_Question_Sets[[#This Row],[Header]]="Yes","",IF(Table_Question_Sets[[#This Row],[Property]]&lt;&gt;"",SUBSTITUTE(Table_Question_Sets[[#This Row],[Property]]," ",""),""))</f>
        <v>DisplayReviewMessage</v>
      </c>
      <c r="G238" s="94"/>
      <c r="H238" s="28" t="s">
        <v>631</v>
      </c>
      <c r="I238" s="28" t="s">
        <v>631</v>
      </c>
      <c r="J238" s="10"/>
      <c r="K238" s="59"/>
      <c r="L238" s="77"/>
      <c r="M238" s="77"/>
      <c r="N238" s="60"/>
      <c r="O238" s="62" t="s">
        <v>726</v>
      </c>
      <c r="P238" s="60"/>
      <c r="Q238" s="60"/>
      <c r="R238" s="60"/>
      <c r="S238"/>
      <c r="T238" s="27"/>
      <c r="U238" s="10"/>
      <c r="V238" s="28" t="s">
        <v>1006</v>
      </c>
      <c r="W238" s="27"/>
      <c r="X238" s="11" t="s">
        <v>984</v>
      </c>
      <c r="Y238" s="10"/>
      <c r="Z238" s="10"/>
      <c r="AA238" s="275" t="s">
        <v>1129</v>
      </c>
      <c r="AB238" s="251" t="s">
        <v>1130</v>
      </c>
      <c r="AC238" s="10"/>
      <c r="AD238" s="27"/>
      <c r="AE238" s="27"/>
      <c r="AF238" s="10"/>
      <c r="AG238" s="10"/>
      <c r="AH238" s="199"/>
      <c r="AI238" s="181"/>
      <c r="AJ238" s="181"/>
      <c r="AK238" s="181"/>
      <c r="AL238" s="137"/>
      <c r="AM238"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38"/>
      <c r="AO23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8" s="27"/>
      <c r="AR238" s="25"/>
      <c r="AS238" s="10"/>
      <c r="AT238" s="10"/>
      <c r="AU238" s="10"/>
      <c r="AV238" s="10"/>
      <c r="AW238" s="10"/>
      <c r="AX238" s="10"/>
      <c r="AY23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8" s="50" t="str">
        <f>IF(OR(Table_Question_Sets[[#This Row],[Header]]="Yes",Table_Question_Sets[[#This Row],[Text]]=""),"",IF(OR(Table_Question_Sets[[#This Row],[Text]]="true",Table_Question_Sets[[#This Row],[Text]]="false",ISNUMBER(Table_Question_Sets[[#This Row],[Text]])),Table_Question_Sets[[#This Row],[Text]],""""&amp;Table_Question_Sets[[#This Row],[Text]]&amp;""""))</f>
        <v/>
      </c>
      <c r="BA238" s="29" t="str">
        <f>IF(AND(Table_Question_Sets[[#This Row],[Header]]&lt;&gt;"Yes",Table_Question_Sets[[#This Row],[Property]]&lt;&gt;"",Table_Question_Sets[[#This Row],[Summary Label]]&lt;&gt;""),""""&amp;Table_Question_Sets[[#This Row],[Key]]&amp;""": """&amp;Table_Question_Sets[[#This Row],[Summary Label]]&amp;"""","")</f>
        <v/>
      </c>
      <c r="BB238" s="29">
        <f ca="1">IF(Table_Question_Sets[[#This Row],[Header]]="Yes","",_xlfn.NUMBERVALUE(INDIRECT(SUBSTITUTE(ADDRESS(1,COLUMN(),4),"1","")&amp;ROW()-1))+IF(Table_Question_Sets[[#This Row],[Property]]&lt;&gt;"",1,0))</f>
        <v>1</v>
      </c>
      <c r="BC238" s="29">
        <f ca="1">IF(Table_Question_Sets[[#This Row],[Header]]="Yes","",_xlfn.NUMBERVALUE(INDIRECT(SUBSTITUTE(ADDRESS(1,COLUMN(),4),"1","")&amp;ROW()+1))+IF(Table_Question_Sets[[#This Row],[Property]]&lt;&gt;"",1,0))</f>
        <v>3</v>
      </c>
      <c r="BD238" s="29" t="str">
        <f t="array" aca="1" ref="BD2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3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8"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"templateOptions":{"content":{"heading2":"Reviewer Message","paragraph":"When reviewing this quote, the reviewer recorded the following message for the customer:","customHTML":"&lt;div class='card'&gt;%{reviewMessage}%&lt;/div&gt;"},"hideCondition":"reviewMessage == ''"}</v>
      </c>
      <c r="BH238"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v>
      </c>
      <c r="BI238" s="26" t="str">
        <f ca="1" xml:space="preserve">
IF(Table_Question_Sets[[#This Row],[Row]]="Yes","]},{""className"": ""row"",""fieldGroup"": [","")&amp;
Table_Question_Sets[[#This Row],[Config Field]]</f>
        <v>{"key":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v>
      </c>
      <c r="BJ23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 || getQuoteState() != 'approved'"},"validators": {"validation": Validators.compose([])}}</v>
      </c>
      <c r="BK23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8" s="137" t="str">
        <f>IF(AND(Table_Question_Sets[[#This Row],[Header]]="",Table_Question_Sets[[#This Row],[Property]]&lt;&gt;"",Table_Question_Sets[[#This Row],[Field Type]]&lt;&gt;""),
""""&amp;Table_Question_Sets[[#This Row],[Key]]&amp;"""","")</f>
        <v>"displayReviewMessage"</v>
      </c>
      <c r="BM23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"displayReviewMessage","displayEndorsementMessage","displaySpecialConditions"</v>
      </c>
      <c r="BN238" s="137" t="str">
        <f>IF(AND(Table_Question_Sets[[#This Row],[Header]]&lt;&gt;"Yes",Table_Question_Sets[[#This Row],[Property]]&lt;&gt;"",Table_Question_Sets[[#This Row],[Workflow Role]]&lt;&gt;""),
""""&amp;Table_Question_Sets[[#This Row],[Workflow Role]]&amp;""":"""&amp;Table_Question_Sets[[#This Row],[Key]]&amp;"""","")</f>
        <v/>
      </c>
      <c r="BO238" s="137" t="str">
        <f>IF(AND(Table_Question_Sets[[#This Row],[Header]]&lt;&gt;"Yes",Table_Question_Sets[[#This Row],[Property]]&lt;&gt;"",Table_Question_Sets[[#This Row],[Private]]="Yes"),
""""&amp;Table_Question_Sets[[#This Row],[Key]]&amp;"""","")</f>
        <v/>
      </c>
      <c r="BP238" s="137">
        <f ca="1">IF(Table_Question_Sets[[#This Row],[Header]]="Yes","",_xlfn.NUMBERVALUE(INDIRECT(SUBSTITUTE(ADDRESS(1,COLUMN(),4),"1","")&amp;ROW()+1))+IF(OR(Table_Question_Sets[[#This Row],[Value]]&lt;&gt;"",AND(Table_Question_Sets[[#This Row],[Data Type]]="Repeating",Table_Question_Sets[[#This Row],[Calculation Repeating]]&lt;&gt;"")),1,0))</f>
        <v>0</v>
      </c>
      <c r="BQ238" s="137" t="str">
        <f ca="1" xml:space="preserve">
IF(Table_Question_Sets[[#This Row],[Data Type]]="Repeating",
OFFSET(Table_Repeating_Question_Sets[[#Headers],[Property]],MATCH(Table_Question_Sets[[#This Row],[Property]],Table_Repeating_Question_Sets[Property],0),MATCH("Calculation",Table_Repeating_Question_Sets[#Headers],0)-1,1,1),
"")</f>
        <v/>
      </c>
      <c r="BR238"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8" s="137" t="str">
        <f ca="1">IF(ISNUMBER(Table_Question_Sets[[#This Row],[Config Use Row]]),INDEX(Table_Question_Sets[Config Rollup],Table_Question_Sets[[#This Row],[Config Use Row]]),"")</f>
        <v/>
      </c>
      <c r="BU238" s="137" t="str">
        <f ca="1">IF(ISNUMBER(Table_Question_Sets[[#This Row],[Config Use Row]]),INDEX(Table_Question_Sets[Config Keys Nested Rollup],Table_Question_Sets[[#This Row],[Config Use Row]]),"")</f>
        <v/>
      </c>
      <c r="BV238" s="137" t="str">
        <f ca="1">IF(ISNUMBER(Table_Question_Sets[[#This Row],[Config Use Row]]),INDEX(Table_Question_Sets[Calculation Rollup],Table_Question_Sets[[#This Row],[Config Use Row]]),"")</f>
        <v/>
      </c>
    </row>
    <row r="239" spans="2:74" s="22" customFormat="1" ht="21" customHeight="1">
      <c r="B239" s="28" t="s">
        <v>978</v>
      </c>
      <c r="C239" s="10"/>
      <c r="D239" s="26" t="str">
        <f ca="1">IF(Table_Question_Sets[[#This Row],[Header]]="Yes","",
IF(INDIRECT(SUBSTITUTE(ADDRESS(1,COLUMN(),4),"1","")&amp;ROW()-1)="",
INDIRECT(SUBSTITUTE(ADDRESS(1,COLUMN(Table_Question_Sets[[#This Row],[Property]]),4),"1","")&amp;ROW()-1),
INDIRECT(SUBSTITUTE(ADDRESS(1,COLUMN(),4),"1","")&amp;ROW()-1)))</f>
        <v>Endorsement Message</v>
      </c>
      <c r="E23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displayEndorsementMessage</v>
      </c>
      <c r="F239" s="26" t="str">
        <f>IF(Table_Question_Sets[[#This Row],[Header]]="Yes","",IF(Table_Question_Sets[[#This Row],[Property]]&lt;&gt;"",SUBSTITUTE(Table_Question_Sets[[#This Row],[Property]]," ",""),""))</f>
        <v>DisplayEndorsementMessage</v>
      </c>
      <c r="G239" s="94"/>
      <c r="H239" s="27" t="s">
        <v>631</v>
      </c>
      <c r="I239" s="27" t="s">
        <v>631</v>
      </c>
      <c r="J239" s="10"/>
      <c r="K239" s="59"/>
      <c r="L239" s="82"/>
      <c r="M239" s="82"/>
      <c r="N239" s="59"/>
      <c r="O239" s="59" t="s">
        <v>726</v>
      </c>
      <c r="P239" s="59"/>
      <c r="Q239" s="59"/>
      <c r="R239" s="59"/>
      <c r="S239" s="25"/>
      <c r="T239" s="27"/>
      <c r="U239" s="27"/>
      <c r="V239" s="28" t="s">
        <v>1005</v>
      </c>
      <c r="W239" s="27"/>
      <c r="X239" s="10" t="s">
        <v>981</v>
      </c>
      <c r="Y239" s="10"/>
      <c r="Z239" s="10"/>
      <c r="AA239" s="240" t="s">
        <v>979</v>
      </c>
      <c r="AB239" s="11" t="s">
        <v>1128</v>
      </c>
      <c r="AC239" s="10"/>
      <c r="AD239" s="27"/>
      <c r="AE239" s="27"/>
      <c r="AF239" s="10"/>
      <c r="AG239" s="10"/>
      <c r="AH239" s="199"/>
      <c r="AI239" s="181"/>
      <c r="AJ239" s="181"/>
      <c r="AK239" s="181"/>
      <c r="AL239" s="137"/>
      <c r="AM239"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39"/>
      <c r="AO23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9" s="27"/>
      <c r="AR239" s="25"/>
      <c r="AS239" s="10"/>
      <c r="AT239" s="10"/>
      <c r="AU239" s="10"/>
      <c r="AV239" s="10"/>
      <c r="AW239" s="10"/>
      <c r="AX239" s="10"/>
      <c r="AY23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9" s="50" t="str">
        <f>IF(OR(Table_Question_Sets[[#This Row],[Header]]="Yes",Table_Question_Sets[[#This Row],[Text]]=""),"",IF(OR(Table_Question_Sets[[#This Row],[Text]]="true",Table_Question_Sets[[#This Row],[Text]]="false",ISNUMBER(Table_Question_Sets[[#This Row],[Text]])),Table_Question_Sets[[#This Row],[Text]],""""&amp;Table_Question_Sets[[#This Row],[Text]]&amp;""""))</f>
        <v/>
      </c>
      <c r="BA239" s="29" t="str">
        <f>IF(AND(Table_Question_Sets[[#This Row],[Header]]&lt;&gt;"Yes",Table_Question_Sets[[#This Row],[Property]]&lt;&gt;"",Table_Question_Sets[[#This Row],[Summary Label]]&lt;&gt;""),""""&amp;Table_Question_Sets[[#This Row],[Key]]&amp;""": """&amp;Table_Question_Sets[[#This Row],[Summary Label]]&amp;"""","")</f>
        <v/>
      </c>
      <c r="BB239" s="29">
        <f ca="1">IF(Table_Question_Sets[[#This Row],[Header]]="Yes","",_xlfn.NUMBERVALUE(INDIRECT(SUBSTITUTE(ADDRESS(1,COLUMN(),4),"1","")&amp;ROW()-1))+IF(Table_Question_Sets[[#This Row],[Property]]&lt;&gt;"",1,0))</f>
        <v>2</v>
      </c>
      <c r="BC239" s="29">
        <f ca="1">IF(Table_Question_Sets[[#This Row],[Header]]="Yes","",_xlfn.NUMBERVALUE(INDIRECT(SUBSTITUTE(ADDRESS(1,COLUMN(),4),"1","")&amp;ROW()+1))+IF(Table_Question_Sets[[#This Row],[Property]]&lt;&gt;"",1,0))</f>
        <v>2</v>
      </c>
      <c r="BD239" s="29" t="str">
        <f t="array" aca="1" ref="BD2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3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"templateOptions":{"content":{"heading2":"Underwriter Message","paragraph":"When assessing your quote, the underwriter recorded the following message for the customer:","customHTML":"&lt;div class='card'&gt;%{endorsementMessage}%&lt;/div&gt;"},"hideCondition":"endorsementMessage == ''"}</v>
      </c>
      <c r="BH23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''"},"validators": {"validation": Validators.compose([])}}</v>
      </c>
      <c r="BI239" s="26" t="str">
        <f ca="1" xml:space="preserve">
IF(Table_Question_Sets[[#This Row],[Row]]="Yes","]},{""className"": ""row"",""fieldGroup"": [","")&amp;
Table_Question_Sets[[#This Row],[Config Field]]</f>
        <v>{"key":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''"},"validators": {"validation": Validators.compose([])}}</v>
      </c>
      <c r="BJ23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 || getQuoteState() != 'approved'"},"validators": {"validation": Validators.compose([])}}</v>
      </c>
      <c r="BK23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9" s="137" t="str">
        <f>IF(AND(Table_Question_Sets[[#This Row],[Header]]="",Table_Question_Sets[[#This Row],[Property]]&lt;&gt;"",Table_Question_Sets[[#This Row],[Field Type]]&lt;&gt;""),
""""&amp;Table_Question_Sets[[#This Row],[Key]]&amp;"""","")</f>
        <v>"displayEndorsementMessage"</v>
      </c>
      <c r="BM23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"displayEndorsementMessage","displaySpecialConditions"</v>
      </c>
      <c r="BN239" s="137" t="str">
        <f>IF(AND(Table_Question_Sets[[#This Row],[Header]]&lt;&gt;"Yes",Table_Question_Sets[[#This Row],[Property]]&lt;&gt;"",Table_Question_Sets[[#This Row],[Workflow Role]]&lt;&gt;""),
""""&amp;Table_Question_Sets[[#This Row],[Workflow Role]]&amp;""":"""&amp;Table_Question_Sets[[#This Row],[Key]]&amp;"""","")</f>
        <v/>
      </c>
      <c r="BO239" s="137" t="str">
        <f>IF(AND(Table_Question_Sets[[#This Row],[Header]]&lt;&gt;"Yes",Table_Question_Sets[[#This Row],[Property]]&lt;&gt;"",Table_Question_Sets[[#This Row],[Private]]="Yes"),
""""&amp;Table_Question_Sets[[#This Row],[Key]]&amp;"""","")</f>
        <v/>
      </c>
      <c r="BP239" s="137">
        <f ca="1">IF(Table_Question_Sets[[#This Row],[Header]]="Yes","",_xlfn.NUMBERVALUE(INDIRECT(SUBSTITUTE(ADDRESS(1,COLUMN(),4),"1","")&amp;ROW()+1))+IF(OR(Table_Question_Sets[[#This Row],[Value]]&lt;&gt;"",AND(Table_Question_Sets[[#This Row],[Data Type]]="Repeating",Table_Question_Sets[[#This Row],[Calculation Repeating]]&lt;&gt;"")),1,0))</f>
        <v>0</v>
      </c>
      <c r="BQ239" s="137" t="str">
        <f ca="1" xml:space="preserve">
IF(Table_Question_Sets[[#This Row],[Data Type]]="Repeating",
OFFSET(Table_Repeating_Question_Sets[[#Headers],[Property]],MATCH(Table_Question_Sets[[#This Row],[Property]],Table_Repeating_Question_Sets[Property],0),MATCH("Calculation",Table_Repeating_Question_Sets[#Headers],0)-1,1,1),
"")</f>
        <v/>
      </c>
      <c r="BR239"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9" s="137" t="str">
        <f ca="1">IF(ISNUMBER(Table_Question_Sets[[#This Row],[Config Use Row]]),INDEX(Table_Question_Sets[Config Rollup],Table_Question_Sets[[#This Row],[Config Use Row]]),"")</f>
        <v/>
      </c>
      <c r="BU239" s="137" t="str">
        <f ca="1">IF(ISNUMBER(Table_Question_Sets[[#This Row],[Config Use Row]]),INDEX(Table_Question_Sets[Config Keys Nested Rollup],Table_Question_Sets[[#This Row],[Config Use Row]]),"")</f>
        <v/>
      </c>
      <c r="BV239" s="137" t="str">
        <f ca="1">IF(ISNUMBER(Table_Question_Sets[[#This Row],[Config Use Row]]),INDEX(Table_Question_Sets[Calculation Rollup],Table_Question_Sets[[#This Row],[Config Use Row]]),"")</f>
        <v/>
      </c>
    </row>
    <row r="240" spans="2:74" s="22" customFormat="1" ht="21" customHeight="1">
      <c r="B240" s="28" t="s">
        <v>1132</v>
      </c>
      <c r="C240" s="10"/>
      <c r="D240" s="26" t="str">
        <f ca="1">IF(Table_Question_Sets[[#This Row],[Header]]="Yes","",
IF(INDIRECT(SUBSTITUTE(ADDRESS(1,COLUMN(),4),"1","")&amp;ROW()-1)="",
INDIRECT(SUBSTITUTE(ADDRESS(1,COLUMN(Table_Question_Sets[[#This Row],[Property]]),4),"1","")&amp;ROW()-1),
INDIRECT(SUBSTITUTE(ADDRESS(1,COLUMN(),4),"1","")&amp;ROW()-1)))</f>
        <v>Endorsement Message</v>
      </c>
      <c r="E24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displaySpecialConditions</v>
      </c>
      <c r="F240" s="26" t="str">
        <f>IF(Table_Question_Sets[[#This Row],[Header]]="Yes","",IF(Table_Question_Sets[[#This Row],[Property]]&lt;&gt;"",SUBSTITUTE(Table_Question_Sets[[#This Row],[Property]]," ",""),""))</f>
        <v>DisplaySpecialConditions</v>
      </c>
      <c r="G240" s="94"/>
      <c r="H240" s="28" t="s">
        <v>631</v>
      </c>
      <c r="I240" s="28" t="s">
        <v>631</v>
      </c>
      <c r="J240" s="10"/>
      <c r="K240" s="59"/>
      <c r="L240" s="82"/>
      <c r="M240" s="82"/>
      <c r="N240" s="59"/>
      <c r="O240" s="59" t="s">
        <v>726</v>
      </c>
      <c r="P240" s="59"/>
      <c r="Q240" s="59"/>
      <c r="R240" s="59"/>
      <c r="S240" s="25"/>
      <c r="T240" s="27"/>
      <c r="U240" s="27"/>
      <c r="V240" s="28" t="s">
        <v>1141</v>
      </c>
      <c r="W240" s="27"/>
      <c r="X240" s="10" t="s">
        <v>980</v>
      </c>
      <c r="Y240" s="10"/>
      <c r="Z240" s="10"/>
      <c r="AA240" s="240" t="s">
        <v>982</v>
      </c>
      <c r="AB240" s="11" t="s">
        <v>1142</v>
      </c>
      <c r="AC240" s="10"/>
      <c r="AD240" s="27"/>
      <c r="AE240" s="27"/>
      <c r="AF240" s="10"/>
      <c r="AG240" s="10"/>
      <c r="AH240" s="199"/>
      <c r="AI240" s="181"/>
      <c r="AJ240" s="181"/>
      <c r="AK240" s="181"/>
      <c r="AL240" s="137"/>
      <c r="AM240" s="2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N240"/>
      <c r="AO24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40"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40" s="27"/>
      <c r="AR240" s="25"/>
      <c r="AS240" s="10"/>
      <c r="AT240" s="10"/>
      <c r="AU240" s="10"/>
      <c r="AV240" s="10"/>
      <c r="AW240" s="10"/>
      <c r="AX240" s="10"/>
      <c r="AY24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40" s="50" t="str">
        <f>IF(OR(Table_Question_Sets[[#This Row],[Header]]="Yes",Table_Question_Sets[[#This Row],[Text]]=""),"",IF(OR(Table_Question_Sets[[#This Row],[Text]]="true",Table_Question_Sets[[#This Row],[Text]]="false",ISNUMBER(Table_Question_Sets[[#This Row],[Text]])),Table_Question_Sets[[#This Row],[Text]],""""&amp;Table_Question_Sets[[#This Row],[Text]]&amp;""""))</f>
        <v/>
      </c>
      <c r="BA240" s="29" t="str">
        <f>IF(AND(Table_Question_Sets[[#This Row],[Header]]&lt;&gt;"Yes",Table_Question_Sets[[#This Row],[Property]]&lt;&gt;"",Table_Question_Sets[[#This Row],[Summary Label]]&lt;&gt;""),""""&amp;Table_Question_Sets[[#This Row],[Key]]&amp;""": """&amp;Table_Question_Sets[[#This Row],[Summary Label]]&amp;"""","")</f>
        <v/>
      </c>
      <c r="BB240" s="29">
        <f ca="1">IF(Table_Question_Sets[[#This Row],[Header]]="Yes","",_xlfn.NUMBERVALUE(INDIRECT(SUBSTITUTE(ADDRESS(1,COLUMN(),4),"1","")&amp;ROW()-1))+IF(Table_Question_Sets[[#This Row],[Property]]&lt;&gt;"",1,0))</f>
        <v>3</v>
      </c>
      <c r="BC240" s="29">
        <f ca="1">IF(Table_Question_Sets[[#This Row],[Header]]="Yes","",_xlfn.NUMBERVALUE(INDIRECT(SUBSTITUTE(ADDRESS(1,COLUMN(),4),"1","")&amp;ROW()+1))+IF(Table_Question_Sets[[#This Row],[Property]]&lt;&gt;"",1,0))</f>
        <v>1</v>
      </c>
      <c r="BD240" s="29" t="str">
        <f t="array" aca="1" ref="BD2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40"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40"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40"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 || getQuoteState() != 'approved'"}</v>
      </c>
      <c r="BH24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 || getQuoteState() != 'approved'"},"validators": {"validation": Validators.compose([])}}</v>
      </c>
      <c r="BI240" s="26" t="str">
        <f ca="1" xml:space="preserve">
IF(Table_Question_Sets[[#This Row],[Row]]="Yes","]},{""className"": ""row"",""fieldGroup"": [","")&amp;
Table_Question_Sets[[#This Row],[Config Field]]</f>
        <v>{"key":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 || getQuoteState() != 'approved'"},"validators": {"validation": Validators.compose([])}}</v>
      </c>
      <c r="BJ24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 || getQuoteState() != 'approved'"},"validators": {"validation": Validators.compose([])}}</v>
      </c>
      <c r="BK24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40" s="137" t="str">
        <f>IF(AND(Table_Question_Sets[[#This Row],[Header]]="",Table_Question_Sets[[#This Row],[Property]]&lt;&gt;"",Table_Question_Sets[[#This Row],[Field Type]]&lt;&gt;""),
""""&amp;Table_Question_Sets[[#This Row],[Key]]&amp;"""","")</f>
        <v>"displaySpecialConditions"</v>
      </c>
      <c r="BM24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"displaySpecialConditions"</v>
      </c>
      <c r="BN240" s="137" t="str">
        <f>IF(AND(Table_Question_Sets[[#This Row],[Header]]&lt;&gt;"Yes",Table_Question_Sets[[#This Row],[Property]]&lt;&gt;"",Table_Question_Sets[[#This Row],[Workflow Role]]&lt;&gt;""),
""""&amp;Table_Question_Sets[[#This Row],[Workflow Role]]&amp;""":"""&amp;Table_Question_Sets[[#This Row],[Key]]&amp;"""","")</f>
        <v/>
      </c>
      <c r="BO240" s="137" t="str">
        <f>IF(AND(Table_Question_Sets[[#This Row],[Header]]&lt;&gt;"Yes",Table_Question_Sets[[#This Row],[Property]]&lt;&gt;"",Table_Question_Sets[[#This Row],[Private]]="Yes"),
""""&amp;Table_Question_Sets[[#This Row],[Key]]&amp;"""","")</f>
        <v/>
      </c>
      <c r="BP240" s="137">
        <f ca="1">IF(Table_Question_Sets[[#This Row],[Header]]="Yes","",_xlfn.NUMBERVALUE(INDIRECT(SUBSTITUTE(ADDRESS(1,COLUMN(),4),"1","")&amp;ROW()+1))+IF(OR(Table_Question_Sets[[#This Row],[Value]]&lt;&gt;"",AND(Table_Question_Sets[[#This Row],[Data Type]]="Repeating",Table_Question_Sets[[#This Row],[Calculation Repeating]]&lt;&gt;"")),1,0))</f>
        <v>0</v>
      </c>
      <c r="BQ240" s="137" t="str">
        <f ca="1" xml:space="preserve">
IF(Table_Question_Sets[[#This Row],[Data Type]]="Repeating",
OFFSET(Table_Repeating_Question_Sets[[#Headers],[Property]],MATCH(Table_Question_Sets[[#This Row],[Property]],Table_Repeating_Question_Sets[Property],0),MATCH("Calculation",Table_Repeating_Question_Sets[#Headers],0)-1,1,1),
"")</f>
        <v/>
      </c>
      <c r="BR240" s="13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4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40" s="137" t="str">
        <f ca="1">IF(ISNUMBER(Table_Question_Sets[[#This Row],[Config Use Row]]),INDEX(Table_Question_Sets[Config Rollup],Table_Question_Sets[[#This Row],[Config Use Row]]),"")</f>
        <v/>
      </c>
      <c r="BU240" s="137" t="str">
        <f ca="1">IF(ISNUMBER(Table_Question_Sets[[#This Row],[Config Use Row]]),INDEX(Table_Question_Sets[Config Keys Nested Rollup],Table_Question_Sets[[#This Row],[Config Use Row]]),"")</f>
        <v/>
      </c>
      <c r="BV240" s="137" t="str">
        <f ca="1">IF(ISNUMBER(Table_Question_Sets[[#This Row],[Config Use Row]]),INDEX(Table_Question_Sets[Calculation Rollup],Table_Question_Sets[[#This Row],[Config Use Row]]),"")</f>
        <v/>
      </c>
    </row>
  </sheetData>
  <sheetProtection insertRows="0" deleteRows="0"/>
  <dataValidations disablePrompts="1" count="4">
    <dataValidation type="whole" allowBlank="1" showInputMessage="1" showErrorMessage="1" sqref="L1:M4 AR241:AR1048576 AR218:AR219" xr:uid="{00000000-0002-0000-0000-000000000000}">
      <formula1>0</formula1>
      <formula2>10</formula2>
    </dataValidation>
    <dataValidation type="list" allowBlank="1" showInputMessage="1" showErrorMessage="1" sqref="H5:H240" xr:uid="{00000000-0002-0000-0000-000001000000}">
      <formula1>Select_Data_Type</formula1>
    </dataValidation>
    <dataValidation type="list" allowBlank="1" showInputMessage="1" showErrorMessage="1" sqref="N5:N240" xr:uid="{00000000-0002-0000-0000-000002000000}">
      <formula1>Select_Yes_No</formula1>
    </dataValidation>
    <dataValidation type="list" allowBlank="1" showInputMessage="1" showErrorMessage="1" sqref="I1:I1048576" xr:uid="{00000000-0002-0000-0000-000003000000}">
      <formula1>Select_Field_Type_By_Data_Type</formula1>
    </dataValidation>
  </dataValidation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F5F34"/>
  </sheetPr>
  <dimension ref="B1:CQ44"/>
  <sheetViews>
    <sheetView topLeftCell="A26" workbookViewId="0">
      <pane xSplit="8" topLeftCell="AG1" activePane="topRight" state="frozen"/>
      <selection activeCell="B2" sqref="B2"/>
      <selection pane="topRight" activeCell="AI31" sqref="AI31"/>
    </sheetView>
  </sheetViews>
  <sheetFormatPr defaultColWidth="9.140625" defaultRowHeight="21" customHeight="1"/>
  <cols>
    <col min="1" max="1" width="9.140625" style="3" customWidth="1"/>
    <col min="2" max="2" width="27.28515625" style="3" customWidth="1"/>
    <col min="3" max="3" width="15.28515625" style="3" hidden="1" customWidth="1"/>
    <col min="4" max="4" width="16.42578125" style="3" hidden="1" customWidth="1"/>
    <col min="5" max="8" width="21.85546875" style="3" hidden="1" customWidth="1"/>
    <col min="9" max="22" width="10.7109375" style="3" customWidth="1"/>
    <col min="23" max="23" width="17.85546875" style="3" customWidth="1"/>
    <col min="24" max="24" width="9.28515625" style="3" customWidth="1"/>
    <col min="25" max="25" width="7.140625" style="3" customWidth="1"/>
    <col min="26" max="29" width="3.5703125" style="3" customWidth="1"/>
    <col min="30" max="30" width="8.42578125" style="3" customWidth="1"/>
    <col min="31" max="31" width="21.42578125" style="3" customWidth="1"/>
    <col min="32" max="32" width="57.140625" style="3" customWidth="1"/>
    <col min="33" max="34" width="28.5703125" style="3" customWidth="1"/>
    <col min="35" max="46" width="21.42578125" style="3" customWidth="1"/>
    <col min="47" max="50" width="17.85546875" style="3" customWidth="1"/>
    <col min="51" max="80" width="7.140625" style="3" customWidth="1"/>
    <col min="81" max="85" width="14.28515625" style="3" customWidth="1"/>
    <col min="86" max="95" width="28.42578125" style="3" customWidth="1"/>
    <col min="96" max="97" width="8.7109375" style="3" customWidth="1"/>
    <col min="98" max="98" width="23" style="3" customWidth="1"/>
    <col min="99" max="99" width="17" style="3" customWidth="1"/>
    <col min="100" max="100" width="19.42578125" style="3" customWidth="1"/>
    <col min="101" max="101" width="17.28515625" style="3" customWidth="1"/>
    <col min="102" max="102" width="22.140625" style="3" customWidth="1"/>
    <col min="103" max="103" width="42.140625" style="3" customWidth="1"/>
    <col min="104" max="104" width="21.85546875" style="3" customWidth="1"/>
    <col min="105" max="105" width="32.7109375" style="3" customWidth="1"/>
    <col min="106" max="109" width="15.140625" style="3" customWidth="1"/>
    <col min="110" max="110" width="15.28515625" style="3" customWidth="1"/>
    <col min="111" max="111" width="25.28515625" style="3" customWidth="1"/>
    <col min="112" max="112" width="32.28515625" style="3" customWidth="1"/>
    <col min="113" max="113" width="24.5703125" style="3" customWidth="1"/>
    <col min="114" max="115" width="15.28515625" style="3" customWidth="1"/>
    <col min="116" max="117" width="16.28515625" style="3" customWidth="1"/>
    <col min="118" max="118" width="80.140625" style="3" customWidth="1"/>
    <col min="119" max="121" width="16.28515625" style="3" customWidth="1"/>
    <col min="122" max="122" width="21.42578125" style="3" customWidth="1"/>
    <col min="123" max="125" width="81" style="3" customWidth="1"/>
    <col min="126" max="126" width="22.28515625" style="3" customWidth="1"/>
    <col min="127" max="127" width="19.5703125" style="3" customWidth="1"/>
    <col min="128" max="128" width="16" style="3" customWidth="1"/>
    <col min="129" max="16384" width="9.140625" style="3"/>
  </cols>
  <sheetData>
    <row r="1" spans="2:95" s="21" customFormat="1" ht="21" customHeight="1">
      <c r="I1" s="61"/>
      <c r="J1" s="61"/>
      <c r="K1" s="61"/>
      <c r="L1" s="61"/>
      <c r="M1" s="61"/>
      <c r="N1" s="61"/>
      <c r="O1" s="61"/>
      <c r="P1" s="61"/>
      <c r="Q1" s="61"/>
      <c r="R1" s="61"/>
      <c r="S1" s="86"/>
      <c r="T1" s="86"/>
      <c r="X1" s="61"/>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row>
    <row r="2" spans="2:95" s="21" customFormat="1" ht="47.25" thickBot="1">
      <c r="B2" s="19" t="s">
        <v>98</v>
      </c>
      <c r="C2" s="19"/>
      <c r="D2" s="20"/>
      <c r="E2" s="20"/>
      <c r="F2" s="20"/>
      <c r="G2" s="20"/>
      <c r="H2" s="20"/>
      <c r="I2" s="92"/>
      <c r="J2" s="92"/>
      <c r="K2" s="92"/>
      <c r="L2" s="92"/>
      <c r="M2" s="92"/>
      <c r="N2" s="92"/>
      <c r="O2" s="92"/>
      <c r="P2" s="92"/>
      <c r="Q2" s="92"/>
      <c r="R2" s="92"/>
      <c r="S2" s="95"/>
      <c r="T2" s="95"/>
      <c r="U2" s="20"/>
      <c r="V2" s="20"/>
      <c r="W2" s="20"/>
      <c r="X2" s="56"/>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64"/>
      <c r="AZ2" s="64"/>
      <c r="BA2" s="31"/>
      <c r="BB2" s="31"/>
      <c r="BC2" s="31"/>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c r="CK2" s="31"/>
      <c r="CL2" s="31"/>
      <c r="CM2" s="31"/>
      <c r="CN2" s="19"/>
      <c r="CO2" s="19"/>
      <c r="CP2" s="31"/>
      <c r="CQ2" s="19"/>
    </row>
    <row r="3" spans="2:95" s="21" customFormat="1" ht="21" customHeight="1">
      <c r="I3" s="61"/>
      <c r="J3" s="61"/>
      <c r="K3" s="61"/>
      <c r="L3" s="61"/>
      <c r="M3" s="61"/>
      <c r="N3" s="61"/>
      <c r="O3" s="61"/>
      <c r="P3" s="61"/>
      <c r="Q3" s="61"/>
      <c r="R3" s="61"/>
      <c r="S3" s="86"/>
      <c r="T3" s="86"/>
      <c r="X3" s="61"/>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row>
    <row r="4" spans="2:95" s="21" customFormat="1" ht="15">
      <c r="B4" s="16" t="s">
        <v>1</v>
      </c>
      <c r="C4" s="16" t="s">
        <v>2</v>
      </c>
      <c r="D4" s="16" t="s">
        <v>3</v>
      </c>
      <c r="E4" s="16" t="s">
        <v>4</v>
      </c>
      <c r="F4" s="16" t="s">
        <v>99</v>
      </c>
      <c r="G4" s="16" t="s">
        <v>100</v>
      </c>
      <c r="H4" s="16" t="s">
        <v>5</v>
      </c>
      <c r="I4" s="93" t="s">
        <v>101</v>
      </c>
      <c r="J4" s="93" t="s">
        <v>102</v>
      </c>
      <c r="K4" s="93" t="s">
        <v>103</v>
      </c>
      <c r="L4" s="93" t="s">
        <v>104</v>
      </c>
      <c r="M4" s="93" t="s">
        <v>105</v>
      </c>
      <c r="N4" s="93" t="s">
        <v>106</v>
      </c>
      <c r="O4" s="93" t="s">
        <v>107</v>
      </c>
      <c r="P4" s="93" t="s">
        <v>108</v>
      </c>
      <c r="Q4" s="93" t="s">
        <v>109</v>
      </c>
      <c r="R4" s="93" t="s">
        <v>110</v>
      </c>
      <c r="S4" s="96" t="s">
        <v>111</v>
      </c>
      <c r="T4" s="96" t="s">
        <v>112</v>
      </c>
      <c r="U4" s="16" t="s">
        <v>7</v>
      </c>
      <c r="V4" s="150" t="s">
        <v>8</v>
      </c>
      <c r="W4" s="150" t="s">
        <v>9</v>
      </c>
      <c r="X4" s="150" t="s">
        <v>10</v>
      </c>
      <c r="Y4" s="65" t="s">
        <v>13</v>
      </c>
      <c r="Z4" s="65" t="s">
        <v>14</v>
      </c>
      <c r="AA4" s="65" t="s">
        <v>15</v>
      </c>
      <c r="AB4" s="65" t="s">
        <v>16</v>
      </c>
      <c r="AC4" s="65" t="s">
        <v>17</v>
      </c>
      <c r="AD4" s="65" t="s">
        <v>348</v>
      </c>
      <c r="AE4" s="17" t="s">
        <v>18</v>
      </c>
      <c r="AF4" s="17" t="s">
        <v>19</v>
      </c>
      <c r="AG4" s="16" t="s">
        <v>20</v>
      </c>
      <c r="AH4" s="16" t="s">
        <v>21</v>
      </c>
      <c r="AI4" s="16" t="s">
        <v>22</v>
      </c>
      <c r="AJ4" s="16" t="s">
        <v>23</v>
      </c>
      <c r="AK4" s="16" t="s">
        <v>395</v>
      </c>
      <c r="AL4" s="16" t="s">
        <v>24</v>
      </c>
      <c r="AM4" s="16" t="s">
        <v>727</v>
      </c>
      <c r="AN4" s="16" t="s">
        <v>25</v>
      </c>
      <c r="AO4" s="16" t="s">
        <v>26</v>
      </c>
      <c r="AP4" s="16" t="s">
        <v>27</v>
      </c>
      <c r="AQ4" s="16" t="s">
        <v>148</v>
      </c>
      <c r="AR4" s="16" t="s">
        <v>28</v>
      </c>
      <c r="AS4" s="16" t="s">
        <v>769</v>
      </c>
      <c r="AT4" s="16" t="s">
        <v>33</v>
      </c>
      <c r="AU4" s="16" t="s">
        <v>35</v>
      </c>
      <c r="AV4" s="16" t="s">
        <v>36</v>
      </c>
      <c r="AW4" s="17" t="s">
        <v>770</v>
      </c>
      <c r="AX4" s="17" t="s">
        <v>771</v>
      </c>
      <c r="AY4" s="16" t="s">
        <v>113</v>
      </c>
      <c r="AZ4" s="16" t="s">
        <v>114</v>
      </c>
      <c r="BA4" s="16" t="s">
        <v>115</v>
      </c>
      <c r="BB4" s="16" t="s">
        <v>116</v>
      </c>
      <c r="BC4" s="16" t="s">
        <v>117</v>
      </c>
      <c r="BD4" s="16" t="s">
        <v>118</v>
      </c>
      <c r="BE4" s="16" t="s">
        <v>119</v>
      </c>
      <c r="BF4" s="16" t="s">
        <v>120</v>
      </c>
      <c r="BG4" s="16" t="s">
        <v>121</v>
      </c>
      <c r="BH4" s="16" t="s">
        <v>122</v>
      </c>
      <c r="BI4" s="16" t="s">
        <v>123</v>
      </c>
      <c r="BJ4" s="16" t="s">
        <v>124</v>
      </c>
      <c r="BK4" s="16" t="s">
        <v>125</v>
      </c>
      <c r="BL4" s="16" t="s">
        <v>126</v>
      </c>
      <c r="BM4" s="16" t="s">
        <v>127</v>
      </c>
      <c r="BN4" s="16" t="s">
        <v>128</v>
      </c>
      <c r="BO4" s="16" t="s">
        <v>129</v>
      </c>
      <c r="BP4" s="16" t="s">
        <v>130</v>
      </c>
      <c r="BQ4" s="16" t="s">
        <v>131</v>
      </c>
      <c r="BR4" s="16" t="s">
        <v>132</v>
      </c>
      <c r="BS4" s="16" t="s">
        <v>133</v>
      </c>
      <c r="BT4" s="16" t="s">
        <v>134</v>
      </c>
      <c r="BU4" s="16" t="s">
        <v>135</v>
      </c>
      <c r="BV4" s="16" t="s">
        <v>136</v>
      </c>
      <c r="BW4" s="16" t="s">
        <v>137</v>
      </c>
      <c r="BX4" s="16" t="s">
        <v>138</v>
      </c>
      <c r="BY4" s="16" t="s">
        <v>139</v>
      </c>
      <c r="BZ4" s="16" t="s">
        <v>140</v>
      </c>
      <c r="CA4" s="16" t="s">
        <v>141</v>
      </c>
      <c r="CB4" s="16" t="s">
        <v>142</v>
      </c>
      <c r="CC4" s="16" t="s">
        <v>31</v>
      </c>
      <c r="CD4" s="16" t="s">
        <v>54</v>
      </c>
      <c r="CE4" s="65" t="s">
        <v>40</v>
      </c>
      <c r="CF4" s="65" t="s">
        <v>41</v>
      </c>
      <c r="CG4" s="17" t="s">
        <v>42</v>
      </c>
      <c r="CH4" s="17" t="s">
        <v>43</v>
      </c>
      <c r="CI4" s="17" t="s">
        <v>45</v>
      </c>
      <c r="CJ4" s="17" t="s">
        <v>46</v>
      </c>
      <c r="CK4" s="17" t="s">
        <v>47</v>
      </c>
      <c r="CL4" s="150" t="s">
        <v>48</v>
      </c>
      <c r="CM4" s="150" t="s">
        <v>49</v>
      </c>
      <c r="CN4" s="27" t="s">
        <v>50</v>
      </c>
      <c r="CO4" s="28" t="s">
        <v>51</v>
      </c>
      <c r="CP4" s="155" t="s">
        <v>56</v>
      </c>
      <c r="CQ4" s="28" t="s">
        <v>57</v>
      </c>
    </row>
    <row r="5" spans="2:95" s="63" customFormat="1" ht="29.25" thickBot="1">
      <c r="B5" s="49" t="s">
        <v>1302</v>
      </c>
      <c r="C5" s="15" t="s">
        <v>60</v>
      </c>
      <c r="D5" s="15" t="str">
        <f ca="1">IF(Table_Repeating_Question_Sets[[#This Row],[Header]]="Yes","",
IF(INDIRECT(SUBSTITUTE(ADDRESS(1,COLUMN(),4),"1","")&amp;ROW()-1)="",
INDIRECT(SUBSTITUTE(ADDRESS(1,COLUMN(Table_Repeating_Question_Sets[[#This Row],[Property]]),4),"1","")&amp;ROW()-1),
INDIRECT(SUBSTITUTE(ADDRESS(1,COLUMN(),4),"1","")&amp;ROW()-1)))</f>
        <v/>
      </c>
      <c r="E5"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branchOffice</v>
      </c>
      <c r="F5" s="15" t="str">
        <f ca="1">IF(Table_Repeating_Question_Sets[[#This Row],[Header]]="Yes","",IF(INDIRECT(SUBSTITUTE(ADDRESS(1,COLUMN(),4),"1","")&amp;ROW()-1)="",
INDIRECT(SUBSTITUTE(ADDRESS(1,COLUMN(Table_Repeating_Question_Sets[[#This Row],[Property]]),4),"1","")&amp;ROW()-1),INDIRECT(SUBSTITUTE(ADDRESS(1,COLUMN(),4),"1","")&amp;ROW()-1)))</f>
        <v/>
      </c>
      <c r="G5"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[XX].branchOffice</v>
      </c>
      <c r="H5" s="15" t="str">
        <f>IF(Table_Repeating_Question_Sets[[#This Row],[Header]]="Yes","",IF(Table_Repeating_Question_Sets[[#This Row],[Property]]&lt;&gt;"",SUBSTITUTE(Table_Repeating_Question_Sets[[#This Row],[Property]]," ",""),""))</f>
        <v/>
      </c>
      <c r="I5" s="58"/>
      <c r="J5" s="58"/>
      <c r="K5" s="58"/>
      <c r="L5" s="58"/>
      <c r="M5" s="58"/>
      <c r="N5" s="58"/>
      <c r="O5" s="58"/>
      <c r="P5" s="58"/>
      <c r="Q5" s="58"/>
      <c r="R5" s="58"/>
      <c r="S5"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5" s="87" t="str">
        <f>IF(Table_Repeating_Question_Sets[[#This Row],[Header]]&lt;&gt;"Yes",COUNTA(Table_Repeating_Question_Sets[[#This Row],[Value 1]:[Value 10]]),"")</f>
        <v/>
      </c>
      <c r="U5" s="15"/>
      <c r="V5" s="15"/>
      <c r="W5" s="15"/>
      <c r="X5" s="76"/>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t="str">
        <f ca="1">IF(Table_Repeating_Question_Sets[[#This Row],[Header]]="Yes","",_xlfn.NUMBERVALUE(INDIRECT(SUBSTITUTE(ADDRESS(1,COLUMN(Table_Repeating_Question_Sets[[#This Row],[Count 1]]),4),"1","")&amp;ROW(Table_Repeating_Question_Sets[[#This Row],[Count 1]])+1))+IF(Table_Repeating_Question_Sets[[#This Row],[Value 1]]&lt;&gt;"",1,0))</f>
        <v/>
      </c>
      <c r="AZ5"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5"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5" s="15" t="str">
        <f ca="1">IF(Table_Repeating_Question_Sets[[#This Row],[Header]]="Yes","",_xlfn.NUMBERVALUE(INDIRECT(SUBSTITUTE(ADDRESS(1,COLUMN(Table_Repeating_Question_Sets[[#This Row],[Count 2]]),4),"1","")&amp;ROW(Table_Repeating_Question_Sets[[#This Row],[Count 2]])+1))+IF(Table_Repeating_Question_Sets[[#This Row],[Value 2]]&lt;&gt;"",1,0))</f>
        <v/>
      </c>
      <c r="BC5"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5"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5" s="15" t="str">
        <f ca="1">IF(Table_Repeating_Question_Sets[[#This Row],[Header]]="Yes","",_xlfn.NUMBERVALUE(INDIRECT(SUBSTITUTE(ADDRESS(1,COLUMN(Table_Repeating_Question_Sets[[#This Row],[Count 3]]),4),"1","")&amp;ROW(Table_Repeating_Question_Sets[[#This Row],[Count 3]])+1))+IF(Table_Repeating_Question_Sets[[#This Row],[Value 3]]&lt;&gt;"",1,0))</f>
        <v/>
      </c>
      <c r="BF5"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5"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5" s="15" t="str">
        <f ca="1">IF(Table_Repeating_Question_Sets[[#This Row],[Header]]="Yes","",_xlfn.NUMBERVALUE(INDIRECT(SUBSTITUTE(ADDRESS(1,COLUMN(Table_Repeating_Question_Sets[[#This Row],[Count 4]]),4),"1","")&amp;ROW(Table_Repeating_Question_Sets[[#This Row],[Count 4]])+1))+IF(Table_Repeating_Question_Sets[[#This Row],[Value 4]]&lt;&gt;"",1,0))</f>
        <v/>
      </c>
      <c r="BI5"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5"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5" s="15" t="str">
        <f ca="1">IF(Table_Repeating_Question_Sets[[#This Row],[Header]]="Yes","",_xlfn.NUMBERVALUE(INDIRECT(SUBSTITUTE(ADDRESS(1,COLUMN(Table_Repeating_Question_Sets[[#This Row],[Count 5]]),4),"1","")&amp;ROW(Table_Repeating_Question_Sets[[#This Row],[Count 5]])+1))+IF(Table_Repeating_Question_Sets[[#This Row],[Value 5]]&lt;&gt;"",1,0))</f>
        <v/>
      </c>
      <c r="BL5"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5"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5" s="15" t="str">
        <f ca="1">IF(Table_Repeating_Question_Sets[[#This Row],[Header]]="Yes","",_xlfn.NUMBERVALUE(INDIRECT(SUBSTITUTE(ADDRESS(1,COLUMN(Table_Repeating_Question_Sets[[#This Row],[Count 6]]),4),"1","")&amp;ROW(Table_Repeating_Question_Sets[[#This Row],[Count 6]])+1))+IF(Table_Repeating_Question_Sets[[#This Row],[Value 6]]&lt;&gt;"",1,0))</f>
        <v/>
      </c>
      <c r="BO5"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5"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5" s="15" t="str">
        <f ca="1">IF(Table_Repeating_Question_Sets[[#This Row],[Header]]="Yes","",_xlfn.NUMBERVALUE(INDIRECT(SUBSTITUTE(ADDRESS(1,COLUMN(Table_Repeating_Question_Sets[[#This Row],[Count 7]]),4),"1","")&amp;ROW(Table_Repeating_Question_Sets[[#This Row],[Count 7]])+1))+IF(Table_Repeating_Question_Sets[[#This Row],[Value 7]]&lt;&gt;"",1,0))</f>
        <v/>
      </c>
      <c r="BR5"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5"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5" s="15" t="str">
        <f ca="1">IF(Table_Repeating_Question_Sets[[#This Row],[Header]]="Yes","",_xlfn.NUMBERVALUE(INDIRECT(SUBSTITUTE(ADDRESS(1,COLUMN(Table_Repeating_Question_Sets[[#This Row],[Count 8]]),4),"1","")&amp;ROW(Table_Repeating_Question_Sets[[#This Row],[Count 8]])+1))+IF(Table_Repeating_Question_Sets[[#This Row],[Value 8]]&lt;&gt;"",1,0))</f>
        <v/>
      </c>
      <c r="BU5"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5"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5" s="15" t="str">
        <f ca="1">IF(Table_Repeating_Question_Sets[[#This Row],[Header]]="Yes","",_xlfn.NUMBERVALUE(INDIRECT(SUBSTITUTE(ADDRESS(1,COLUMN(Table_Repeating_Question_Sets[[#This Row],[Count 9]]),4),"1","")&amp;ROW(Table_Repeating_Question_Sets[[#This Row],[Count 9]])+1))+IF(Table_Repeating_Question_Sets[[#This Row],[Value 9]]&lt;&gt;"",1,0))</f>
        <v/>
      </c>
      <c r="BX5"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5"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5" s="15" t="str">
        <f ca="1">IF(Table_Repeating_Question_Sets[[#This Row],[Header]]="Yes","",_xlfn.NUMBERVALUE(INDIRECT(SUBSTITUTE(ADDRESS(1,COLUMN(Table_Repeating_Question_Sets[[#This Row],[Count 10]]),4),"1","")&amp;ROW(Table_Repeating_Question_Sets[[#This Row],[Count 10]])+1))+IF(Table_Repeating_Question_Sets[[#This Row],[Value 10]]&lt;&gt;"",1,0))</f>
        <v/>
      </c>
      <c r="CA5"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5"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5"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5"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5"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5"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5" s="15" t="str">
        <f t="array" aca="1" ref="CG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5"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5"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5"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5" s="15" t="str">
        <f xml:space="preserve">
IF(Table_Repeating_Question_Sets[[#This Row],[Row]]="Yes","]},{""className"": ""row"",""fieldGroup"": [","")&amp;
Table_Repeating_Question_Sets[[#This Row],[Config Field]]</f>
        <v/>
      </c>
      <c r="CL5"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"branchOffice":[{"className": "row","fieldGroup":[{"key": "branchOffice[XX].branchAddress","type": "input-field","className":"col-xs-12 col-sm-12 col-md-5","templateOptions":{"label":"Street address"},"validators": {"validation": Validators.compose([ValidationService.required('true', '')])}},{"key": "branchOffice[XX].branchTown","type": "input-field","className":"col-xs-12 col-sm-6 col-md-3","templateOptions":{"label":"Suburb"},"validators": {"validation": Validators.compose([ValidationService.required('true', '')])}},{"key": "branchOffice[XX].branchState","type": "select-field","className":"col-xs-6 col-sm-3 col-md-2","templateOptions":{"options":[{"label":"ACT","value":"ACT"},{"label":"NSW","value":"NSW"},{"label":"NT","value":"NT"},{"label":"QLD","value":"QLD"},{"label":"SA","value":"SA"},{"label":"TAS","value":"TAS"},{"label":"VIC","value":"VIC"},{"label":"WA","value":"WA"}],"label":"State"},"validators": {"validation": Validators.compose([ValidationService.required('true', '')])}},{"key": "branchOffice[XX].branchPostcode","type": "input-field","className":"col-xs-6 col-sm-3 col-md-2","templateOptions":{"label":"Postcode"},"validators": {"validation": Validators.compose([ValidationService.required('true', ''), ValidationService.isPostcode()])}}]}],</v>
      </c>
      <c r="CM5" s="1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v>
      </c>
      <c r="CN5" s="49" t="str">
        <f>IF(AND(Table_Repeating_Question_Sets[[#This Row],[Header]]="",Table_Repeating_Question_Sets[[#This Row],[Property]]&lt;&gt;"",Table_Repeating_Question_Sets[[#This Row],[Field Type]]&lt;&gt;""),
""""&amp;Table_Repeating_Question_Sets[[#This Row],[Key]]&amp;"""","")</f>
        <v/>
      </c>
      <c r="CO5"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"branchOffice":["branchAddress","branchTown","branchState","branchPostcode"],</v>
      </c>
      <c r="CP5" s="15" t="str">
        <f ca="1">IF(ISNUMBER(Table_Repeating_Question_Sets[[#This Row],[Config Use Row]]),INDEX(Table_Repeating_Question_Sets[Config Rollup],Table_Repeating_Question_Sets[[#This Row],[Config Use Row]]),"")</f>
        <v>"branchOffice":[{"className": "row","fieldGroup":[{"key": "branchOffice[XX].branchAddress","type": "input-field","className":"col-xs-12 col-sm-12 col-md-5","templateOptions":{"label":"Street address"},"validators": {"validation": Validators.compose([ValidationService.required('true', '')])}},{"key": "branchOffice[XX].branchTown","type": "input-field","className":"col-xs-12 col-sm-6 col-md-3","templateOptions":{"label":"Suburb"},"validators": {"validation": Validators.compose([ValidationService.required('true', '')])}},{"key": "branchOffice[XX].branchState","type": "select-field","className":"col-xs-6 col-sm-3 col-md-2","templateOptions":{"options":[{"label":"ACT","value":"ACT"},{"label":"NSW","value":"NSW"},{"label":"NT","value":"NT"},{"label":"QLD","value":"QLD"},{"label":"SA","value":"SA"},{"label":"TAS","value":"TAS"},{"label":"VIC","value":"VIC"},{"label":"WA","value":"WA"}],"label":"State"},"validators": {"validation": Validators.compose([ValidationService.required('true', '')])}},{"key": "branchOffice[XX].branchPostcode","type": "input-field","className":"col-xs-6 col-sm-3 col-md-2","templateOptions":{"label":"Postcode"},"validators": {"validation": Validators.compose([ValidationService.required('true', ''), ValidationService.isPostcode()])}}]}],</v>
      </c>
      <c r="CQ5" s="49" t="str">
        <f ca="1">IF(ISNUMBER(Table_Repeating_Question_Sets[[#This Row],[Config Use Row]]),INDEX(Table_Repeating_Question_Sets[Config Keys Nested Rollup],Table_Repeating_Question_Sets[[#This Row],[Config Use Row]]),"")</f>
        <v>"branchOffice":["branchAddress","branchTown","branchState","branchPostcode"],</v>
      </c>
    </row>
    <row r="6" spans="2:95" s="22" customFormat="1" ht="21" hidden="1" customHeight="1">
      <c r="B6" s="10"/>
      <c r="C6" s="10"/>
      <c r="D6" s="10" t="str">
        <f ca="1">IF(Table_Repeating_Question_Sets[[#This Row],[Header]]="Yes","",
IF(INDIRECT(SUBSTITUTE(ADDRESS(1,COLUMN(),4),"1","")&amp;ROW()-1)="",
INDIRECT(SUBSTITUTE(ADDRESS(1,COLUMN(Table_Repeating_Question_Sets[[#This Row],[Property]]),4),"1","")&amp;ROW()-1),
INDIRECT(SUBSTITUTE(ADDRESS(1,COLUMN(),4),"1","")&amp;ROW()-1)))</f>
        <v>Branch Office</v>
      </c>
      <c r="E6"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6" s="10" t="str">
        <f ca="1">IF(Table_Repeating_Question_Sets[[#This Row],[Header]]="Yes","",IF(INDIRECT(SUBSTITUTE(ADDRESS(1,COLUMN(),4),"1","")&amp;ROW()-1)="",
INDIRECT(SUBSTITUTE(ADDRESS(1,COLUMN(Table_Repeating_Question_Sets[[#This Row],[Property]]),4),"1","")&amp;ROW()-1),INDIRECT(SUBSTITUTE(ADDRESS(1,COLUMN(),4),"1","")&amp;ROW()-1)))</f>
        <v>Branch Office</v>
      </c>
      <c r="G6"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6" s="10" t="str">
        <f>IF(Table_Repeating_Question_Sets[[#This Row],[Header]]="Yes","",IF(Table_Repeating_Question_Sets[[#This Row],[Property]]&lt;&gt;"",SUBSTITUTE(Table_Repeating_Question_Sets[[#This Row],[Property]]," ",""),""))</f>
        <v/>
      </c>
      <c r="I6" s="94"/>
      <c r="J6" s="94"/>
      <c r="K6" s="94"/>
      <c r="L6" s="94"/>
      <c r="M6" s="94"/>
      <c r="N6" s="94"/>
      <c r="O6" s="94"/>
      <c r="P6" s="94"/>
      <c r="Q6" s="94"/>
      <c r="R6" s="94"/>
      <c r="S6"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6" s="97">
        <f>IF(Table_Repeating_Question_Sets[[#This Row],[Header]]&lt;&gt;"Yes",COUNTA(Table_Repeating_Question_Sets[[#This Row],[Value 1]:[Value 10]]),"")</f>
        <v>0</v>
      </c>
      <c r="U6" s="10"/>
      <c r="V6" s="10"/>
      <c r="W6" s="10"/>
      <c r="X6" s="77"/>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f ca="1">IF(Table_Repeating_Question_Sets[[#This Row],[Header]]="Yes","",_xlfn.NUMBERVALUE(INDIRECT(SUBSTITUTE(ADDRESS(1,COLUMN(Table_Repeating_Question_Sets[[#This Row],[Count 1]]),4),"1","")&amp;ROW(Table_Repeating_Question_Sets[[#This Row],[Count 1]])+1))+IF(Table_Repeating_Question_Sets[[#This Row],[Value 1]]&lt;&gt;"",1,0))</f>
        <v>0</v>
      </c>
      <c r="AZ6"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4</v>
      </c>
      <c r="BA6"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6" s="10">
        <f ca="1">IF(Table_Repeating_Question_Sets[[#This Row],[Header]]="Yes","",_xlfn.NUMBERVALUE(INDIRECT(SUBSTITUTE(ADDRESS(1,COLUMN(Table_Repeating_Question_Sets[[#This Row],[Count 2]]),4),"1","")&amp;ROW(Table_Repeating_Question_Sets[[#This Row],[Count 2]])+1))+IF(Table_Repeating_Question_Sets[[#This Row],[Value 2]]&lt;&gt;"",1,0))</f>
        <v>0</v>
      </c>
      <c r="BC6"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4</v>
      </c>
      <c r="BD6"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6" s="10">
        <f ca="1">IF(Table_Repeating_Question_Sets[[#This Row],[Header]]="Yes","",_xlfn.NUMBERVALUE(INDIRECT(SUBSTITUTE(ADDRESS(1,COLUMN(Table_Repeating_Question_Sets[[#This Row],[Count 3]]),4),"1","")&amp;ROW(Table_Repeating_Question_Sets[[#This Row],[Count 3]])+1))+IF(Table_Repeating_Question_Sets[[#This Row],[Value 3]]&lt;&gt;"",1,0))</f>
        <v>0</v>
      </c>
      <c r="BF6"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4</v>
      </c>
      <c r="BG6"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6" s="10">
        <f ca="1">IF(Table_Repeating_Question_Sets[[#This Row],[Header]]="Yes","",_xlfn.NUMBERVALUE(INDIRECT(SUBSTITUTE(ADDRESS(1,COLUMN(Table_Repeating_Question_Sets[[#This Row],[Count 4]]),4),"1","")&amp;ROW(Table_Repeating_Question_Sets[[#This Row],[Count 4]])+1))+IF(Table_Repeating_Question_Sets[[#This Row],[Value 4]]&lt;&gt;"",1,0))</f>
        <v>0</v>
      </c>
      <c r="BI6"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4</v>
      </c>
      <c r="BJ6"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6" s="10">
        <f ca="1">IF(Table_Repeating_Question_Sets[[#This Row],[Header]]="Yes","",_xlfn.NUMBERVALUE(INDIRECT(SUBSTITUTE(ADDRESS(1,COLUMN(Table_Repeating_Question_Sets[[#This Row],[Count 5]]),4),"1","")&amp;ROW(Table_Repeating_Question_Sets[[#This Row],[Count 5]])+1))+IF(Table_Repeating_Question_Sets[[#This Row],[Value 5]]&lt;&gt;"",1,0))</f>
        <v>0</v>
      </c>
      <c r="BL6"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4</v>
      </c>
      <c r="BM6"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6" s="10">
        <f ca="1">IF(Table_Repeating_Question_Sets[[#This Row],[Header]]="Yes","",_xlfn.NUMBERVALUE(INDIRECT(SUBSTITUTE(ADDRESS(1,COLUMN(Table_Repeating_Question_Sets[[#This Row],[Count 6]]),4),"1","")&amp;ROW(Table_Repeating_Question_Sets[[#This Row],[Count 6]])+1))+IF(Table_Repeating_Question_Sets[[#This Row],[Value 6]]&lt;&gt;"",1,0))</f>
        <v>0</v>
      </c>
      <c r="BO6"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4</v>
      </c>
      <c r="BP6"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6" s="10">
        <f ca="1">IF(Table_Repeating_Question_Sets[[#This Row],[Header]]="Yes","",_xlfn.NUMBERVALUE(INDIRECT(SUBSTITUTE(ADDRESS(1,COLUMN(Table_Repeating_Question_Sets[[#This Row],[Count 7]]),4),"1","")&amp;ROW(Table_Repeating_Question_Sets[[#This Row],[Count 7]])+1))+IF(Table_Repeating_Question_Sets[[#This Row],[Value 7]]&lt;&gt;"",1,0))</f>
        <v>0</v>
      </c>
      <c r="BR6"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4</v>
      </c>
      <c r="BS6"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6" s="10">
        <f ca="1">IF(Table_Repeating_Question_Sets[[#This Row],[Header]]="Yes","",_xlfn.NUMBERVALUE(INDIRECT(SUBSTITUTE(ADDRESS(1,COLUMN(Table_Repeating_Question_Sets[[#This Row],[Count 8]]),4),"1","")&amp;ROW(Table_Repeating_Question_Sets[[#This Row],[Count 8]])+1))+IF(Table_Repeating_Question_Sets[[#This Row],[Value 8]]&lt;&gt;"",1,0))</f>
        <v>0</v>
      </c>
      <c r="BU6"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4</v>
      </c>
      <c r="BV6"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6" s="10">
        <f ca="1">IF(Table_Repeating_Question_Sets[[#This Row],[Header]]="Yes","",_xlfn.NUMBERVALUE(INDIRECT(SUBSTITUTE(ADDRESS(1,COLUMN(Table_Repeating_Question_Sets[[#This Row],[Count 9]]),4),"1","")&amp;ROW(Table_Repeating_Question_Sets[[#This Row],[Count 9]])+1))+IF(Table_Repeating_Question_Sets[[#This Row],[Value 9]]&lt;&gt;"",1,0))</f>
        <v>0</v>
      </c>
      <c r="BX6"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4</v>
      </c>
      <c r="BY6"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6" s="10">
        <f ca="1">IF(Table_Repeating_Question_Sets[[#This Row],[Header]]="Yes","",_xlfn.NUMBERVALUE(INDIRECT(SUBSTITUTE(ADDRESS(1,COLUMN(Table_Repeating_Question_Sets[[#This Row],[Count 10]]),4),"1","")&amp;ROW(Table_Repeating_Question_Sets[[#This Row],[Count 10]])+1))+IF(Table_Repeating_Question_Sets[[#This Row],[Value 10]]&lt;&gt;"",1,0))</f>
        <v>0</v>
      </c>
      <c r="CA6"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4</v>
      </c>
      <c r="CB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6"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6"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6" s="10">
        <f ca="1">IF(Table_Repeating_Question_Sets[[#This Row],[Header]]="Yes","",_xlfn.NUMBERVALUE(INDIRECT(SUBSTITUTE(ADDRESS(1,COLUMN(Table_Repeating_Question_Sets[[#This Row],[Config Count Back]]),4),"1","")&amp;ROW(Table_Repeating_Question_Sets[[#This Row],[Config Count Back]])+1))+IF(Table_Repeating_Question_Sets[[#This Row],[Property]]&lt;&gt;"",1,0))</f>
        <v>4</v>
      </c>
      <c r="CG6" s="10" t="str">
        <f t="array" aca="1" ref="CG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6"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6"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6"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6" s="10" t="str">
        <f xml:space="preserve">
IF(Table_Repeating_Question_Sets[[#This Row],[Row]]="Yes","]},{""className"": ""row"",""fieldGroup"": [","")&amp;
Table_Repeating_Question_Sets[[#This Row],[Config Field]]</f>
        <v/>
      </c>
      <c r="CL6"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"branchOffice[XX].branchAddress","type": "input-field","className":"col-xs-12 col-sm-12 col-md-5","templateOptions":{"label":"Street address"},"validators": {"validation": Validators.compose([ValidationService.required('true', '')])}},{"key": "branchOffice[XX].branchTown","type": "input-field","className":"col-xs-12 col-sm-6 col-md-3","templateOptions":{"label":"Suburb"},"validators": {"validation": Validators.compose([ValidationService.required('true', '')])}},{"key": "branchOffice[XX].branchState","type": "select-field","className":"col-xs-6 col-sm-3 col-md-2","templateOptions":{"options":[{"label":"ACT","value":"ACT"},{"label":"NSW","value":"NSW"},{"label":"NT","value":"NT"},{"label":"QLD","value":"QLD"},{"label":"SA","value":"SA"},{"label":"TAS","value":"TAS"},{"label":"VIC","value":"VIC"},{"label":"WA","value":"WA"}],"label":"State"},"validators": {"validation": Validators.compose([ValidationService.required('true', '')])}},{"key": "branchOffice[XX].branchPostcode","type": "input-field","className":"col-xs-6 col-sm-3 col-md-2","templateOptions":{"label":"Postcode"},"validators": {"validation": Validators.compose([ValidationService.required('true', ''), ValidationService.isPostcode()])}}</v>
      </c>
      <c r="CM6" s="10">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7</v>
      </c>
      <c r="CN6" s="26" t="str">
        <f>IF(AND(Table_Repeating_Question_Sets[[#This Row],[Header]]="",Table_Repeating_Question_Sets[[#This Row],[Property]]&lt;&gt;"",Table_Repeating_Question_Sets[[#This Row],[Field Type]]&lt;&gt;""),
""""&amp;Table_Repeating_Question_Sets[[#This Row],[Key]]&amp;"""","")</f>
        <v/>
      </c>
      <c r="CO6"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"branchAddress","branchTown","branchState","branchPostcode"</v>
      </c>
      <c r="CP6" s="26" t="str">
        <f ca="1">IF(ISNUMBER(Table_Repeating_Question_Sets[[#This Row],[Config Use Row]]),INDEX(Table_Repeating_Question_Sets[Config Rollup],Table_Repeating_Question_Sets[[#This Row],[Config Use Row]]),"")</f>
        <v>"principalDetails":[{"className": "row","fieldGroup":[{"key": "principalDetails[XX].name","type": "input-field","className":"col-xs-6 col-md-4","templateOptions":{"label":"Name"},"validators": {"validation": Validators.compose([ValidationService.required('true', '')])}},{"key": "principalDetails[XX].birthYear","type": "input-field","className":"col-xs-6 col-md-2","templateOptions":{"label":"Year of birth"},"validators": {"validation": Validators.compose([ValidationService.required('true', '')])}},{"key": "principalDetails[XX].experienceYear","type": "input-field","className":"col-xs-6 col-md-3","templateOptions":{"label":"Years experience"},"validators": {"validation": Validators.compose([ValidationService.required('true', '')])}},{"key": "principalDetails[XX].qualifications","type": "input-field","className":"col-xs-6 col-md-3","templateOptions":{"label":"Qualifications"},"validators": {"validation": Validators.compose([ValidationService.required('true', '')])}}]}],</v>
      </c>
      <c r="CQ6" s="26" t="str">
        <f ca="1">IF(ISNUMBER(Table_Repeating_Question_Sets[[#This Row],[Config Use Row]]),INDEX(Table_Repeating_Question_Sets[Config Keys Nested Rollup],Table_Repeating_Question_Sets[[#This Row],[Config Use Row]]),"")</f>
        <v>"principalDetails":["name","birthYear","experienceYear","qualifications"],</v>
      </c>
    </row>
    <row r="7" spans="2:95" s="22" customFormat="1" ht="21" customHeight="1">
      <c r="B7" s="27" t="s">
        <v>1480</v>
      </c>
      <c r="C7" s="27"/>
      <c r="D7" s="26" t="str">
        <f ca="1">IF(Table_Repeating_Question_Sets[[#This Row],[Header]]="Yes","",
IF(INDIRECT(SUBSTITUTE(ADDRESS(1,COLUMN(),4),"1","")&amp;ROW()-1)="",
INDIRECT(SUBSTITUTE(ADDRESS(1,COLUMN(Table_Repeating_Question_Sets[[#This Row],[Property]]),4),"1","")&amp;ROW()-1),
INDIRECT(SUBSTITUTE(ADDRESS(1,COLUMN(),4),"1","")&amp;ROW()-1)))</f>
        <v>Branch Office</v>
      </c>
      <c r="E7"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branchAddress</v>
      </c>
      <c r="F7" s="26" t="str">
        <f ca="1">IF(Table_Repeating_Question_Sets[[#This Row],[Header]]="Yes","",IF(INDIRECT(SUBSTITUTE(ADDRESS(1,COLUMN(),4),"1","")&amp;ROW()-1)="",
INDIRECT(SUBSTITUTE(ADDRESS(1,COLUMN(Table_Repeating_Question_Sets[[#This Row],[Property]]),4),"1","")&amp;ROW()-1),INDIRECT(SUBSTITUTE(ADDRESS(1,COLUMN(),4),"1","")&amp;ROW()-1)))</f>
        <v>Branch Office</v>
      </c>
      <c r="G7"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branchOffice[XX].branchAddress</v>
      </c>
      <c r="H7" s="137" t="str">
        <f>IF(Table_Repeating_Question_Sets[[#This Row],[Header]]="Yes","",IF(Table_Repeating_Question_Sets[[#This Row],[Property]]&lt;&gt;"",SUBSTITUTE(Table_Repeating_Question_Sets[[#This Row],[Property]]," ",""),""))</f>
        <v>BranchAddress</v>
      </c>
      <c r="I7" s="94"/>
      <c r="J7" s="94"/>
      <c r="K7" s="94"/>
      <c r="L7" s="94"/>
      <c r="M7" s="94"/>
      <c r="N7" s="94"/>
      <c r="O7" s="94"/>
      <c r="P7" s="94"/>
      <c r="Q7" s="94"/>
      <c r="R7" s="94"/>
      <c r="S7"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7" s="97">
        <f>IF(Table_Repeating_Question_Sets[[#This Row],[Header]]&lt;&gt;"Yes",COUNTA(Table_Repeating_Question_Sets[[#This Row],[Value 1]:[Value 10]]),"")</f>
        <v>0</v>
      </c>
      <c r="U7" s="27" t="s">
        <v>37</v>
      </c>
      <c r="V7" s="27" t="s">
        <v>37</v>
      </c>
      <c r="W7" s="10"/>
      <c r="X7" s="82" t="s">
        <v>60</v>
      </c>
      <c r="Y7" s="27"/>
      <c r="Z7" s="27">
        <v>12</v>
      </c>
      <c r="AA7" s="27">
        <v>12</v>
      </c>
      <c r="AB7" s="27">
        <v>5</v>
      </c>
      <c r="AC7" s="27"/>
      <c r="AD7" s="10"/>
      <c r="AE7" s="27" t="s">
        <v>786</v>
      </c>
      <c r="AF7" s="10"/>
      <c r="AG7" s="27"/>
      <c r="AH7" s="27"/>
      <c r="AI7" s="10"/>
      <c r="AJ7" s="10"/>
      <c r="AK7" s="10"/>
      <c r="AL7" s="10"/>
      <c r="AM7" s="10"/>
      <c r="AN7" s="27"/>
      <c r="AO7" s="27"/>
      <c r="AP7" s="10"/>
      <c r="AQ7" s="10"/>
      <c r="AR7" s="27"/>
      <c r="AS7" s="10"/>
      <c r="AT7" s="27"/>
      <c r="AU7" s="27"/>
      <c r="AV7" s="27"/>
      <c r="AW7" s="10"/>
      <c r="AX7" s="10"/>
      <c r="AY7" s="26">
        <f ca="1">IF(Table_Repeating_Question_Sets[[#This Row],[Header]]="Yes","",_xlfn.NUMBERVALUE(INDIRECT(SUBSTITUTE(ADDRESS(1,COLUMN(Table_Repeating_Question_Sets[[#This Row],[Count 1]]),4),"1","")&amp;ROW(Table_Repeating_Question_Sets[[#This Row],[Count 1]])+1))+IF(Table_Repeating_Question_Sets[[#This Row],[Value 1]]&lt;&gt;"",1,0))</f>
        <v>0</v>
      </c>
      <c r="AZ7"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4</v>
      </c>
      <c r="BA7"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7" s="26">
        <f ca="1">IF(Table_Repeating_Question_Sets[[#This Row],[Header]]="Yes","",_xlfn.NUMBERVALUE(INDIRECT(SUBSTITUTE(ADDRESS(1,COLUMN(Table_Repeating_Question_Sets[[#This Row],[Count 2]]),4),"1","")&amp;ROW(Table_Repeating_Question_Sets[[#This Row],[Count 2]])+1))+IF(Table_Repeating_Question_Sets[[#This Row],[Value 2]]&lt;&gt;"",1,0))</f>
        <v>0</v>
      </c>
      <c r="BC7"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4</v>
      </c>
      <c r="BD7"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7" s="26">
        <f ca="1">IF(Table_Repeating_Question_Sets[[#This Row],[Header]]="Yes","",_xlfn.NUMBERVALUE(INDIRECT(SUBSTITUTE(ADDRESS(1,COLUMN(Table_Repeating_Question_Sets[[#This Row],[Count 3]]),4),"1","")&amp;ROW(Table_Repeating_Question_Sets[[#This Row],[Count 3]])+1))+IF(Table_Repeating_Question_Sets[[#This Row],[Value 3]]&lt;&gt;"",1,0))</f>
        <v>0</v>
      </c>
      <c r="BF7"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4</v>
      </c>
      <c r="BG7"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7" s="26">
        <f ca="1">IF(Table_Repeating_Question_Sets[[#This Row],[Header]]="Yes","",_xlfn.NUMBERVALUE(INDIRECT(SUBSTITUTE(ADDRESS(1,COLUMN(Table_Repeating_Question_Sets[[#This Row],[Count 4]]),4),"1","")&amp;ROW(Table_Repeating_Question_Sets[[#This Row],[Count 4]])+1))+IF(Table_Repeating_Question_Sets[[#This Row],[Value 4]]&lt;&gt;"",1,0))</f>
        <v>0</v>
      </c>
      <c r="BI7"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4</v>
      </c>
      <c r="BJ7"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7" s="26">
        <f ca="1">IF(Table_Repeating_Question_Sets[[#This Row],[Header]]="Yes","",_xlfn.NUMBERVALUE(INDIRECT(SUBSTITUTE(ADDRESS(1,COLUMN(Table_Repeating_Question_Sets[[#This Row],[Count 5]]),4),"1","")&amp;ROW(Table_Repeating_Question_Sets[[#This Row],[Count 5]])+1))+IF(Table_Repeating_Question_Sets[[#This Row],[Value 5]]&lt;&gt;"",1,0))</f>
        <v>0</v>
      </c>
      <c r="BL7"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4</v>
      </c>
      <c r="BM7"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7" s="26">
        <f ca="1">IF(Table_Repeating_Question_Sets[[#This Row],[Header]]="Yes","",_xlfn.NUMBERVALUE(INDIRECT(SUBSTITUTE(ADDRESS(1,COLUMN(Table_Repeating_Question_Sets[[#This Row],[Count 6]]),4),"1","")&amp;ROW(Table_Repeating_Question_Sets[[#This Row],[Count 6]])+1))+IF(Table_Repeating_Question_Sets[[#This Row],[Value 6]]&lt;&gt;"",1,0))</f>
        <v>0</v>
      </c>
      <c r="BO7"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4</v>
      </c>
      <c r="BP7"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7" s="26">
        <f ca="1">IF(Table_Repeating_Question_Sets[[#This Row],[Header]]="Yes","",_xlfn.NUMBERVALUE(INDIRECT(SUBSTITUTE(ADDRESS(1,COLUMN(Table_Repeating_Question_Sets[[#This Row],[Count 7]]),4),"1","")&amp;ROW(Table_Repeating_Question_Sets[[#This Row],[Count 7]])+1))+IF(Table_Repeating_Question_Sets[[#This Row],[Value 7]]&lt;&gt;"",1,0))</f>
        <v>0</v>
      </c>
      <c r="BR7"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4</v>
      </c>
      <c r="BS7"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7" s="26">
        <f ca="1">IF(Table_Repeating_Question_Sets[[#This Row],[Header]]="Yes","",_xlfn.NUMBERVALUE(INDIRECT(SUBSTITUTE(ADDRESS(1,COLUMN(Table_Repeating_Question_Sets[[#This Row],[Count 8]]),4),"1","")&amp;ROW(Table_Repeating_Question_Sets[[#This Row],[Count 8]])+1))+IF(Table_Repeating_Question_Sets[[#This Row],[Value 8]]&lt;&gt;"",1,0))</f>
        <v>0</v>
      </c>
      <c r="BU7"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4</v>
      </c>
      <c r="BV7"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7" s="26">
        <f ca="1">IF(Table_Repeating_Question_Sets[[#This Row],[Header]]="Yes","",_xlfn.NUMBERVALUE(INDIRECT(SUBSTITUTE(ADDRESS(1,COLUMN(Table_Repeating_Question_Sets[[#This Row],[Count 9]]),4),"1","")&amp;ROW(Table_Repeating_Question_Sets[[#This Row],[Count 9]])+1))+IF(Table_Repeating_Question_Sets[[#This Row],[Value 9]]&lt;&gt;"",1,0))</f>
        <v>0</v>
      </c>
      <c r="BX7"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4</v>
      </c>
      <c r="BY7"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7" s="26">
        <f ca="1">IF(Table_Repeating_Question_Sets[[#This Row],[Header]]="Yes","",_xlfn.NUMBERVALUE(INDIRECT(SUBSTITUTE(ADDRESS(1,COLUMN(Table_Repeating_Question_Sets[[#This Row],[Count 10]]),4),"1","")&amp;ROW(Table_Repeating_Question_Sets[[#This Row],[Count 10]])+1))+IF(Table_Repeating_Question_Sets[[#This Row],[Value 10]]&lt;&gt;"",1,0))</f>
        <v>0</v>
      </c>
      <c r="CA7"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4</v>
      </c>
      <c r="CB7"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7"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7"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7" s="137">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F7"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4</v>
      </c>
      <c r="CG7" s="26" t="str">
        <f t="array" aca="1" ref="CG7"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7"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7"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"templateOptions":{"label":"Street address"}</v>
      </c>
      <c r="CJ7"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"branchOffice[XX].branchAddress","type": "input-field","className":"col-xs-12 col-sm-12 col-md-5","templateOptions":{"label":"Street address"},"validators": {"validation": Validators.compose([ValidationService.required('true', '')])}}</v>
      </c>
      <c r="CK7" s="26" t="str">
        <f ca="1" xml:space="preserve">
IF(Table_Repeating_Question_Sets[[#This Row],[Row]]="Yes","]},{""className"": ""row"",""fieldGroup"": [","")&amp;
Table_Repeating_Question_Sets[[#This Row],[Config Field]]</f>
        <v>{"key": "branchOffice[XX].branchAddress","type": "input-field","className":"col-xs-12 col-sm-12 col-md-5","templateOptions":{"label":"Street address"},"validators": {"validation": Validators.compose([ValidationService.required('true', '')])}}</v>
      </c>
      <c r="CL7"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"branchOffice[XX].branchAddress","type": "input-field","className":"col-xs-12 col-sm-12 col-md-5","templateOptions":{"label":"Street address"},"validators": {"validation": Validators.compose([ValidationService.required('true', '')])}},{"key": "branchOffice[XX].branchTown","type": "input-field","className":"col-xs-12 col-sm-6 col-md-3","templateOptions":{"label":"Suburb"},"validators": {"validation": Validators.compose([ValidationService.required('true', '')])}},{"key": "branchOffice[XX].branchState","type": "select-field","className":"col-xs-6 col-sm-3 col-md-2","templateOptions":{"options":[{"label":"ACT","value":"ACT"},{"label":"NSW","value":"NSW"},{"label":"NT","value":"NT"},{"label":"QLD","value":"QLD"},{"label":"SA","value":"SA"},{"label":"TAS","value":"TAS"},{"label":"VIC","value":"VIC"},{"label":"WA","value":"WA"}],"label":"State"},"validators": {"validation": Validators.compose([ValidationService.required('true', '')])}},{"key": "branchOffice[XX].branchPostcode","type": "input-field","className":"col-xs-6 col-sm-3 col-md-2","templateOptions":{"label":"Postcode"},"validators": {"validation": Validators.compose([ValidationService.required('true', ''), ValidationService.isPostcode()])}}</v>
      </c>
      <c r="CM7" s="26">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13</v>
      </c>
      <c r="CN7" s="26" t="str">
        <f>IF(AND(Table_Repeating_Question_Sets[[#This Row],[Header]]="",Table_Repeating_Question_Sets[[#This Row],[Property]]&lt;&gt;"",Table_Repeating_Question_Sets[[#This Row],[Field Type]]&lt;&gt;""),
""""&amp;Table_Repeating_Question_Sets[[#This Row],[Key]]&amp;"""","")</f>
        <v>"branchAddress"</v>
      </c>
      <c r="CO7"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"branchAddress","branchTown","branchState","branchPostcode"</v>
      </c>
      <c r="CP7" s="26" t="str">
        <f ca="1">IF(ISNUMBER(Table_Repeating_Question_Sets[[#This Row],[Config Use Row]]),INDEX(Table_Repeating_Question_Sets[Config Rollup],Table_Repeating_Question_Sets[[#This Row],[Config Use Row]]),"")</f>
        <v>"reportedClaims":[{"className": "row","fieldGroup":[{"key": "reportedClaims[XX].claimDate","type": "datepicker-field","className":"col-xs-4","templateOptions":{"label":"Date of claim","addonLeft":{"class":"glyphicon glyphicon-calendar"}},"validators": {"validation": Validators.compose([ValidationService.required('true', ''), ValidationService.isDate(), ValidationService.maxAge(5)])}},{"key": "reportedClaims[XX].claimNumber","type": "input-field","className":"col-xs-4","templateOptions":{"label":"Claim number"},"validators": {"validation": Validators.compose([ValidationService.required('true', '')])}},{"key": "reportedClaims[XX].totalClaim","type": "input-field","className":"col-xs-4","templateOptions":{"label":"Total claim insurer","formatTextInput":"currency","addonLeft":{"class":"fa fa-usd"},"affectsPremium":"Yes","affectsTriggers":"Yes"},"validators": {"validation": Validators.compose([ValidationService.required('true', '')])}},{"key": "reportedClaims[XX].claimLossDetails","type": "input-field","className":"col-xs-6","templateOptions":{"label":"Details of loss"},"validators": {"validation": Validators.compose([ValidationService.required('true', '')])}},{"key": "reportedClaims[XX].insurer","type": "input-field","className":"col-xs-6","templateOptions":{"label":"Insurer"},"validators": {"validation": Validators.compose([ValidationService.required('true', '')])}}]}],</v>
      </c>
      <c r="CQ7" s="26" t="str">
        <f ca="1">IF(ISNUMBER(Table_Repeating_Question_Sets[[#This Row],[Config Use Row]]),INDEX(Table_Repeating_Question_Sets[Config Keys Nested Rollup],Table_Repeating_Question_Sets[[#This Row],[Config Use Row]]),"")</f>
        <v>"reportedClaims":["claimDate","claimNumber","totalClaim","claimLossDetails","insurer"],</v>
      </c>
    </row>
    <row r="8" spans="2:95" s="22" customFormat="1" ht="21" customHeight="1">
      <c r="B8" s="27" t="s">
        <v>1481</v>
      </c>
      <c r="C8" s="27"/>
      <c r="D8" s="26" t="str">
        <f ca="1">IF(Table_Repeating_Question_Sets[[#This Row],[Header]]="Yes","",
IF(INDIRECT(SUBSTITUTE(ADDRESS(1,COLUMN(),4),"1","")&amp;ROW()-1)="",
INDIRECT(SUBSTITUTE(ADDRESS(1,COLUMN(Table_Repeating_Question_Sets[[#This Row],[Property]]),4),"1","")&amp;ROW()-1),
INDIRECT(SUBSTITUTE(ADDRESS(1,COLUMN(),4),"1","")&amp;ROW()-1)))</f>
        <v>Branch Office</v>
      </c>
      <c r="E8"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branchTown</v>
      </c>
      <c r="F8" s="26" t="str">
        <f ca="1">IF(Table_Repeating_Question_Sets[[#This Row],[Header]]="Yes","",IF(INDIRECT(SUBSTITUTE(ADDRESS(1,COLUMN(),4),"1","")&amp;ROW()-1)="",
INDIRECT(SUBSTITUTE(ADDRESS(1,COLUMN(Table_Repeating_Question_Sets[[#This Row],[Property]]),4),"1","")&amp;ROW()-1),INDIRECT(SUBSTITUTE(ADDRESS(1,COLUMN(),4),"1","")&amp;ROW()-1)))</f>
        <v>Branch Office</v>
      </c>
      <c r="G8"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branchOffice[XX].branchTown</v>
      </c>
      <c r="H8" s="137" t="str">
        <f>IF(Table_Repeating_Question_Sets[[#This Row],[Header]]="Yes","",IF(Table_Repeating_Question_Sets[[#This Row],[Property]]&lt;&gt;"",SUBSTITUTE(Table_Repeating_Question_Sets[[#This Row],[Property]]," ",""),""))</f>
        <v>BranchTown</v>
      </c>
      <c r="I8" s="94"/>
      <c r="J8" s="94"/>
      <c r="K8" s="94"/>
      <c r="L8" s="94"/>
      <c r="M8" s="94"/>
      <c r="N8" s="94"/>
      <c r="O8" s="94"/>
      <c r="P8" s="94"/>
      <c r="Q8" s="94"/>
      <c r="R8" s="94"/>
      <c r="S8"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8" s="97">
        <f>IF(Table_Repeating_Question_Sets[[#This Row],[Header]]&lt;&gt;"Yes",COUNTA(Table_Repeating_Question_Sets[[#This Row],[Value 1]:[Value 10]]),"")</f>
        <v>0</v>
      </c>
      <c r="U8" s="27" t="s">
        <v>37</v>
      </c>
      <c r="V8" s="27" t="s">
        <v>37</v>
      </c>
      <c r="W8" s="10"/>
      <c r="X8" s="82" t="s">
        <v>60</v>
      </c>
      <c r="Y8" s="27"/>
      <c r="Z8" s="27">
        <v>12</v>
      </c>
      <c r="AA8" s="27">
        <v>6</v>
      </c>
      <c r="AB8" s="27">
        <v>3</v>
      </c>
      <c r="AC8" s="27"/>
      <c r="AD8" s="10"/>
      <c r="AE8" s="27" t="s">
        <v>787</v>
      </c>
      <c r="AF8" s="10"/>
      <c r="AG8" s="27"/>
      <c r="AH8" s="27"/>
      <c r="AI8" s="10"/>
      <c r="AJ8" s="10"/>
      <c r="AK8" s="10"/>
      <c r="AL8" s="10"/>
      <c r="AM8" s="10"/>
      <c r="AN8" s="27"/>
      <c r="AO8" s="27"/>
      <c r="AP8" s="10"/>
      <c r="AQ8" s="10"/>
      <c r="AR8" s="27"/>
      <c r="AS8" s="10"/>
      <c r="AT8" s="27"/>
      <c r="AU8" s="27"/>
      <c r="AV8" s="27"/>
      <c r="AW8" s="10"/>
      <c r="AX8" s="10"/>
      <c r="AY8" s="26">
        <f ca="1">IF(Table_Repeating_Question_Sets[[#This Row],[Header]]="Yes","",_xlfn.NUMBERVALUE(INDIRECT(SUBSTITUTE(ADDRESS(1,COLUMN(Table_Repeating_Question_Sets[[#This Row],[Count 1]]),4),"1","")&amp;ROW(Table_Repeating_Question_Sets[[#This Row],[Count 1]])+1))+IF(Table_Repeating_Question_Sets[[#This Row],[Value 1]]&lt;&gt;"",1,0))</f>
        <v>0</v>
      </c>
      <c r="AZ8"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3</v>
      </c>
      <c r="BA8"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8" s="26">
        <f ca="1">IF(Table_Repeating_Question_Sets[[#This Row],[Header]]="Yes","",_xlfn.NUMBERVALUE(INDIRECT(SUBSTITUTE(ADDRESS(1,COLUMN(Table_Repeating_Question_Sets[[#This Row],[Count 2]]),4),"1","")&amp;ROW(Table_Repeating_Question_Sets[[#This Row],[Count 2]])+1))+IF(Table_Repeating_Question_Sets[[#This Row],[Value 2]]&lt;&gt;"",1,0))</f>
        <v>0</v>
      </c>
      <c r="BC8"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3</v>
      </c>
      <c r="BD8"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8" s="26">
        <f ca="1">IF(Table_Repeating_Question_Sets[[#This Row],[Header]]="Yes","",_xlfn.NUMBERVALUE(INDIRECT(SUBSTITUTE(ADDRESS(1,COLUMN(Table_Repeating_Question_Sets[[#This Row],[Count 3]]),4),"1","")&amp;ROW(Table_Repeating_Question_Sets[[#This Row],[Count 3]])+1))+IF(Table_Repeating_Question_Sets[[#This Row],[Value 3]]&lt;&gt;"",1,0))</f>
        <v>0</v>
      </c>
      <c r="BF8"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3</v>
      </c>
      <c r="BG8"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8" s="26">
        <f ca="1">IF(Table_Repeating_Question_Sets[[#This Row],[Header]]="Yes","",_xlfn.NUMBERVALUE(INDIRECT(SUBSTITUTE(ADDRESS(1,COLUMN(Table_Repeating_Question_Sets[[#This Row],[Count 4]]),4),"1","")&amp;ROW(Table_Repeating_Question_Sets[[#This Row],[Count 4]])+1))+IF(Table_Repeating_Question_Sets[[#This Row],[Value 4]]&lt;&gt;"",1,0))</f>
        <v>0</v>
      </c>
      <c r="BI8"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3</v>
      </c>
      <c r="BJ8"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8" s="26">
        <f ca="1">IF(Table_Repeating_Question_Sets[[#This Row],[Header]]="Yes","",_xlfn.NUMBERVALUE(INDIRECT(SUBSTITUTE(ADDRESS(1,COLUMN(Table_Repeating_Question_Sets[[#This Row],[Count 5]]),4),"1","")&amp;ROW(Table_Repeating_Question_Sets[[#This Row],[Count 5]])+1))+IF(Table_Repeating_Question_Sets[[#This Row],[Value 5]]&lt;&gt;"",1,0))</f>
        <v>0</v>
      </c>
      <c r="BL8"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3</v>
      </c>
      <c r="BM8"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8" s="26">
        <f ca="1">IF(Table_Repeating_Question_Sets[[#This Row],[Header]]="Yes","",_xlfn.NUMBERVALUE(INDIRECT(SUBSTITUTE(ADDRESS(1,COLUMN(Table_Repeating_Question_Sets[[#This Row],[Count 6]]),4),"1","")&amp;ROW(Table_Repeating_Question_Sets[[#This Row],[Count 6]])+1))+IF(Table_Repeating_Question_Sets[[#This Row],[Value 6]]&lt;&gt;"",1,0))</f>
        <v>0</v>
      </c>
      <c r="BO8"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3</v>
      </c>
      <c r="BP8"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8" s="26">
        <f ca="1">IF(Table_Repeating_Question_Sets[[#This Row],[Header]]="Yes","",_xlfn.NUMBERVALUE(INDIRECT(SUBSTITUTE(ADDRESS(1,COLUMN(Table_Repeating_Question_Sets[[#This Row],[Count 7]]),4),"1","")&amp;ROW(Table_Repeating_Question_Sets[[#This Row],[Count 7]])+1))+IF(Table_Repeating_Question_Sets[[#This Row],[Value 7]]&lt;&gt;"",1,0))</f>
        <v>0</v>
      </c>
      <c r="BR8"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3</v>
      </c>
      <c r="BS8"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8" s="26">
        <f ca="1">IF(Table_Repeating_Question_Sets[[#This Row],[Header]]="Yes","",_xlfn.NUMBERVALUE(INDIRECT(SUBSTITUTE(ADDRESS(1,COLUMN(Table_Repeating_Question_Sets[[#This Row],[Count 8]]),4),"1","")&amp;ROW(Table_Repeating_Question_Sets[[#This Row],[Count 8]])+1))+IF(Table_Repeating_Question_Sets[[#This Row],[Value 8]]&lt;&gt;"",1,0))</f>
        <v>0</v>
      </c>
      <c r="BU8"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3</v>
      </c>
      <c r="BV8"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8" s="26">
        <f ca="1">IF(Table_Repeating_Question_Sets[[#This Row],[Header]]="Yes","",_xlfn.NUMBERVALUE(INDIRECT(SUBSTITUTE(ADDRESS(1,COLUMN(Table_Repeating_Question_Sets[[#This Row],[Count 9]]),4),"1","")&amp;ROW(Table_Repeating_Question_Sets[[#This Row],[Count 9]])+1))+IF(Table_Repeating_Question_Sets[[#This Row],[Value 9]]&lt;&gt;"",1,0))</f>
        <v>0</v>
      </c>
      <c r="BX8"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3</v>
      </c>
      <c r="BY8"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8" s="26">
        <f ca="1">IF(Table_Repeating_Question_Sets[[#This Row],[Header]]="Yes","",_xlfn.NUMBERVALUE(INDIRECT(SUBSTITUTE(ADDRESS(1,COLUMN(Table_Repeating_Question_Sets[[#This Row],[Count 10]]),4),"1","")&amp;ROW(Table_Repeating_Question_Sets[[#This Row],[Count 10]])+1))+IF(Table_Repeating_Question_Sets[[#This Row],[Value 10]]&lt;&gt;"",1,0))</f>
        <v>0</v>
      </c>
      <c r="CA8"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3</v>
      </c>
      <c r="CB8"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8"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8"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8" s="137">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F8"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3</v>
      </c>
      <c r="CG8" s="26" t="str">
        <f t="array" aca="1" ref="CG8"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8"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8"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"templateOptions":{"label":"Suburb"}</v>
      </c>
      <c r="CJ8"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"branchOffice[XX].branchTown","type": "input-field","className":"col-xs-12 col-sm-6 col-md-3","templateOptions":{"label":"Suburb"},"validators": {"validation": Validators.compose([ValidationService.required('true', '')])}}</v>
      </c>
      <c r="CK8" s="26" t="str">
        <f ca="1" xml:space="preserve">
IF(Table_Repeating_Question_Sets[[#This Row],[Row]]="Yes","]},{""className"": ""row"",""fieldGroup"": [","")&amp;
Table_Repeating_Question_Sets[[#This Row],[Config Field]]</f>
        <v>{"key": "branchOffice[XX].branchTown","type": "input-field","className":"col-xs-12 col-sm-6 col-md-3","templateOptions":{"label":"Suburb"},"validators": {"validation": Validators.compose([ValidationService.required('true', '')])}}</v>
      </c>
      <c r="CL8"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"branchOffice[XX].branchTown","type": "input-field","className":"col-xs-12 col-sm-6 col-md-3","templateOptions":{"label":"Suburb"},"validators": {"validation": Validators.compose([ValidationService.required('true', '')])}},{"key": "branchOffice[XX].branchState","type": "select-field","className":"col-xs-6 col-sm-3 col-md-2","templateOptions":{"options":[{"label":"ACT","value":"ACT"},{"label":"NSW","value":"NSW"},{"label":"NT","value":"NT"},{"label":"QLD","value":"QLD"},{"label":"SA","value":"SA"},{"label":"TAS","value":"TAS"},{"label":"VIC","value":"VIC"},{"label":"WA","value":"WA"}],"label":"State"},"validators": {"validation": Validators.compose([ValidationService.required('true', '')])}},{"key": "branchOffice[XX].branchPostcode","type": "input-field","className":"col-xs-6 col-sm-3 col-md-2","templateOptions":{"label":"Postcode"},"validators": {"validation": Validators.compose([ValidationService.required('true', ''), ValidationService.isPostcode()])}}</v>
      </c>
      <c r="CM8" s="26">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20</v>
      </c>
      <c r="CN8" s="26" t="str">
        <f>IF(AND(Table_Repeating_Question_Sets[[#This Row],[Header]]="",Table_Repeating_Question_Sets[[#This Row],[Property]]&lt;&gt;"",Table_Repeating_Question_Sets[[#This Row],[Field Type]]&lt;&gt;""),
""""&amp;Table_Repeating_Question_Sets[[#This Row],[Key]]&amp;"""","")</f>
        <v>"branchTown"</v>
      </c>
      <c r="CO8"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"branchTown","branchState","branchPostcode"</v>
      </c>
      <c r="CP8" s="26" t="str">
        <f ca="1">IF(ISNUMBER(Table_Repeating_Question_Sets[[#This Row],[Config Use Row]]),INDEX(Table_Repeating_Question_Sets[Config Rollup],Table_Repeating_Question_Sets[[#This Row],[Config Use Row]]),"")</f>
        <v>"alertedClaims":[{"className": "row","fieldGroup":[{"key": "alertedClaims[XX].claimDate","type": "datepicker-field","className":"col-xs-4","templateOptions":{"label":"Date of claim","addonLeft":{"class":"glyphicon glyphicon-calendar"}},"validators": {"validation": Validators.compose([ValidationService.required('true', ''), ValidationService.isDate(), ValidationService.maxAge(5)])}},{"key": "alertedClaims[XX].claimNumber","type": "input-field","className":"col-xs-4","templateOptions":{"label":"Claim number"},"validators": {"validation": Validators.compose([ValidationService.required('true', '')])}},{"key": "alertedClaims[XX].totalClaim","type": "input-field","className":"col-xs-4","templateOptions":{"label":"Total claim insurer","formatTextInput":"currency","addonLeft":{"class":"fa fa-usd"},"affectsPremium":"Yes","affectsTriggers":"Yes"},"validators": {"validation": Validators.compose([ValidationService.required('true', '')])}},{"key": "alertedClaims[XX].claimLossDetails","type": "input-field","className":"col-xs-6","templateOptions":{"label":"Details of loss"},"validators": {"validation": Validators.compose([ValidationService.required('true', '')])}},{"key": "alertedClaims[XX].insurer","type": "input-field","className":"col-xs-6","templateOptions":{"label":"Insurer"},"validators": {"validation": Validators.compose([ValidationService.required('true', '')])}}]}],</v>
      </c>
      <c r="CQ8" s="26" t="str">
        <f ca="1">IF(ISNUMBER(Table_Repeating_Question_Sets[[#This Row],[Config Use Row]]),INDEX(Table_Repeating_Question_Sets[Config Keys Nested Rollup],Table_Repeating_Question_Sets[[#This Row],[Config Use Row]]),"")</f>
        <v>"alertedClaims":["claimDate","claimNumber","totalClaim","claimLossDetails","insurer"],</v>
      </c>
    </row>
    <row r="9" spans="2:95" s="22" customFormat="1" ht="21" customHeight="1">
      <c r="B9" s="27" t="s">
        <v>1482</v>
      </c>
      <c r="C9" s="27"/>
      <c r="D9" s="26" t="str">
        <f ca="1">IF(Table_Repeating_Question_Sets[[#This Row],[Header]]="Yes","",
IF(INDIRECT(SUBSTITUTE(ADDRESS(1,COLUMN(),4),"1","")&amp;ROW()-1)="",
INDIRECT(SUBSTITUTE(ADDRESS(1,COLUMN(Table_Repeating_Question_Sets[[#This Row],[Property]]),4),"1","")&amp;ROW()-1),
INDIRECT(SUBSTITUTE(ADDRESS(1,COLUMN(),4),"1","")&amp;ROW()-1)))</f>
        <v>Branch Office</v>
      </c>
      <c r="E9"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branchState</v>
      </c>
      <c r="F9" s="26" t="str">
        <f ca="1">IF(Table_Repeating_Question_Sets[[#This Row],[Header]]="Yes","",IF(INDIRECT(SUBSTITUTE(ADDRESS(1,COLUMN(),4),"1","")&amp;ROW()-1)="",
INDIRECT(SUBSTITUTE(ADDRESS(1,COLUMN(Table_Repeating_Question_Sets[[#This Row],[Property]]),4),"1","")&amp;ROW()-1),INDIRECT(SUBSTITUTE(ADDRESS(1,COLUMN(),4),"1","")&amp;ROW()-1)))</f>
        <v>Branch Office</v>
      </c>
      <c r="G9"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branchOffice[XX].branchState</v>
      </c>
      <c r="H9" s="137" t="str">
        <f>IF(Table_Repeating_Question_Sets[[#This Row],[Header]]="Yes","",IF(Table_Repeating_Question_Sets[[#This Row],[Property]]&lt;&gt;"",SUBSTITUTE(Table_Repeating_Question_Sets[[#This Row],[Property]]," ",""),""))</f>
        <v>BranchState</v>
      </c>
      <c r="I9" s="94"/>
      <c r="J9" s="94"/>
      <c r="K9" s="94"/>
      <c r="L9" s="94"/>
      <c r="M9" s="94"/>
      <c r="N9" s="94"/>
      <c r="O9" s="94"/>
      <c r="P9" s="94"/>
      <c r="Q9" s="94"/>
      <c r="R9" s="94"/>
      <c r="S9"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9" s="97">
        <f>IF(Table_Repeating_Question_Sets[[#This Row],[Header]]&lt;&gt;"Yes",COUNTA(Table_Repeating_Question_Sets[[#This Row],[Value 1]:[Value 10]]),"")</f>
        <v>0</v>
      </c>
      <c r="U9" s="27" t="s">
        <v>37</v>
      </c>
      <c r="V9" s="27" t="s">
        <v>84</v>
      </c>
      <c r="W9" s="10" t="s">
        <v>63</v>
      </c>
      <c r="X9" s="82" t="s">
        <v>60</v>
      </c>
      <c r="Y9" s="27"/>
      <c r="Z9" s="27">
        <v>6</v>
      </c>
      <c r="AA9" s="27">
        <v>3</v>
      </c>
      <c r="AB9" s="27">
        <v>2</v>
      </c>
      <c r="AC9" s="27"/>
      <c r="AD9" s="10"/>
      <c r="AE9" s="27" t="s">
        <v>63</v>
      </c>
      <c r="AF9" s="10"/>
      <c r="AG9" s="27"/>
      <c r="AH9" s="27"/>
      <c r="AI9" s="10"/>
      <c r="AJ9" s="10"/>
      <c r="AK9" s="10"/>
      <c r="AL9" s="10"/>
      <c r="AM9" s="10"/>
      <c r="AN9" s="27"/>
      <c r="AO9" s="27"/>
      <c r="AP9" s="10"/>
      <c r="AQ9" s="10"/>
      <c r="AR9" s="27"/>
      <c r="AS9" s="10"/>
      <c r="AT9" s="27"/>
      <c r="AU9" s="27"/>
      <c r="AV9" s="27"/>
      <c r="AW9" s="10"/>
      <c r="AX9" s="10"/>
      <c r="AY9" s="26">
        <f ca="1">IF(Table_Repeating_Question_Sets[[#This Row],[Header]]="Yes","",_xlfn.NUMBERVALUE(INDIRECT(SUBSTITUTE(ADDRESS(1,COLUMN(Table_Repeating_Question_Sets[[#This Row],[Count 1]]),4),"1","")&amp;ROW(Table_Repeating_Question_Sets[[#This Row],[Count 1]])+1))+IF(Table_Repeating_Question_Sets[[#This Row],[Value 1]]&lt;&gt;"",1,0))</f>
        <v>0</v>
      </c>
      <c r="AZ9"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9"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9" s="26">
        <f ca="1">IF(Table_Repeating_Question_Sets[[#This Row],[Header]]="Yes","",_xlfn.NUMBERVALUE(INDIRECT(SUBSTITUTE(ADDRESS(1,COLUMN(Table_Repeating_Question_Sets[[#This Row],[Count 2]]),4),"1","")&amp;ROW(Table_Repeating_Question_Sets[[#This Row],[Count 2]])+1))+IF(Table_Repeating_Question_Sets[[#This Row],[Value 2]]&lt;&gt;"",1,0))</f>
        <v>0</v>
      </c>
      <c r="BC9"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9"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9" s="26">
        <f ca="1">IF(Table_Repeating_Question_Sets[[#This Row],[Header]]="Yes","",_xlfn.NUMBERVALUE(INDIRECT(SUBSTITUTE(ADDRESS(1,COLUMN(Table_Repeating_Question_Sets[[#This Row],[Count 3]]),4),"1","")&amp;ROW(Table_Repeating_Question_Sets[[#This Row],[Count 3]])+1))+IF(Table_Repeating_Question_Sets[[#This Row],[Value 3]]&lt;&gt;"",1,0))</f>
        <v>0</v>
      </c>
      <c r="BF9"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9"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9" s="26">
        <f ca="1">IF(Table_Repeating_Question_Sets[[#This Row],[Header]]="Yes","",_xlfn.NUMBERVALUE(INDIRECT(SUBSTITUTE(ADDRESS(1,COLUMN(Table_Repeating_Question_Sets[[#This Row],[Count 4]]),4),"1","")&amp;ROW(Table_Repeating_Question_Sets[[#This Row],[Count 4]])+1))+IF(Table_Repeating_Question_Sets[[#This Row],[Value 4]]&lt;&gt;"",1,0))</f>
        <v>0</v>
      </c>
      <c r="BI9"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9"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9" s="26">
        <f ca="1">IF(Table_Repeating_Question_Sets[[#This Row],[Header]]="Yes","",_xlfn.NUMBERVALUE(INDIRECT(SUBSTITUTE(ADDRESS(1,COLUMN(Table_Repeating_Question_Sets[[#This Row],[Count 5]]),4),"1","")&amp;ROW(Table_Repeating_Question_Sets[[#This Row],[Count 5]])+1))+IF(Table_Repeating_Question_Sets[[#This Row],[Value 5]]&lt;&gt;"",1,0))</f>
        <v>0</v>
      </c>
      <c r="BL9"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9"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9" s="26">
        <f ca="1">IF(Table_Repeating_Question_Sets[[#This Row],[Header]]="Yes","",_xlfn.NUMBERVALUE(INDIRECT(SUBSTITUTE(ADDRESS(1,COLUMN(Table_Repeating_Question_Sets[[#This Row],[Count 6]]),4),"1","")&amp;ROW(Table_Repeating_Question_Sets[[#This Row],[Count 6]])+1))+IF(Table_Repeating_Question_Sets[[#This Row],[Value 6]]&lt;&gt;"",1,0))</f>
        <v>0</v>
      </c>
      <c r="BO9"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9"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9" s="26">
        <f ca="1">IF(Table_Repeating_Question_Sets[[#This Row],[Header]]="Yes","",_xlfn.NUMBERVALUE(INDIRECT(SUBSTITUTE(ADDRESS(1,COLUMN(Table_Repeating_Question_Sets[[#This Row],[Count 7]]),4),"1","")&amp;ROW(Table_Repeating_Question_Sets[[#This Row],[Count 7]])+1))+IF(Table_Repeating_Question_Sets[[#This Row],[Value 7]]&lt;&gt;"",1,0))</f>
        <v>0</v>
      </c>
      <c r="BR9"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9"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9" s="26">
        <f ca="1">IF(Table_Repeating_Question_Sets[[#This Row],[Header]]="Yes","",_xlfn.NUMBERVALUE(INDIRECT(SUBSTITUTE(ADDRESS(1,COLUMN(Table_Repeating_Question_Sets[[#This Row],[Count 8]]),4),"1","")&amp;ROW(Table_Repeating_Question_Sets[[#This Row],[Count 8]])+1))+IF(Table_Repeating_Question_Sets[[#This Row],[Value 8]]&lt;&gt;"",1,0))</f>
        <v>0</v>
      </c>
      <c r="BU9"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9"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9" s="26">
        <f ca="1">IF(Table_Repeating_Question_Sets[[#This Row],[Header]]="Yes","",_xlfn.NUMBERVALUE(INDIRECT(SUBSTITUTE(ADDRESS(1,COLUMN(Table_Repeating_Question_Sets[[#This Row],[Count 9]]),4),"1","")&amp;ROW(Table_Repeating_Question_Sets[[#This Row],[Count 9]])+1))+IF(Table_Repeating_Question_Sets[[#This Row],[Value 9]]&lt;&gt;"",1,0))</f>
        <v>0</v>
      </c>
      <c r="BX9"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9"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9" s="26">
        <f ca="1">IF(Table_Repeating_Question_Sets[[#This Row],[Header]]="Yes","",_xlfn.NUMBERVALUE(INDIRECT(SUBSTITUTE(ADDRESS(1,COLUMN(Table_Repeating_Question_Sets[[#This Row],[Count 10]]),4),"1","")&amp;ROW(Table_Repeating_Question_Sets[[#This Row],[Count 10]])+1))+IF(Table_Repeating_Question_Sets[[#This Row],[Value 10]]&lt;&gt;"",1,0))</f>
        <v>0</v>
      </c>
      <c r="CA9"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9"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9"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9"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9" s="137">
        <f ca="1">IF(Table_Repeating_Question_Sets[[#This Row],[Header]]="Yes","",_xlfn.NUMBERVALUE(INDIRECT(SUBSTITUTE(ADDRESS(1,COLUMN(Table_Repeating_Question_Sets[[#This Row],[Config Count Fwd]]),4),"1","")&amp;ROW(Table_Repeating_Question_Sets[[#This Row],[Config Count Fwd]])-1))+IF(Table_Repeating_Question_Sets[[#This Row],[Property]]&lt;&gt;"",1,0))</f>
        <v>3</v>
      </c>
      <c r="CF9"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9" s="26" t="str">
        <f t="array" aca="1" ref="CG9"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{"label":"ACT","value":"ACT"},{"label":"NSW","value":"NSW"},{"label":"NT","value":"NT"},{"label":"QLD","value":"QLD"},{"label":"SA","value":"SA"},{"label":"TAS","value":"TAS"},{"label":"VIC","value":"VIC"},{"label":"WA","value":"WA"}</v>
      </c>
      <c r="CH9"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9"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options":[{"label":"ACT","value":"ACT"},{"label":"NSW","value":"NSW"},{"label":"NT","value":"NT"},{"label":"QLD","value":"QLD"},{"label":"SA","value":"SA"},{"label":"TAS","value":"TAS"},{"label":"VIC","value":"VIC"},{"label":"WA","value":"WA"}],"label":"State"}</v>
      </c>
      <c r="CJ9"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"branchOffice[XX].branchState","type": "select-field","className":"col-xs-6 col-sm-3 col-md-2","templateOptions":{"options":[{"label":"ACT","value":"ACT"},{"label":"NSW","value":"NSW"},{"label":"NT","value":"NT"},{"label":"QLD","value":"QLD"},{"label":"SA","value":"SA"},{"label":"TAS","value":"TAS"},{"label":"VIC","value":"VIC"},{"label":"WA","value":"WA"}],"label":"State"},"validators": {"validation": Validators.compose([ValidationService.required('true', '')])}}</v>
      </c>
      <c r="CK9" s="26" t="str">
        <f ca="1" xml:space="preserve">
IF(Table_Repeating_Question_Sets[[#This Row],[Row]]="Yes","]},{""className"": ""row"",""fieldGroup"": [","")&amp;
Table_Repeating_Question_Sets[[#This Row],[Config Field]]</f>
        <v>{"key": "branchOffice[XX].branchState","type": "select-field","className":"col-xs-6 col-sm-3 col-md-2","templateOptions":{"options":[{"label":"ACT","value":"ACT"},{"label":"NSW","value":"NSW"},{"label":"NT","value":"NT"},{"label":"QLD","value":"QLD"},{"label":"SA","value":"SA"},{"label":"TAS","value":"TAS"},{"label":"VIC","value":"VIC"},{"label":"WA","value":"WA"}],"label":"State"},"validators": {"validation": Validators.compose([ValidationService.required('true', '')])}}</v>
      </c>
      <c r="CL9"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"branchOffice[XX].branchState","type": "select-field","className":"col-xs-6 col-sm-3 col-md-2","templateOptions":{"options":[{"label":"ACT","value":"ACT"},{"label":"NSW","value":"NSW"},{"label":"NT","value":"NT"},{"label":"QLD","value":"QLD"},{"label":"SA","value":"SA"},{"label":"TAS","value":"TAS"},{"label":"VIC","value":"VIC"},{"label":"WA","value":"WA"}],"label":"State"},"validators": {"validation": Validators.compose([ValidationService.required('true', '')])}},{"key": "branchOffice[XX].branchPostcode","type": "input-field","className":"col-xs-6 col-sm-3 col-md-2","templateOptions":{"label":"Postcode"},"validators": {"validation": Validators.compose([ValidationService.required('true', ''), ValidationService.isPostcode()])}}</v>
      </c>
      <c r="CM9" s="26">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27</v>
      </c>
      <c r="CN9" s="26" t="str">
        <f>IF(AND(Table_Repeating_Question_Sets[[#This Row],[Header]]="",Table_Repeating_Question_Sets[[#This Row],[Property]]&lt;&gt;"",Table_Repeating_Question_Sets[[#This Row],[Field Type]]&lt;&gt;""),
""""&amp;Table_Repeating_Question_Sets[[#This Row],[Key]]&amp;"""","")</f>
        <v>"branchState"</v>
      </c>
      <c r="CO9"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"branchState","branchPostcode"</v>
      </c>
      <c r="CP9" s="26" t="str">
        <f ca="1">IF(ISNUMBER(Table_Repeating_Question_Sets[[#This Row],[Config Use Row]]),INDEX(Table_Repeating_Question_Sets[Config Rollup],Table_Repeating_Question_Sets[[#This Row],[Config Use Row]]),"")</f>
        <v>"madeClaims":[{"className": "row","fieldGroup":[{"key": "madeClaims[XX].circumstanceDate","type": "datepicker-field","className":"col-xs-4","templateOptions":{"label":"Date of circumstance","addonLeft":{"class":"glyphicon glyphicon-calendar"}},"validators": {"validation": Validators.compose([ValidationService.required('true', ''), ValidationService.isDate(), ValidationService.maxAge(5)])}},{"key": "madeClaims[XX].claimNumber","type": "input-field","className":"col-xs-4","templateOptions":{"label":"Claim number"},"validators": {"validation": Validators.compose([ValidationService.required('true', '')])}},{"key": "madeClaims[XX].totalClaim","type": "input-field","className":"col-xs-4","templateOptions":{"label":"Amount paid / credited","formatTextInput":"currency","addonLeft":{"class":"fa fa-usd"},"affectsPremium":"Yes","affectsTriggers":"Yes"},"validators": {"validation": Validators.compose([ValidationService.required('true', '')])}},{"key": "madeClaims[XX].claimLossDetails","type": "input-field","className":"col-xs-6","templateOptions":{"label":"Details of loss"},"validators": {"validation": Validators.compose([ValidationService.required('true', '')])}}]}],</v>
      </c>
      <c r="CQ9" s="26" t="str">
        <f ca="1">IF(ISNUMBER(Table_Repeating_Question_Sets[[#This Row],[Config Use Row]]),INDEX(Table_Repeating_Question_Sets[Config Keys Nested Rollup],Table_Repeating_Question_Sets[[#This Row],[Config Use Row]]),"")</f>
        <v>"madeClaims":["circumstanceDate","claimNumber","totalClaim","claimLossDetails"],</v>
      </c>
    </row>
    <row r="10" spans="2:95" s="22" customFormat="1" ht="21" customHeight="1">
      <c r="B10" s="27" t="s">
        <v>1483</v>
      </c>
      <c r="C10" s="27"/>
      <c r="D10" s="26" t="str">
        <f ca="1">IF(Table_Repeating_Question_Sets[[#This Row],[Header]]="Yes","",
IF(INDIRECT(SUBSTITUTE(ADDRESS(1,COLUMN(),4),"1","")&amp;ROW()-1)="",
INDIRECT(SUBSTITUTE(ADDRESS(1,COLUMN(Table_Repeating_Question_Sets[[#This Row],[Property]]),4),"1","")&amp;ROW()-1),
INDIRECT(SUBSTITUTE(ADDRESS(1,COLUMN(),4),"1","")&amp;ROW()-1)))</f>
        <v>Branch Office</v>
      </c>
      <c r="E10"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branchPostcode</v>
      </c>
      <c r="F10" s="26" t="str">
        <f ca="1">IF(Table_Repeating_Question_Sets[[#This Row],[Header]]="Yes","",IF(INDIRECT(SUBSTITUTE(ADDRESS(1,COLUMN(),4),"1","")&amp;ROW()-1)="",
INDIRECT(SUBSTITUTE(ADDRESS(1,COLUMN(Table_Repeating_Question_Sets[[#This Row],[Property]]),4),"1","")&amp;ROW()-1),INDIRECT(SUBSTITUTE(ADDRESS(1,COLUMN(),4),"1","")&amp;ROW()-1)))</f>
        <v>Branch Office</v>
      </c>
      <c r="G10"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branchOffice[XX].branchPostcode</v>
      </c>
      <c r="H10" s="137" t="str">
        <f>IF(Table_Repeating_Question_Sets[[#This Row],[Header]]="Yes","",IF(Table_Repeating_Question_Sets[[#This Row],[Property]]&lt;&gt;"",SUBSTITUTE(Table_Repeating_Question_Sets[[#This Row],[Property]]," ",""),""))</f>
        <v>BranchPostcode</v>
      </c>
      <c r="I10" s="94"/>
      <c r="J10" s="94"/>
      <c r="K10" s="94"/>
      <c r="L10" s="94"/>
      <c r="M10" s="94"/>
      <c r="N10" s="94"/>
      <c r="O10" s="94"/>
      <c r="P10" s="94"/>
      <c r="Q10" s="94"/>
      <c r="R10" s="94"/>
      <c r="S10"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0" s="97">
        <f>IF(Table_Repeating_Question_Sets[[#This Row],[Header]]&lt;&gt;"Yes",COUNTA(Table_Repeating_Question_Sets[[#This Row],[Value 1]:[Value 10]]),"")</f>
        <v>0</v>
      </c>
      <c r="U10" s="27" t="s">
        <v>85</v>
      </c>
      <c r="V10" s="27" t="s">
        <v>37</v>
      </c>
      <c r="W10" s="10"/>
      <c r="X10" s="82" t="s">
        <v>60</v>
      </c>
      <c r="Y10" s="27"/>
      <c r="Z10" s="27">
        <v>6</v>
      </c>
      <c r="AA10" s="27">
        <v>3</v>
      </c>
      <c r="AB10" s="27">
        <v>2</v>
      </c>
      <c r="AC10" s="27"/>
      <c r="AD10" s="10"/>
      <c r="AE10" s="27" t="s">
        <v>85</v>
      </c>
      <c r="AF10" s="10"/>
      <c r="AG10" s="27"/>
      <c r="AH10" s="27"/>
      <c r="AI10" s="10"/>
      <c r="AJ10" s="10"/>
      <c r="AK10" s="10"/>
      <c r="AL10" s="10"/>
      <c r="AM10" s="10"/>
      <c r="AN10" s="27"/>
      <c r="AO10" s="27"/>
      <c r="AP10" s="10"/>
      <c r="AQ10" s="10"/>
      <c r="AR10" s="27"/>
      <c r="AS10" s="10"/>
      <c r="AT10" s="27"/>
      <c r="AU10" s="27"/>
      <c r="AV10" s="27"/>
      <c r="AW10" s="10"/>
      <c r="AX10" s="10"/>
      <c r="AY10" s="26">
        <f ca="1">IF(Table_Repeating_Question_Sets[[#This Row],[Header]]="Yes","",_xlfn.NUMBERVALUE(INDIRECT(SUBSTITUTE(ADDRESS(1,COLUMN(Table_Repeating_Question_Sets[[#This Row],[Count 1]]),4),"1","")&amp;ROW(Table_Repeating_Question_Sets[[#This Row],[Count 1]])+1))+IF(Table_Repeating_Question_Sets[[#This Row],[Value 1]]&lt;&gt;"",1,0))</f>
        <v>0</v>
      </c>
      <c r="AZ10"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1</v>
      </c>
      <c r="BA10"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0" s="26">
        <f ca="1">IF(Table_Repeating_Question_Sets[[#This Row],[Header]]="Yes","",_xlfn.NUMBERVALUE(INDIRECT(SUBSTITUTE(ADDRESS(1,COLUMN(Table_Repeating_Question_Sets[[#This Row],[Count 2]]),4),"1","")&amp;ROW(Table_Repeating_Question_Sets[[#This Row],[Count 2]])+1))+IF(Table_Repeating_Question_Sets[[#This Row],[Value 2]]&lt;&gt;"",1,0))</f>
        <v>0</v>
      </c>
      <c r="BC10"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D10"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0" s="26">
        <f ca="1">IF(Table_Repeating_Question_Sets[[#This Row],[Header]]="Yes","",_xlfn.NUMBERVALUE(INDIRECT(SUBSTITUTE(ADDRESS(1,COLUMN(Table_Repeating_Question_Sets[[#This Row],[Count 3]]),4),"1","")&amp;ROW(Table_Repeating_Question_Sets[[#This Row],[Count 3]])+1))+IF(Table_Repeating_Question_Sets[[#This Row],[Value 3]]&lt;&gt;"",1,0))</f>
        <v>0</v>
      </c>
      <c r="BF10"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G10"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0" s="26">
        <f ca="1">IF(Table_Repeating_Question_Sets[[#This Row],[Header]]="Yes","",_xlfn.NUMBERVALUE(INDIRECT(SUBSTITUTE(ADDRESS(1,COLUMN(Table_Repeating_Question_Sets[[#This Row],[Count 4]]),4),"1","")&amp;ROW(Table_Repeating_Question_Sets[[#This Row],[Count 4]])+1))+IF(Table_Repeating_Question_Sets[[#This Row],[Value 4]]&lt;&gt;"",1,0))</f>
        <v>0</v>
      </c>
      <c r="BI10"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J10"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0" s="26">
        <f ca="1">IF(Table_Repeating_Question_Sets[[#This Row],[Header]]="Yes","",_xlfn.NUMBERVALUE(INDIRECT(SUBSTITUTE(ADDRESS(1,COLUMN(Table_Repeating_Question_Sets[[#This Row],[Count 5]]),4),"1","")&amp;ROW(Table_Repeating_Question_Sets[[#This Row],[Count 5]])+1))+IF(Table_Repeating_Question_Sets[[#This Row],[Value 5]]&lt;&gt;"",1,0))</f>
        <v>0</v>
      </c>
      <c r="BL10"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M10"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0" s="26">
        <f ca="1">IF(Table_Repeating_Question_Sets[[#This Row],[Header]]="Yes","",_xlfn.NUMBERVALUE(INDIRECT(SUBSTITUTE(ADDRESS(1,COLUMN(Table_Repeating_Question_Sets[[#This Row],[Count 6]]),4),"1","")&amp;ROW(Table_Repeating_Question_Sets[[#This Row],[Count 6]])+1))+IF(Table_Repeating_Question_Sets[[#This Row],[Value 6]]&lt;&gt;"",1,0))</f>
        <v>0</v>
      </c>
      <c r="BO10"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BP10"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0" s="26">
        <f ca="1">IF(Table_Repeating_Question_Sets[[#This Row],[Header]]="Yes","",_xlfn.NUMBERVALUE(INDIRECT(SUBSTITUTE(ADDRESS(1,COLUMN(Table_Repeating_Question_Sets[[#This Row],[Count 7]]),4),"1","")&amp;ROW(Table_Repeating_Question_Sets[[#This Row],[Count 7]])+1))+IF(Table_Repeating_Question_Sets[[#This Row],[Value 7]]&lt;&gt;"",1,0))</f>
        <v>0</v>
      </c>
      <c r="BR10"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BS10"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0" s="26">
        <f ca="1">IF(Table_Repeating_Question_Sets[[#This Row],[Header]]="Yes","",_xlfn.NUMBERVALUE(INDIRECT(SUBSTITUTE(ADDRESS(1,COLUMN(Table_Repeating_Question_Sets[[#This Row],[Count 8]]),4),"1","")&amp;ROW(Table_Repeating_Question_Sets[[#This Row],[Count 8]])+1))+IF(Table_Repeating_Question_Sets[[#This Row],[Value 8]]&lt;&gt;"",1,0))</f>
        <v>0</v>
      </c>
      <c r="BU10"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BV10"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0" s="26">
        <f ca="1">IF(Table_Repeating_Question_Sets[[#This Row],[Header]]="Yes","",_xlfn.NUMBERVALUE(INDIRECT(SUBSTITUTE(ADDRESS(1,COLUMN(Table_Repeating_Question_Sets[[#This Row],[Count 9]]),4),"1","")&amp;ROW(Table_Repeating_Question_Sets[[#This Row],[Count 9]])+1))+IF(Table_Repeating_Question_Sets[[#This Row],[Value 9]]&lt;&gt;"",1,0))</f>
        <v>0</v>
      </c>
      <c r="BX10"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BY10"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0" s="26">
        <f ca="1">IF(Table_Repeating_Question_Sets[[#This Row],[Header]]="Yes","",_xlfn.NUMBERVALUE(INDIRECT(SUBSTITUTE(ADDRESS(1,COLUMN(Table_Repeating_Question_Sets[[#This Row],[Count 10]]),4),"1","")&amp;ROW(Table_Repeating_Question_Sets[[#This Row],[Count 10]])+1))+IF(Table_Repeating_Question_Sets[[#This Row],[Value 10]]&lt;&gt;"",1,0))</f>
        <v>0</v>
      </c>
      <c r="CA10"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B10"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0"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0"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10" s="137">
        <f ca="1">IF(Table_Repeating_Question_Sets[[#This Row],[Header]]="Yes","",_xlfn.NUMBERVALUE(INDIRECT(SUBSTITUTE(ADDRESS(1,COLUMN(Table_Repeating_Question_Sets[[#This Row],[Config Count Fwd]]),4),"1","")&amp;ROW(Table_Repeating_Question_Sets[[#This Row],[Config Count Fwd]])-1))+IF(Table_Repeating_Question_Sets[[#This Row],[Property]]&lt;&gt;"",1,0))</f>
        <v>4</v>
      </c>
      <c r="CF10"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G10" s="26" t="str">
        <f t="array" aca="1" ref="CG10"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0"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 ValidationService.isPostcode()])}</v>
      </c>
      <c r="CI10"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"templateOptions":{"label":"Postcode"}</v>
      </c>
      <c r="CJ10"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"branchOffice[XX].branchPostcode","type": "input-field","className":"col-xs-6 col-sm-3 col-md-2","templateOptions":{"label":"Postcode"},"validators": {"validation": Validators.compose([ValidationService.required('true', ''), ValidationService.isPostcode()])}}</v>
      </c>
      <c r="CK10" s="26" t="str">
        <f ca="1" xml:space="preserve">
IF(Table_Repeating_Question_Sets[[#This Row],[Row]]="Yes","]},{""className"": ""row"",""fieldGroup"": [","")&amp;
Table_Repeating_Question_Sets[[#This Row],[Config Field]]</f>
        <v>{"key": "branchOffice[XX].branchPostcode","type": "input-field","className":"col-xs-6 col-sm-3 col-md-2","templateOptions":{"label":"Postcode"},"validators": {"validation": Validators.compose([ValidationService.required('true', ''), ValidationService.isPostcode()])}}</v>
      </c>
      <c r="CL10"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"branchOffice[XX].branchPostcode","type": "input-field","className":"col-xs-6 col-sm-3 col-md-2","templateOptions":{"label":"Postcode"},"validators": {"validation": Validators.compose([ValidationService.required('true', ''), ValidationService.isPostcode()])}}</v>
      </c>
      <c r="CM10" s="26">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33</v>
      </c>
      <c r="CN10" s="26" t="str">
        <f>IF(AND(Table_Repeating_Question_Sets[[#This Row],[Header]]="",Table_Repeating_Question_Sets[[#This Row],[Property]]&lt;&gt;"",Table_Repeating_Question_Sets[[#This Row],[Field Type]]&lt;&gt;""),
""""&amp;Table_Repeating_Question_Sets[[#This Row],[Key]]&amp;"""","")</f>
        <v>"branchPostcode"</v>
      </c>
      <c r="CO10"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"branchPostcode"</v>
      </c>
      <c r="CP10" s="26" t="str">
        <f ca="1">IF(ISNUMBER(Table_Repeating_Question_Sets[[#This Row],[Config Use Row]]),INDEX(Table_Repeating_Question_Sets[Config Rollup],Table_Repeating_Question_Sets[[#This Row],[Config Use Row]]),"")</f>
        <v>"professionalIndemnityDetails":[{"className": "row","fieldGroup":[{"key": "professionalIndemnityDetails[XX].insurer","type": "input-field","className":"col-xs-6 col-sm-5 col-md-3","templateOptions":{"label":"Insurer"},"validators": {"validation": Validators.compose([ValidationService.required('true', '')])}},{"key": "professionalIndemnityDetails[XX].periodOfInsurance","type": "input-field","className":"col-xs-6 col-sm-5 col-md-3","templateOptions":{"label":"Period of insurance"},"validators": {"validation": Validators.compose([ValidationService.required('true', '')])}},{"key": "professionalIndemnityDetails[XX].sumInsured","type": "input-field","className":"col-xs-6 col-sm-5 col-md-3","templateOptions":{"label":"Sum Insured","formatTextInput":"currency","addonLeft":{"class":"fa fa-usd"}},"validators": {"validation": Validators.compose([ValidationService.required('true', '')])}},{"key": "professionalIndemnityDetails[XX].excess","type": "input-field","className":"col-xs-6 col-sm-5 col-md-3","templateOptions":{"label":"Excess","formatTextInput":"currency","addonLeft":{"class":"fa fa-usd"}},"validators": {"validation": Validators.compose([ValidationService.required('true', '')])}}]}],</v>
      </c>
      <c r="CQ10" s="26" t="str">
        <f ca="1">IF(ISNUMBER(Table_Repeating_Question_Sets[[#This Row],[Config Use Row]]),INDEX(Table_Repeating_Question_Sets[Config Keys Nested Rollup],Table_Repeating_Question_Sets[[#This Row],[Config Use Row]]),"")</f>
        <v>"professionalIndemnityDetails":["insurer","periodOfInsurance","sumInsured","excess"],</v>
      </c>
    </row>
    <row r="11" spans="2:95" s="21" customFormat="1" ht="29.25" thickBot="1">
      <c r="B11" s="49" t="s">
        <v>1335</v>
      </c>
      <c r="C11" s="15" t="s">
        <v>60</v>
      </c>
      <c r="D11" s="15" t="str">
        <f ca="1">IF(Table_Repeating_Question_Sets[[#This Row],[Header]]="Yes","",
IF(INDIRECT(SUBSTITUTE(ADDRESS(1,COLUMN(),4),"1","")&amp;ROW()-1)="",
INDIRECT(SUBSTITUTE(ADDRESS(1,COLUMN(Table_Repeating_Question_Sets[[#This Row],[Property]]),4),"1","")&amp;ROW()-1),
INDIRECT(SUBSTITUTE(ADDRESS(1,COLUMN(),4),"1","")&amp;ROW()-1)))</f>
        <v/>
      </c>
      <c r="E11"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principalDetails</v>
      </c>
      <c r="F11" s="15" t="str">
        <f ca="1">IF(Table_Repeating_Question_Sets[[#This Row],[Header]]="Yes","",IF(INDIRECT(SUBSTITUTE(ADDRESS(1,COLUMN(),4),"1","")&amp;ROW()-1)="",
INDIRECT(SUBSTITUTE(ADDRESS(1,COLUMN(Table_Repeating_Question_Sets[[#This Row],[Property]]),4),"1","")&amp;ROW()-1),INDIRECT(SUBSTITUTE(ADDRESS(1,COLUMN(),4),"1","")&amp;ROW()-1)))</f>
        <v/>
      </c>
      <c r="G11"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[XX].principalDetails</v>
      </c>
      <c r="H11" s="15" t="str">
        <f>IF(Table_Repeating_Question_Sets[[#This Row],[Header]]="Yes","",IF(Table_Repeating_Question_Sets[[#This Row],[Property]]&lt;&gt;"",SUBSTITUTE(Table_Repeating_Question_Sets[[#This Row],[Property]]," ",""),""))</f>
        <v/>
      </c>
      <c r="I11" s="58"/>
      <c r="J11" s="58"/>
      <c r="K11" s="58"/>
      <c r="L11" s="58"/>
      <c r="M11" s="58"/>
      <c r="N11" s="58"/>
      <c r="O11" s="58"/>
      <c r="P11" s="58"/>
      <c r="Q11" s="58"/>
      <c r="R11" s="58"/>
      <c r="S11"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1" s="87" t="str">
        <f>IF(Table_Repeating_Question_Sets[[#This Row],[Header]]&lt;&gt;"Yes",COUNTA(Table_Repeating_Question_Sets[[#This Row],[Value 1]:[Value 10]]),"")</f>
        <v/>
      </c>
      <c r="U11" s="15"/>
      <c r="V11" s="15"/>
      <c r="W11" s="15"/>
      <c r="X11" s="76"/>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t="str">
        <f ca="1">IF(Table_Repeating_Question_Sets[[#This Row],[Header]]="Yes","",_xlfn.NUMBERVALUE(INDIRECT(SUBSTITUTE(ADDRESS(1,COLUMN(Table_Repeating_Question_Sets[[#This Row],[Count 1]]),4),"1","")&amp;ROW(Table_Repeating_Question_Sets[[#This Row],[Count 1]])+1))+IF(Table_Repeating_Question_Sets[[#This Row],[Value 1]]&lt;&gt;"",1,0))</f>
        <v/>
      </c>
      <c r="AZ11"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1"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1" s="15" t="str">
        <f ca="1">IF(Table_Repeating_Question_Sets[[#This Row],[Header]]="Yes","",_xlfn.NUMBERVALUE(INDIRECT(SUBSTITUTE(ADDRESS(1,COLUMN(Table_Repeating_Question_Sets[[#This Row],[Count 2]]),4),"1","")&amp;ROW(Table_Repeating_Question_Sets[[#This Row],[Count 2]])+1))+IF(Table_Repeating_Question_Sets[[#This Row],[Value 2]]&lt;&gt;"",1,0))</f>
        <v/>
      </c>
      <c r="BC11"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1"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1" s="15" t="str">
        <f ca="1">IF(Table_Repeating_Question_Sets[[#This Row],[Header]]="Yes","",_xlfn.NUMBERVALUE(INDIRECT(SUBSTITUTE(ADDRESS(1,COLUMN(Table_Repeating_Question_Sets[[#This Row],[Count 3]]),4),"1","")&amp;ROW(Table_Repeating_Question_Sets[[#This Row],[Count 3]])+1))+IF(Table_Repeating_Question_Sets[[#This Row],[Value 3]]&lt;&gt;"",1,0))</f>
        <v/>
      </c>
      <c r="BF11"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1"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1" s="15" t="str">
        <f ca="1">IF(Table_Repeating_Question_Sets[[#This Row],[Header]]="Yes","",_xlfn.NUMBERVALUE(INDIRECT(SUBSTITUTE(ADDRESS(1,COLUMN(Table_Repeating_Question_Sets[[#This Row],[Count 4]]),4),"1","")&amp;ROW(Table_Repeating_Question_Sets[[#This Row],[Count 4]])+1))+IF(Table_Repeating_Question_Sets[[#This Row],[Value 4]]&lt;&gt;"",1,0))</f>
        <v/>
      </c>
      <c r="BI11"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1"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1" s="15" t="str">
        <f ca="1">IF(Table_Repeating_Question_Sets[[#This Row],[Header]]="Yes","",_xlfn.NUMBERVALUE(INDIRECT(SUBSTITUTE(ADDRESS(1,COLUMN(Table_Repeating_Question_Sets[[#This Row],[Count 5]]),4),"1","")&amp;ROW(Table_Repeating_Question_Sets[[#This Row],[Count 5]])+1))+IF(Table_Repeating_Question_Sets[[#This Row],[Value 5]]&lt;&gt;"",1,0))</f>
        <v/>
      </c>
      <c r="BL11"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1"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1" s="15" t="str">
        <f ca="1">IF(Table_Repeating_Question_Sets[[#This Row],[Header]]="Yes","",_xlfn.NUMBERVALUE(INDIRECT(SUBSTITUTE(ADDRESS(1,COLUMN(Table_Repeating_Question_Sets[[#This Row],[Count 6]]),4),"1","")&amp;ROW(Table_Repeating_Question_Sets[[#This Row],[Count 6]])+1))+IF(Table_Repeating_Question_Sets[[#This Row],[Value 6]]&lt;&gt;"",1,0))</f>
        <v/>
      </c>
      <c r="BO11"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1"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1" s="15" t="str">
        <f ca="1">IF(Table_Repeating_Question_Sets[[#This Row],[Header]]="Yes","",_xlfn.NUMBERVALUE(INDIRECT(SUBSTITUTE(ADDRESS(1,COLUMN(Table_Repeating_Question_Sets[[#This Row],[Count 7]]),4),"1","")&amp;ROW(Table_Repeating_Question_Sets[[#This Row],[Count 7]])+1))+IF(Table_Repeating_Question_Sets[[#This Row],[Value 7]]&lt;&gt;"",1,0))</f>
        <v/>
      </c>
      <c r="BR11"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1"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1" s="15" t="str">
        <f ca="1">IF(Table_Repeating_Question_Sets[[#This Row],[Header]]="Yes","",_xlfn.NUMBERVALUE(INDIRECT(SUBSTITUTE(ADDRESS(1,COLUMN(Table_Repeating_Question_Sets[[#This Row],[Count 8]]),4),"1","")&amp;ROW(Table_Repeating_Question_Sets[[#This Row],[Count 8]])+1))+IF(Table_Repeating_Question_Sets[[#This Row],[Value 8]]&lt;&gt;"",1,0))</f>
        <v/>
      </c>
      <c r="BU11"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1"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1" s="15" t="str">
        <f ca="1">IF(Table_Repeating_Question_Sets[[#This Row],[Header]]="Yes","",_xlfn.NUMBERVALUE(INDIRECT(SUBSTITUTE(ADDRESS(1,COLUMN(Table_Repeating_Question_Sets[[#This Row],[Count 9]]),4),"1","")&amp;ROW(Table_Repeating_Question_Sets[[#This Row],[Count 9]])+1))+IF(Table_Repeating_Question_Sets[[#This Row],[Value 9]]&lt;&gt;"",1,0))</f>
        <v/>
      </c>
      <c r="BX11"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1"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1" s="15" t="str">
        <f ca="1">IF(Table_Repeating_Question_Sets[[#This Row],[Header]]="Yes","",_xlfn.NUMBERVALUE(INDIRECT(SUBSTITUTE(ADDRESS(1,COLUMN(Table_Repeating_Question_Sets[[#This Row],[Count 10]]),4),"1","")&amp;ROW(Table_Repeating_Question_Sets[[#This Row],[Count 10]])+1))+IF(Table_Repeating_Question_Sets[[#This Row],[Value 10]]&lt;&gt;"",1,0))</f>
        <v/>
      </c>
      <c r="CA11"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1"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1"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1"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11"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1"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1" s="15" t="str">
        <f t="array" aca="1" ref="CG11"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1"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1"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1"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1" s="15" t="str">
        <f xml:space="preserve">
IF(Table_Repeating_Question_Sets[[#This Row],[Row]]="Yes","]},{""className"": ""row"",""fieldGroup"": [","")&amp;
Table_Repeating_Question_Sets[[#This Row],[Config Field]]</f>
        <v/>
      </c>
      <c r="CL11"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"principalDetails":[{"className": "row","fieldGroup":[{"key": "principalDetails[XX].name","type": "input-field","className":"col-xs-6 col-md-4","templateOptions":{"label":"Name"},"validators": {"validation": Validators.compose([ValidationService.required('true', '')])}},{"key": "principalDetails[XX].birthYear","type": "input-field","className":"col-xs-6 col-md-2","templateOptions":{"label":"Year of birth"},"validators": {"validation": Validators.compose([ValidationService.required('true', '')])}},{"key": "principalDetails[XX].experienceYear","type": "input-field","className":"col-xs-6 col-md-3","templateOptions":{"label":"Years experience"},"validators": {"validation": Validators.compose([ValidationService.required('true', '')])}},{"key": "principalDetails[XX].qualifications","type": "input-field","className":"col-xs-6 col-md-3","templateOptions":{"label":"Qualifications"},"validators": {"validation": Validators.compose([ValidationService.required('true', '')])}}]}],</v>
      </c>
      <c r="CM11" s="1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39</v>
      </c>
      <c r="CN11" s="49" t="str">
        <f>IF(AND(Table_Repeating_Question_Sets[[#This Row],[Header]]="",Table_Repeating_Question_Sets[[#This Row],[Property]]&lt;&gt;"",Table_Repeating_Question_Sets[[#This Row],[Field Type]]&lt;&gt;""),
""""&amp;Table_Repeating_Question_Sets[[#This Row],[Key]]&amp;"""","")</f>
        <v/>
      </c>
      <c r="CO11"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"principalDetails":["name","birthYear","experienceYear","qualifications"],</v>
      </c>
      <c r="CP11" s="15" t="str">
        <f ca="1">IF(ISNUMBER(Table_Repeating_Question_Sets[[#This Row],[Config Use Row]]),INDEX(Table_Repeating_Question_Sets[Config Rollup],Table_Repeating_Question_Sets[[#This Row],[Config Use Row]]),"")</f>
        <v>"repeating5":[{"className": "row","fieldGroup":[]}],</v>
      </c>
      <c r="CQ11" s="49" t="str">
        <f ca="1">IF(ISNUMBER(Table_Repeating_Question_Sets[[#This Row],[Config Use Row]]),INDEX(Table_Repeating_Question_Sets[Config Keys Nested Rollup],Table_Repeating_Question_Sets[[#This Row],[Config Use Row]]),"")</f>
        <v>"repeating5":[],</v>
      </c>
    </row>
    <row r="12" spans="2:95" s="22" customFormat="1" ht="21" hidden="1" customHeight="1">
      <c r="B12" s="10"/>
      <c r="C12" s="10"/>
      <c r="D12" s="10" t="str">
        <f ca="1">IF(Table_Repeating_Question_Sets[[#This Row],[Header]]="Yes","",
IF(INDIRECT(SUBSTITUTE(ADDRESS(1,COLUMN(),4),"1","")&amp;ROW()-1)="",
INDIRECT(SUBSTITUTE(ADDRESS(1,COLUMN(Table_Repeating_Question_Sets[[#This Row],[Property]]),4),"1","")&amp;ROW()-1),
INDIRECT(SUBSTITUTE(ADDRESS(1,COLUMN(),4),"1","")&amp;ROW()-1)))</f>
        <v>Principal Details</v>
      </c>
      <c r="E12"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2" s="10" t="str">
        <f ca="1">IF(Table_Repeating_Question_Sets[[#This Row],[Header]]="Yes","",IF(INDIRECT(SUBSTITUTE(ADDRESS(1,COLUMN(),4),"1","")&amp;ROW()-1)="",
INDIRECT(SUBSTITUTE(ADDRESS(1,COLUMN(Table_Repeating_Question_Sets[[#This Row],[Property]]),4),"1","")&amp;ROW()-1),INDIRECT(SUBSTITUTE(ADDRESS(1,COLUMN(),4),"1","")&amp;ROW()-1)))</f>
        <v>Principal Details</v>
      </c>
      <c r="G12"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2" s="10" t="str">
        <f>IF(Table_Repeating_Question_Sets[[#This Row],[Header]]="Yes","",IF(Table_Repeating_Question_Sets[[#This Row],[Property]]&lt;&gt;"",SUBSTITUTE(Table_Repeating_Question_Sets[[#This Row],[Property]]," ",""),""))</f>
        <v/>
      </c>
      <c r="I12" s="94"/>
      <c r="J12" s="94"/>
      <c r="K12" s="94"/>
      <c r="L12" s="94"/>
      <c r="M12" s="94"/>
      <c r="N12" s="94"/>
      <c r="O12" s="94"/>
      <c r="P12" s="94"/>
      <c r="Q12" s="94"/>
      <c r="R12" s="94"/>
      <c r="S12"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2" s="97">
        <f>IF(Table_Repeating_Question_Sets[[#This Row],[Header]]&lt;&gt;"Yes",COUNTA(Table_Repeating_Question_Sets[[#This Row],[Value 1]:[Value 10]]),"")</f>
        <v>0</v>
      </c>
      <c r="U12" s="10"/>
      <c r="V12" s="10"/>
      <c r="W12" s="10"/>
      <c r="X12" s="77"/>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f ca="1">IF(Table_Repeating_Question_Sets[[#This Row],[Header]]="Yes","",_xlfn.NUMBERVALUE(INDIRECT(SUBSTITUTE(ADDRESS(1,COLUMN(Table_Repeating_Question_Sets[[#This Row],[Count 1]]),4),"1","")&amp;ROW(Table_Repeating_Question_Sets[[#This Row],[Count 1]])+1))+IF(Table_Repeating_Question_Sets[[#This Row],[Value 1]]&lt;&gt;"",1,0))</f>
        <v>0</v>
      </c>
      <c r="AZ12"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4</v>
      </c>
      <c r="BA12"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2" s="10">
        <f ca="1">IF(Table_Repeating_Question_Sets[[#This Row],[Header]]="Yes","",_xlfn.NUMBERVALUE(INDIRECT(SUBSTITUTE(ADDRESS(1,COLUMN(Table_Repeating_Question_Sets[[#This Row],[Count 2]]),4),"1","")&amp;ROW(Table_Repeating_Question_Sets[[#This Row],[Count 2]])+1))+IF(Table_Repeating_Question_Sets[[#This Row],[Value 2]]&lt;&gt;"",1,0))</f>
        <v>0</v>
      </c>
      <c r="BC12"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4</v>
      </c>
      <c r="BD12"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2" s="10">
        <f ca="1">IF(Table_Repeating_Question_Sets[[#This Row],[Header]]="Yes","",_xlfn.NUMBERVALUE(INDIRECT(SUBSTITUTE(ADDRESS(1,COLUMN(Table_Repeating_Question_Sets[[#This Row],[Count 3]]),4),"1","")&amp;ROW(Table_Repeating_Question_Sets[[#This Row],[Count 3]])+1))+IF(Table_Repeating_Question_Sets[[#This Row],[Value 3]]&lt;&gt;"",1,0))</f>
        <v>0</v>
      </c>
      <c r="BF12"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4</v>
      </c>
      <c r="BG12"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2" s="10">
        <f ca="1">IF(Table_Repeating_Question_Sets[[#This Row],[Header]]="Yes","",_xlfn.NUMBERVALUE(INDIRECT(SUBSTITUTE(ADDRESS(1,COLUMN(Table_Repeating_Question_Sets[[#This Row],[Count 4]]),4),"1","")&amp;ROW(Table_Repeating_Question_Sets[[#This Row],[Count 4]])+1))+IF(Table_Repeating_Question_Sets[[#This Row],[Value 4]]&lt;&gt;"",1,0))</f>
        <v>0</v>
      </c>
      <c r="BI12"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4</v>
      </c>
      <c r="BJ12"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2" s="10">
        <f ca="1">IF(Table_Repeating_Question_Sets[[#This Row],[Header]]="Yes","",_xlfn.NUMBERVALUE(INDIRECT(SUBSTITUTE(ADDRESS(1,COLUMN(Table_Repeating_Question_Sets[[#This Row],[Count 5]]),4),"1","")&amp;ROW(Table_Repeating_Question_Sets[[#This Row],[Count 5]])+1))+IF(Table_Repeating_Question_Sets[[#This Row],[Value 5]]&lt;&gt;"",1,0))</f>
        <v>0</v>
      </c>
      <c r="BL12"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4</v>
      </c>
      <c r="BM12"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2" s="10">
        <f ca="1">IF(Table_Repeating_Question_Sets[[#This Row],[Header]]="Yes","",_xlfn.NUMBERVALUE(INDIRECT(SUBSTITUTE(ADDRESS(1,COLUMN(Table_Repeating_Question_Sets[[#This Row],[Count 6]]),4),"1","")&amp;ROW(Table_Repeating_Question_Sets[[#This Row],[Count 6]])+1))+IF(Table_Repeating_Question_Sets[[#This Row],[Value 6]]&lt;&gt;"",1,0))</f>
        <v>0</v>
      </c>
      <c r="BO12"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4</v>
      </c>
      <c r="BP12"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2" s="10">
        <f ca="1">IF(Table_Repeating_Question_Sets[[#This Row],[Header]]="Yes","",_xlfn.NUMBERVALUE(INDIRECT(SUBSTITUTE(ADDRESS(1,COLUMN(Table_Repeating_Question_Sets[[#This Row],[Count 7]]),4),"1","")&amp;ROW(Table_Repeating_Question_Sets[[#This Row],[Count 7]])+1))+IF(Table_Repeating_Question_Sets[[#This Row],[Value 7]]&lt;&gt;"",1,0))</f>
        <v>0</v>
      </c>
      <c r="BR12"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4</v>
      </c>
      <c r="BS12"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2" s="10">
        <f ca="1">IF(Table_Repeating_Question_Sets[[#This Row],[Header]]="Yes","",_xlfn.NUMBERVALUE(INDIRECT(SUBSTITUTE(ADDRESS(1,COLUMN(Table_Repeating_Question_Sets[[#This Row],[Count 8]]),4),"1","")&amp;ROW(Table_Repeating_Question_Sets[[#This Row],[Count 8]])+1))+IF(Table_Repeating_Question_Sets[[#This Row],[Value 8]]&lt;&gt;"",1,0))</f>
        <v>0</v>
      </c>
      <c r="BU12"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4</v>
      </c>
      <c r="BV12"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2" s="10">
        <f ca="1">IF(Table_Repeating_Question_Sets[[#This Row],[Header]]="Yes","",_xlfn.NUMBERVALUE(INDIRECT(SUBSTITUTE(ADDRESS(1,COLUMN(Table_Repeating_Question_Sets[[#This Row],[Count 9]]),4),"1","")&amp;ROW(Table_Repeating_Question_Sets[[#This Row],[Count 9]])+1))+IF(Table_Repeating_Question_Sets[[#This Row],[Value 9]]&lt;&gt;"",1,0))</f>
        <v>0</v>
      </c>
      <c r="BX12"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4</v>
      </c>
      <c r="BY12"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2" s="10">
        <f ca="1">IF(Table_Repeating_Question_Sets[[#This Row],[Header]]="Yes","",_xlfn.NUMBERVALUE(INDIRECT(SUBSTITUTE(ADDRESS(1,COLUMN(Table_Repeating_Question_Sets[[#This Row],[Count 10]]),4),"1","")&amp;ROW(Table_Repeating_Question_Sets[[#This Row],[Count 10]])+1))+IF(Table_Repeating_Question_Sets[[#This Row],[Value 10]]&lt;&gt;"",1,0))</f>
        <v>0</v>
      </c>
      <c r="CA12"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4</v>
      </c>
      <c r="CB12"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2"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2"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12"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2" s="10">
        <f ca="1">IF(Table_Repeating_Question_Sets[[#This Row],[Header]]="Yes","",_xlfn.NUMBERVALUE(INDIRECT(SUBSTITUTE(ADDRESS(1,COLUMN(Table_Repeating_Question_Sets[[#This Row],[Config Count Back]]),4),"1","")&amp;ROW(Table_Repeating_Question_Sets[[#This Row],[Config Count Back]])+1))+IF(Table_Repeating_Question_Sets[[#This Row],[Property]]&lt;&gt;"",1,0))</f>
        <v>4</v>
      </c>
      <c r="CG12" s="10" t="str">
        <f t="array" aca="1" ref="CG12"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2"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2"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2"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2" s="10" t="str">
        <f xml:space="preserve">
IF(Table_Repeating_Question_Sets[[#This Row],[Row]]="Yes","]},{""className"": ""row"",""fieldGroup"": [","")&amp;
Table_Repeating_Question_Sets[[#This Row],[Config Field]]</f>
        <v/>
      </c>
      <c r="CL12"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"principalDetails[XX].name","type": "input-field","className":"col-xs-6 col-md-4","templateOptions":{"label":"Name"},"validators": {"validation": Validators.compose([ValidationService.required('true', '')])}},{"key": "principalDetails[XX].birthYear","type": "input-field","className":"col-xs-6 col-md-2","templateOptions":{"label":"Year of birth"},"validators": {"validation": Validators.compose([ValidationService.required('true', '')])}},{"key": "principalDetails[XX].experienceYear","type": "input-field","className":"col-xs-6 col-md-3","templateOptions":{"label":"Years experience"},"validators": {"validation": Validators.compose([ValidationService.required('true', '')])}},{"key": "principalDetails[XX].qualifications","type": "input-field","className":"col-xs-6 col-md-3","templateOptions":{"label":"Qualifications"},"validators": {"validation": Validators.compose([ValidationService.required('true', '')])}}</v>
      </c>
      <c r="CM12"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2" s="26" t="str">
        <f>IF(AND(Table_Repeating_Question_Sets[[#This Row],[Header]]="",Table_Repeating_Question_Sets[[#This Row],[Property]]&lt;&gt;"",Table_Repeating_Question_Sets[[#This Row],[Field Type]]&lt;&gt;""),
""""&amp;Table_Repeating_Question_Sets[[#This Row],[Key]]&amp;"""","")</f>
        <v/>
      </c>
      <c r="CO12"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"name","birthYear","experienceYear","qualifications"</v>
      </c>
      <c r="CP12" s="26" t="str">
        <f ca="1">IF(ISNUMBER(Table_Repeating_Question_Sets[[#This Row],[Config Use Row]]),INDEX(Table_Repeating_Question_Sets[Config Rollup],Table_Repeating_Question_Sets[[#This Row],[Config Use Row]]),"")</f>
        <v/>
      </c>
      <c r="CQ12" s="26" t="str">
        <f ca="1">IF(ISNUMBER(Table_Repeating_Question_Sets[[#This Row],[Config Use Row]]),INDEX(Table_Repeating_Question_Sets[Config Keys Nested Rollup],Table_Repeating_Question_Sets[[#This Row],[Config Use Row]]),"")</f>
        <v/>
      </c>
    </row>
    <row r="13" spans="2:95" s="22" customFormat="1" ht="21" customHeight="1">
      <c r="B13" s="27" t="s">
        <v>73</v>
      </c>
      <c r="C13" s="27"/>
      <c r="D13" s="26" t="str">
        <f ca="1">IF(Table_Repeating_Question_Sets[[#This Row],[Header]]="Yes","",
IF(INDIRECT(SUBSTITUTE(ADDRESS(1,COLUMN(),4),"1","")&amp;ROW()-1)="",
INDIRECT(SUBSTITUTE(ADDRESS(1,COLUMN(Table_Repeating_Question_Sets[[#This Row],[Property]]),4),"1","")&amp;ROW()-1),
INDIRECT(SUBSTITUTE(ADDRESS(1,COLUMN(),4),"1","")&amp;ROW()-1)))</f>
        <v>Principal Details</v>
      </c>
      <c r="E13"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name</v>
      </c>
      <c r="F13" s="26" t="str">
        <f ca="1">IF(Table_Repeating_Question_Sets[[#This Row],[Header]]="Yes","",IF(INDIRECT(SUBSTITUTE(ADDRESS(1,COLUMN(),4),"1","")&amp;ROW()-1)="",
INDIRECT(SUBSTITUTE(ADDRESS(1,COLUMN(Table_Repeating_Question_Sets[[#This Row],[Property]]),4),"1","")&amp;ROW()-1),INDIRECT(SUBSTITUTE(ADDRESS(1,COLUMN(),4),"1","")&amp;ROW()-1)))</f>
        <v>Principal Details</v>
      </c>
      <c r="G13"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principalDetails[XX].name</v>
      </c>
      <c r="H13" s="137" t="str">
        <f>IF(Table_Repeating_Question_Sets[[#This Row],[Header]]="Yes","",IF(Table_Repeating_Question_Sets[[#This Row],[Property]]&lt;&gt;"",SUBSTITUTE(Table_Repeating_Question_Sets[[#This Row],[Property]]," ",""),""))</f>
        <v>Name</v>
      </c>
      <c r="I13" s="94"/>
      <c r="J13" s="94"/>
      <c r="K13" s="94"/>
      <c r="L13" s="94"/>
      <c r="M13" s="94"/>
      <c r="N13" s="94"/>
      <c r="O13" s="94"/>
      <c r="P13" s="94"/>
      <c r="Q13" s="94"/>
      <c r="R13" s="94"/>
      <c r="S13"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3" s="97">
        <f>IF(Table_Repeating_Question_Sets[[#This Row],[Header]]&lt;&gt;"Yes",COUNTA(Table_Repeating_Question_Sets[[#This Row],[Value 1]:[Value 10]]),"")</f>
        <v>0</v>
      </c>
      <c r="U13" s="27" t="s">
        <v>37</v>
      </c>
      <c r="V13" s="27" t="s">
        <v>37</v>
      </c>
      <c r="W13" s="10"/>
      <c r="X13" s="82" t="s">
        <v>60</v>
      </c>
      <c r="Y13" s="27"/>
      <c r="Z13" s="27">
        <v>6</v>
      </c>
      <c r="AA13" s="27"/>
      <c r="AB13" s="27">
        <v>4</v>
      </c>
      <c r="AC13" s="27"/>
      <c r="AD13" s="10"/>
      <c r="AE13" s="27" t="s">
        <v>73</v>
      </c>
      <c r="AF13" s="10"/>
      <c r="AG13" s="27"/>
      <c r="AH13" s="27"/>
      <c r="AI13" s="10"/>
      <c r="AJ13" s="10"/>
      <c r="AK13" s="10"/>
      <c r="AL13" s="10"/>
      <c r="AM13" s="10"/>
      <c r="AN13" s="27"/>
      <c r="AO13" s="27"/>
      <c r="AP13" s="10"/>
      <c r="AQ13" s="10"/>
      <c r="AR13" s="27"/>
      <c r="AS13" s="10"/>
      <c r="AT13" s="27"/>
      <c r="AU13" s="27"/>
      <c r="AV13" s="27"/>
      <c r="AW13" s="10"/>
      <c r="AX13" s="10"/>
      <c r="AY13" s="26">
        <f ca="1">IF(Table_Repeating_Question_Sets[[#This Row],[Header]]="Yes","",_xlfn.NUMBERVALUE(INDIRECT(SUBSTITUTE(ADDRESS(1,COLUMN(Table_Repeating_Question_Sets[[#This Row],[Count 1]]),4),"1","")&amp;ROW(Table_Repeating_Question_Sets[[#This Row],[Count 1]])+1))+IF(Table_Repeating_Question_Sets[[#This Row],[Value 1]]&lt;&gt;"",1,0))</f>
        <v>0</v>
      </c>
      <c r="AZ13"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4</v>
      </c>
      <c r="BA13"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3" s="26">
        <f ca="1">IF(Table_Repeating_Question_Sets[[#This Row],[Header]]="Yes","",_xlfn.NUMBERVALUE(INDIRECT(SUBSTITUTE(ADDRESS(1,COLUMN(Table_Repeating_Question_Sets[[#This Row],[Count 2]]),4),"1","")&amp;ROW(Table_Repeating_Question_Sets[[#This Row],[Count 2]])+1))+IF(Table_Repeating_Question_Sets[[#This Row],[Value 2]]&lt;&gt;"",1,0))</f>
        <v>0</v>
      </c>
      <c r="BC13"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4</v>
      </c>
      <c r="BD13"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3" s="26">
        <f ca="1">IF(Table_Repeating_Question_Sets[[#This Row],[Header]]="Yes","",_xlfn.NUMBERVALUE(INDIRECT(SUBSTITUTE(ADDRESS(1,COLUMN(Table_Repeating_Question_Sets[[#This Row],[Count 3]]),4),"1","")&amp;ROW(Table_Repeating_Question_Sets[[#This Row],[Count 3]])+1))+IF(Table_Repeating_Question_Sets[[#This Row],[Value 3]]&lt;&gt;"",1,0))</f>
        <v>0</v>
      </c>
      <c r="BF13"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4</v>
      </c>
      <c r="BG13"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3" s="26">
        <f ca="1">IF(Table_Repeating_Question_Sets[[#This Row],[Header]]="Yes","",_xlfn.NUMBERVALUE(INDIRECT(SUBSTITUTE(ADDRESS(1,COLUMN(Table_Repeating_Question_Sets[[#This Row],[Count 4]]),4),"1","")&amp;ROW(Table_Repeating_Question_Sets[[#This Row],[Count 4]])+1))+IF(Table_Repeating_Question_Sets[[#This Row],[Value 4]]&lt;&gt;"",1,0))</f>
        <v>0</v>
      </c>
      <c r="BI13"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4</v>
      </c>
      <c r="BJ13"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3" s="26">
        <f ca="1">IF(Table_Repeating_Question_Sets[[#This Row],[Header]]="Yes","",_xlfn.NUMBERVALUE(INDIRECT(SUBSTITUTE(ADDRESS(1,COLUMN(Table_Repeating_Question_Sets[[#This Row],[Count 5]]),4),"1","")&amp;ROW(Table_Repeating_Question_Sets[[#This Row],[Count 5]])+1))+IF(Table_Repeating_Question_Sets[[#This Row],[Value 5]]&lt;&gt;"",1,0))</f>
        <v>0</v>
      </c>
      <c r="BL13"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4</v>
      </c>
      <c r="BM13"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3" s="26">
        <f ca="1">IF(Table_Repeating_Question_Sets[[#This Row],[Header]]="Yes","",_xlfn.NUMBERVALUE(INDIRECT(SUBSTITUTE(ADDRESS(1,COLUMN(Table_Repeating_Question_Sets[[#This Row],[Count 6]]),4),"1","")&amp;ROW(Table_Repeating_Question_Sets[[#This Row],[Count 6]])+1))+IF(Table_Repeating_Question_Sets[[#This Row],[Value 6]]&lt;&gt;"",1,0))</f>
        <v>0</v>
      </c>
      <c r="BO13"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4</v>
      </c>
      <c r="BP13"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3" s="26">
        <f ca="1">IF(Table_Repeating_Question_Sets[[#This Row],[Header]]="Yes","",_xlfn.NUMBERVALUE(INDIRECT(SUBSTITUTE(ADDRESS(1,COLUMN(Table_Repeating_Question_Sets[[#This Row],[Count 7]]),4),"1","")&amp;ROW(Table_Repeating_Question_Sets[[#This Row],[Count 7]])+1))+IF(Table_Repeating_Question_Sets[[#This Row],[Value 7]]&lt;&gt;"",1,0))</f>
        <v>0</v>
      </c>
      <c r="BR13"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4</v>
      </c>
      <c r="BS13"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3" s="26">
        <f ca="1">IF(Table_Repeating_Question_Sets[[#This Row],[Header]]="Yes","",_xlfn.NUMBERVALUE(INDIRECT(SUBSTITUTE(ADDRESS(1,COLUMN(Table_Repeating_Question_Sets[[#This Row],[Count 8]]),4),"1","")&amp;ROW(Table_Repeating_Question_Sets[[#This Row],[Count 8]])+1))+IF(Table_Repeating_Question_Sets[[#This Row],[Value 8]]&lt;&gt;"",1,0))</f>
        <v>0</v>
      </c>
      <c r="BU13"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4</v>
      </c>
      <c r="BV13"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3" s="26">
        <f ca="1">IF(Table_Repeating_Question_Sets[[#This Row],[Header]]="Yes","",_xlfn.NUMBERVALUE(INDIRECT(SUBSTITUTE(ADDRESS(1,COLUMN(Table_Repeating_Question_Sets[[#This Row],[Count 9]]),4),"1","")&amp;ROW(Table_Repeating_Question_Sets[[#This Row],[Count 9]])+1))+IF(Table_Repeating_Question_Sets[[#This Row],[Value 9]]&lt;&gt;"",1,0))</f>
        <v>0</v>
      </c>
      <c r="BX13"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4</v>
      </c>
      <c r="BY13"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3" s="26">
        <f ca="1">IF(Table_Repeating_Question_Sets[[#This Row],[Header]]="Yes","",_xlfn.NUMBERVALUE(INDIRECT(SUBSTITUTE(ADDRESS(1,COLUMN(Table_Repeating_Question_Sets[[#This Row],[Count 10]]),4),"1","")&amp;ROW(Table_Repeating_Question_Sets[[#This Row],[Count 10]])+1))+IF(Table_Repeating_Question_Sets[[#This Row],[Value 10]]&lt;&gt;"",1,0))</f>
        <v>0</v>
      </c>
      <c r="CA13"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4</v>
      </c>
      <c r="CB13"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3"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3"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13" s="137">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F13"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4</v>
      </c>
      <c r="CG13" s="26" t="str">
        <f t="array" aca="1" ref="CG13"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3"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13"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"templateOptions":{"label":"Name"}</v>
      </c>
      <c r="CJ13"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"principalDetails[XX].name","type": "input-field","className":"col-xs-6 col-md-4","templateOptions":{"label":"Name"},"validators": {"validation": Validators.compose([ValidationService.required('true', '')])}}</v>
      </c>
      <c r="CK13" s="26" t="str">
        <f ca="1" xml:space="preserve">
IF(Table_Repeating_Question_Sets[[#This Row],[Row]]="Yes","]},{""className"": ""row"",""fieldGroup"": [","")&amp;
Table_Repeating_Question_Sets[[#This Row],[Config Field]]</f>
        <v>{"key": "principalDetails[XX].name","type": "input-field","className":"col-xs-6 col-md-4","templateOptions":{"label":"Name"},"validators": {"validation": Validators.compose([ValidationService.required('true', '')])}}</v>
      </c>
      <c r="CL13"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"principalDetails[XX].name","type": "input-field","className":"col-xs-6 col-md-4","templateOptions":{"label":"Name"},"validators": {"validation": Validators.compose([ValidationService.required('true', '')])}},{"key": "principalDetails[XX].birthYear","type": "input-field","className":"col-xs-6 col-md-2","templateOptions":{"label":"Year of birth"},"validators": {"validation": Validators.compose([ValidationService.required('true', '')])}},{"key": "principalDetails[XX].experienceYear","type": "input-field","className":"col-xs-6 col-md-3","templateOptions":{"label":"Years experience"},"validators": {"validation": Validators.compose([ValidationService.required('true', '')])}},{"key": "principalDetails[XX].qualifications","type": "input-field","className":"col-xs-6 col-md-3","templateOptions":{"label":"Qualifications"},"validators": {"validation": Validators.compose([ValidationService.required('true', '')])}}</v>
      </c>
      <c r="CM13"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3" s="26" t="str">
        <f>IF(AND(Table_Repeating_Question_Sets[[#This Row],[Header]]="",Table_Repeating_Question_Sets[[#This Row],[Property]]&lt;&gt;"",Table_Repeating_Question_Sets[[#This Row],[Field Type]]&lt;&gt;""),
""""&amp;Table_Repeating_Question_Sets[[#This Row],[Key]]&amp;"""","")</f>
        <v>"name"</v>
      </c>
      <c r="CO13"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"name","birthYear","experienceYear","qualifications"</v>
      </c>
      <c r="CP13" s="26" t="str">
        <f ca="1">IF(ISNUMBER(Table_Repeating_Question_Sets[[#This Row],[Config Use Row]]),INDEX(Table_Repeating_Question_Sets[Config Rollup],Table_Repeating_Question_Sets[[#This Row],[Config Use Row]]),"")</f>
        <v/>
      </c>
      <c r="CQ13" s="26" t="str">
        <f ca="1">IF(ISNUMBER(Table_Repeating_Question_Sets[[#This Row],[Config Use Row]]),INDEX(Table_Repeating_Question_Sets[Config Keys Nested Rollup],Table_Repeating_Question_Sets[[#This Row],[Config Use Row]]),"")</f>
        <v/>
      </c>
    </row>
    <row r="14" spans="2:95" s="22" customFormat="1" ht="21" customHeight="1">
      <c r="B14" s="27" t="s">
        <v>1484</v>
      </c>
      <c r="C14" s="27"/>
      <c r="D14" s="26" t="str">
        <f ca="1">IF(Table_Repeating_Question_Sets[[#This Row],[Header]]="Yes","",
IF(INDIRECT(SUBSTITUTE(ADDRESS(1,COLUMN(),4),"1","")&amp;ROW()-1)="",
INDIRECT(SUBSTITUTE(ADDRESS(1,COLUMN(Table_Repeating_Question_Sets[[#This Row],[Property]]),4),"1","")&amp;ROW()-1),
INDIRECT(SUBSTITUTE(ADDRESS(1,COLUMN(),4),"1","")&amp;ROW()-1)))</f>
        <v>Principal Details</v>
      </c>
      <c r="E14"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birthYear</v>
      </c>
      <c r="F14" s="26" t="str">
        <f ca="1">IF(Table_Repeating_Question_Sets[[#This Row],[Header]]="Yes","",IF(INDIRECT(SUBSTITUTE(ADDRESS(1,COLUMN(),4),"1","")&amp;ROW()-1)="",
INDIRECT(SUBSTITUTE(ADDRESS(1,COLUMN(Table_Repeating_Question_Sets[[#This Row],[Property]]),4),"1","")&amp;ROW()-1),INDIRECT(SUBSTITUTE(ADDRESS(1,COLUMN(),4),"1","")&amp;ROW()-1)))</f>
        <v>Principal Details</v>
      </c>
      <c r="G14"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principalDetails[XX].birthYear</v>
      </c>
      <c r="H14" s="137" t="str">
        <f>IF(Table_Repeating_Question_Sets[[#This Row],[Header]]="Yes","",IF(Table_Repeating_Question_Sets[[#This Row],[Property]]&lt;&gt;"",SUBSTITUTE(Table_Repeating_Question_Sets[[#This Row],[Property]]," ",""),""))</f>
        <v>BirthYear</v>
      </c>
      <c r="I14" s="94"/>
      <c r="J14" s="94"/>
      <c r="K14" s="94"/>
      <c r="L14" s="94"/>
      <c r="M14" s="94"/>
      <c r="N14" s="94"/>
      <c r="O14" s="94"/>
      <c r="P14" s="94"/>
      <c r="Q14" s="94"/>
      <c r="R14" s="94"/>
      <c r="S14"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4" s="97">
        <f>IF(Table_Repeating_Question_Sets[[#This Row],[Header]]&lt;&gt;"Yes",COUNTA(Table_Repeating_Question_Sets[[#This Row],[Value 1]:[Value 10]]),"")</f>
        <v>0</v>
      </c>
      <c r="U14" s="27" t="s">
        <v>37</v>
      </c>
      <c r="V14" s="27" t="s">
        <v>37</v>
      </c>
      <c r="W14" s="10"/>
      <c r="X14" s="82" t="s">
        <v>60</v>
      </c>
      <c r="Y14" s="27"/>
      <c r="Z14" s="27">
        <v>6</v>
      </c>
      <c r="AA14" s="27"/>
      <c r="AB14" s="27">
        <v>2</v>
      </c>
      <c r="AC14" s="27"/>
      <c r="AD14" s="10"/>
      <c r="AE14" s="27" t="s">
        <v>1487</v>
      </c>
      <c r="AF14" s="10"/>
      <c r="AG14" s="27"/>
      <c r="AH14" s="27"/>
      <c r="AI14" s="10"/>
      <c r="AJ14" s="10"/>
      <c r="AK14" s="10"/>
      <c r="AL14" s="10"/>
      <c r="AM14" s="10"/>
      <c r="AN14" s="27"/>
      <c r="AO14" s="27"/>
      <c r="AP14" s="10"/>
      <c r="AQ14" s="10"/>
      <c r="AR14" s="27"/>
      <c r="AS14" s="10"/>
      <c r="AT14" s="27"/>
      <c r="AU14" s="27"/>
      <c r="AV14" s="27"/>
      <c r="AW14" s="10"/>
      <c r="AX14" s="10"/>
      <c r="AY14" s="26">
        <f ca="1">IF(Table_Repeating_Question_Sets[[#This Row],[Header]]="Yes","",_xlfn.NUMBERVALUE(INDIRECT(SUBSTITUTE(ADDRESS(1,COLUMN(Table_Repeating_Question_Sets[[#This Row],[Count 1]]),4),"1","")&amp;ROW(Table_Repeating_Question_Sets[[#This Row],[Count 1]])+1))+IF(Table_Repeating_Question_Sets[[#This Row],[Value 1]]&lt;&gt;"",1,0))</f>
        <v>0</v>
      </c>
      <c r="AZ14"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3</v>
      </c>
      <c r="BA14"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4" s="26">
        <f ca="1">IF(Table_Repeating_Question_Sets[[#This Row],[Header]]="Yes","",_xlfn.NUMBERVALUE(INDIRECT(SUBSTITUTE(ADDRESS(1,COLUMN(Table_Repeating_Question_Sets[[#This Row],[Count 2]]),4),"1","")&amp;ROW(Table_Repeating_Question_Sets[[#This Row],[Count 2]])+1))+IF(Table_Repeating_Question_Sets[[#This Row],[Value 2]]&lt;&gt;"",1,0))</f>
        <v>0</v>
      </c>
      <c r="BC14"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3</v>
      </c>
      <c r="BD14"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4" s="26">
        <f ca="1">IF(Table_Repeating_Question_Sets[[#This Row],[Header]]="Yes","",_xlfn.NUMBERVALUE(INDIRECT(SUBSTITUTE(ADDRESS(1,COLUMN(Table_Repeating_Question_Sets[[#This Row],[Count 3]]),4),"1","")&amp;ROW(Table_Repeating_Question_Sets[[#This Row],[Count 3]])+1))+IF(Table_Repeating_Question_Sets[[#This Row],[Value 3]]&lt;&gt;"",1,0))</f>
        <v>0</v>
      </c>
      <c r="BF14"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3</v>
      </c>
      <c r="BG14"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4" s="26">
        <f ca="1">IF(Table_Repeating_Question_Sets[[#This Row],[Header]]="Yes","",_xlfn.NUMBERVALUE(INDIRECT(SUBSTITUTE(ADDRESS(1,COLUMN(Table_Repeating_Question_Sets[[#This Row],[Count 4]]),4),"1","")&amp;ROW(Table_Repeating_Question_Sets[[#This Row],[Count 4]])+1))+IF(Table_Repeating_Question_Sets[[#This Row],[Value 4]]&lt;&gt;"",1,0))</f>
        <v>0</v>
      </c>
      <c r="BI14"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3</v>
      </c>
      <c r="BJ14"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4" s="26">
        <f ca="1">IF(Table_Repeating_Question_Sets[[#This Row],[Header]]="Yes","",_xlfn.NUMBERVALUE(INDIRECT(SUBSTITUTE(ADDRESS(1,COLUMN(Table_Repeating_Question_Sets[[#This Row],[Count 5]]),4),"1","")&amp;ROW(Table_Repeating_Question_Sets[[#This Row],[Count 5]])+1))+IF(Table_Repeating_Question_Sets[[#This Row],[Value 5]]&lt;&gt;"",1,0))</f>
        <v>0</v>
      </c>
      <c r="BL14"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3</v>
      </c>
      <c r="BM14"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4" s="26">
        <f ca="1">IF(Table_Repeating_Question_Sets[[#This Row],[Header]]="Yes","",_xlfn.NUMBERVALUE(INDIRECT(SUBSTITUTE(ADDRESS(1,COLUMN(Table_Repeating_Question_Sets[[#This Row],[Count 6]]),4),"1","")&amp;ROW(Table_Repeating_Question_Sets[[#This Row],[Count 6]])+1))+IF(Table_Repeating_Question_Sets[[#This Row],[Value 6]]&lt;&gt;"",1,0))</f>
        <v>0</v>
      </c>
      <c r="BO14"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3</v>
      </c>
      <c r="BP14"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4" s="26">
        <f ca="1">IF(Table_Repeating_Question_Sets[[#This Row],[Header]]="Yes","",_xlfn.NUMBERVALUE(INDIRECT(SUBSTITUTE(ADDRESS(1,COLUMN(Table_Repeating_Question_Sets[[#This Row],[Count 7]]),4),"1","")&amp;ROW(Table_Repeating_Question_Sets[[#This Row],[Count 7]])+1))+IF(Table_Repeating_Question_Sets[[#This Row],[Value 7]]&lt;&gt;"",1,0))</f>
        <v>0</v>
      </c>
      <c r="BR14"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3</v>
      </c>
      <c r="BS14"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4" s="26">
        <f ca="1">IF(Table_Repeating_Question_Sets[[#This Row],[Header]]="Yes","",_xlfn.NUMBERVALUE(INDIRECT(SUBSTITUTE(ADDRESS(1,COLUMN(Table_Repeating_Question_Sets[[#This Row],[Count 8]]),4),"1","")&amp;ROW(Table_Repeating_Question_Sets[[#This Row],[Count 8]])+1))+IF(Table_Repeating_Question_Sets[[#This Row],[Value 8]]&lt;&gt;"",1,0))</f>
        <v>0</v>
      </c>
      <c r="BU14"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3</v>
      </c>
      <c r="BV14"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4" s="26">
        <f ca="1">IF(Table_Repeating_Question_Sets[[#This Row],[Header]]="Yes","",_xlfn.NUMBERVALUE(INDIRECT(SUBSTITUTE(ADDRESS(1,COLUMN(Table_Repeating_Question_Sets[[#This Row],[Count 9]]),4),"1","")&amp;ROW(Table_Repeating_Question_Sets[[#This Row],[Count 9]])+1))+IF(Table_Repeating_Question_Sets[[#This Row],[Value 9]]&lt;&gt;"",1,0))</f>
        <v>0</v>
      </c>
      <c r="BX14"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3</v>
      </c>
      <c r="BY14"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4" s="26">
        <f ca="1">IF(Table_Repeating_Question_Sets[[#This Row],[Header]]="Yes","",_xlfn.NUMBERVALUE(INDIRECT(SUBSTITUTE(ADDRESS(1,COLUMN(Table_Repeating_Question_Sets[[#This Row],[Count 10]]),4),"1","")&amp;ROW(Table_Repeating_Question_Sets[[#This Row],[Count 10]])+1))+IF(Table_Repeating_Question_Sets[[#This Row],[Value 10]]&lt;&gt;"",1,0))</f>
        <v>0</v>
      </c>
      <c r="CA14"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3</v>
      </c>
      <c r="CB14"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4"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4"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14" s="137">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F14"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3</v>
      </c>
      <c r="CG14" s="26" t="str">
        <f t="array" aca="1" ref="CG14"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4"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14"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"templateOptions":{"label":"Year of birth"}</v>
      </c>
      <c r="CJ14"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"principalDetails[XX].birthYear","type": "input-field","className":"col-xs-6 col-md-2","templateOptions":{"label":"Year of birth"},"validators": {"validation": Validators.compose([ValidationService.required('true', '')])}}</v>
      </c>
      <c r="CK14" s="26" t="str">
        <f ca="1" xml:space="preserve">
IF(Table_Repeating_Question_Sets[[#This Row],[Row]]="Yes","]},{""className"": ""row"",""fieldGroup"": [","")&amp;
Table_Repeating_Question_Sets[[#This Row],[Config Field]]</f>
        <v>{"key": "principalDetails[XX].birthYear","type": "input-field","className":"col-xs-6 col-md-2","templateOptions":{"label":"Year of birth"},"validators": {"validation": Validators.compose([ValidationService.required('true', '')])}}</v>
      </c>
      <c r="CL14"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"principalDetails[XX].birthYear","type": "input-field","className":"col-xs-6 col-md-2","templateOptions":{"label":"Year of birth"},"validators": {"validation": Validators.compose([ValidationService.required('true', '')])}},{"key": "principalDetails[XX].experienceYear","type": "input-field","className":"col-xs-6 col-md-3","templateOptions":{"label":"Years experience"},"validators": {"validation": Validators.compose([ValidationService.required('true', '')])}},{"key": "principalDetails[XX].qualifications","type": "input-field","className":"col-xs-6 col-md-3","templateOptions":{"label":"Qualifications"},"validators": {"validation": Validators.compose([ValidationService.required('true', '')])}}</v>
      </c>
      <c r="CM14"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4" s="26" t="str">
        <f>IF(AND(Table_Repeating_Question_Sets[[#This Row],[Header]]="",Table_Repeating_Question_Sets[[#This Row],[Property]]&lt;&gt;"",Table_Repeating_Question_Sets[[#This Row],[Field Type]]&lt;&gt;""),
""""&amp;Table_Repeating_Question_Sets[[#This Row],[Key]]&amp;"""","")</f>
        <v>"birthYear"</v>
      </c>
      <c r="CO14"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"birthYear","experienceYear","qualifications"</v>
      </c>
      <c r="CP14" s="26" t="str">
        <f ca="1">IF(ISNUMBER(Table_Repeating_Question_Sets[[#This Row],[Config Use Row]]),INDEX(Table_Repeating_Question_Sets[Config Rollup],Table_Repeating_Question_Sets[[#This Row],[Config Use Row]]),"")</f>
        <v/>
      </c>
      <c r="CQ14" s="26" t="str">
        <f ca="1">IF(ISNUMBER(Table_Repeating_Question_Sets[[#This Row],[Config Use Row]]),INDEX(Table_Repeating_Question_Sets[Config Keys Nested Rollup],Table_Repeating_Question_Sets[[#This Row],[Config Use Row]]),"")</f>
        <v/>
      </c>
    </row>
    <row r="15" spans="2:95" s="22" customFormat="1" ht="21" customHeight="1">
      <c r="B15" s="27" t="s">
        <v>1485</v>
      </c>
      <c r="C15" s="27"/>
      <c r="D15" s="26" t="str">
        <f ca="1">IF(Table_Repeating_Question_Sets[[#This Row],[Header]]="Yes","",
IF(INDIRECT(SUBSTITUTE(ADDRESS(1,COLUMN(),4),"1","")&amp;ROW()-1)="",
INDIRECT(SUBSTITUTE(ADDRESS(1,COLUMN(Table_Repeating_Question_Sets[[#This Row],[Property]]),4),"1","")&amp;ROW()-1),
INDIRECT(SUBSTITUTE(ADDRESS(1,COLUMN(),4),"1","")&amp;ROW()-1)))</f>
        <v>Principal Details</v>
      </c>
      <c r="E15"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experienceYear</v>
      </c>
      <c r="F15" s="26" t="str">
        <f ca="1">IF(Table_Repeating_Question_Sets[[#This Row],[Header]]="Yes","",IF(INDIRECT(SUBSTITUTE(ADDRESS(1,COLUMN(),4),"1","")&amp;ROW()-1)="",
INDIRECT(SUBSTITUTE(ADDRESS(1,COLUMN(Table_Repeating_Question_Sets[[#This Row],[Property]]),4),"1","")&amp;ROW()-1),INDIRECT(SUBSTITUTE(ADDRESS(1,COLUMN(),4),"1","")&amp;ROW()-1)))</f>
        <v>Principal Details</v>
      </c>
      <c r="G15"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principalDetails[XX].experienceYear</v>
      </c>
      <c r="H15" s="137" t="str">
        <f>IF(Table_Repeating_Question_Sets[[#This Row],[Header]]="Yes","",IF(Table_Repeating_Question_Sets[[#This Row],[Property]]&lt;&gt;"",SUBSTITUTE(Table_Repeating_Question_Sets[[#This Row],[Property]]," ",""),""))</f>
        <v>ExperienceYear</v>
      </c>
      <c r="I15" s="94"/>
      <c r="J15" s="94"/>
      <c r="K15" s="94"/>
      <c r="L15" s="94"/>
      <c r="M15" s="94"/>
      <c r="N15" s="94"/>
      <c r="O15" s="94"/>
      <c r="P15" s="94"/>
      <c r="Q15" s="94"/>
      <c r="R15" s="94"/>
      <c r="S15"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5" s="97">
        <f>IF(Table_Repeating_Question_Sets[[#This Row],[Header]]&lt;&gt;"Yes",COUNTA(Table_Repeating_Question_Sets[[#This Row],[Value 1]:[Value 10]]),"")</f>
        <v>0</v>
      </c>
      <c r="U15" s="27" t="s">
        <v>37</v>
      </c>
      <c r="V15" s="27" t="s">
        <v>37</v>
      </c>
      <c r="W15" s="10"/>
      <c r="X15" s="82" t="s">
        <v>60</v>
      </c>
      <c r="Y15" s="27"/>
      <c r="Z15" s="27">
        <v>6</v>
      </c>
      <c r="AA15" s="27"/>
      <c r="AB15" s="27">
        <v>3</v>
      </c>
      <c r="AC15" s="27"/>
      <c r="AD15" s="10"/>
      <c r="AE15" s="27" t="s">
        <v>1488</v>
      </c>
      <c r="AF15" s="10"/>
      <c r="AG15" s="27"/>
      <c r="AH15" s="27"/>
      <c r="AI15" s="10"/>
      <c r="AJ15" s="10"/>
      <c r="AK15" s="10"/>
      <c r="AL15" s="10"/>
      <c r="AM15" s="10"/>
      <c r="AN15" s="27"/>
      <c r="AO15" s="27"/>
      <c r="AP15" s="10"/>
      <c r="AQ15" s="10"/>
      <c r="AR15" s="27"/>
      <c r="AS15" s="10"/>
      <c r="AT15" s="27"/>
      <c r="AU15" s="27"/>
      <c r="AV15" s="27"/>
      <c r="AW15" s="10"/>
      <c r="AX15" s="10"/>
      <c r="AY15" s="26">
        <f ca="1">IF(Table_Repeating_Question_Sets[[#This Row],[Header]]="Yes","",_xlfn.NUMBERVALUE(INDIRECT(SUBSTITUTE(ADDRESS(1,COLUMN(Table_Repeating_Question_Sets[[#This Row],[Count 1]]),4),"1","")&amp;ROW(Table_Repeating_Question_Sets[[#This Row],[Count 1]])+1))+IF(Table_Repeating_Question_Sets[[#This Row],[Value 1]]&lt;&gt;"",1,0))</f>
        <v>0</v>
      </c>
      <c r="AZ15"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15"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5" s="26">
        <f ca="1">IF(Table_Repeating_Question_Sets[[#This Row],[Header]]="Yes","",_xlfn.NUMBERVALUE(INDIRECT(SUBSTITUTE(ADDRESS(1,COLUMN(Table_Repeating_Question_Sets[[#This Row],[Count 2]]),4),"1","")&amp;ROW(Table_Repeating_Question_Sets[[#This Row],[Count 2]])+1))+IF(Table_Repeating_Question_Sets[[#This Row],[Value 2]]&lt;&gt;"",1,0))</f>
        <v>0</v>
      </c>
      <c r="BC15"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15"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5" s="26">
        <f ca="1">IF(Table_Repeating_Question_Sets[[#This Row],[Header]]="Yes","",_xlfn.NUMBERVALUE(INDIRECT(SUBSTITUTE(ADDRESS(1,COLUMN(Table_Repeating_Question_Sets[[#This Row],[Count 3]]),4),"1","")&amp;ROW(Table_Repeating_Question_Sets[[#This Row],[Count 3]])+1))+IF(Table_Repeating_Question_Sets[[#This Row],[Value 3]]&lt;&gt;"",1,0))</f>
        <v>0</v>
      </c>
      <c r="BF15"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15"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5" s="26">
        <f ca="1">IF(Table_Repeating_Question_Sets[[#This Row],[Header]]="Yes","",_xlfn.NUMBERVALUE(INDIRECT(SUBSTITUTE(ADDRESS(1,COLUMN(Table_Repeating_Question_Sets[[#This Row],[Count 4]]),4),"1","")&amp;ROW(Table_Repeating_Question_Sets[[#This Row],[Count 4]])+1))+IF(Table_Repeating_Question_Sets[[#This Row],[Value 4]]&lt;&gt;"",1,0))</f>
        <v>0</v>
      </c>
      <c r="BI15"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15"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5" s="26">
        <f ca="1">IF(Table_Repeating_Question_Sets[[#This Row],[Header]]="Yes","",_xlfn.NUMBERVALUE(INDIRECT(SUBSTITUTE(ADDRESS(1,COLUMN(Table_Repeating_Question_Sets[[#This Row],[Count 5]]),4),"1","")&amp;ROW(Table_Repeating_Question_Sets[[#This Row],[Count 5]])+1))+IF(Table_Repeating_Question_Sets[[#This Row],[Value 5]]&lt;&gt;"",1,0))</f>
        <v>0</v>
      </c>
      <c r="BL15"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15"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5" s="26">
        <f ca="1">IF(Table_Repeating_Question_Sets[[#This Row],[Header]]="Yes","",_xlfn.NUMBERVALUE(INDIRECT(SUBSTITUTE(ADDRESS(1,COLUMN(Table_Repeating_Question_Sets[[#This Row],[Count 6]]),4),"1","")&amp;ROW(Table_Repeating_Question_Sets[[#This Row],[Count 6]])+1))+IF(Table_Repeating_Question_Sets[[#This Row],[Value 6]]&lt;&gt;"",1,0))</f>
        <v>0</v>
      </c>
      <c r="BO15"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15"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5" s="26">
        <f ca="1">IF(Table_Repeating_Question_Sets[[#This Row],[Header]]="Yes","",_xlfn.NUMBERVALUE(INDIRECT(SUBSTITUTE(ADDRESS(1,COLUMN(Table_Repeating_Question_Sets[[#This Row],[Count 7]]),4),"1","")&amp;ROW(Table_Repeating_Question_Sets[[#This Row],[Count 7]])+1))+IF(Table_Repeating_Question_Sets[[#This Row],[Value 7]]&lt;&gt;"",1,0))</f>
        <v>0</v>
      </c>
      <c r="BR15"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15"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5" s="26">
        <f ca="1">IF(Table_Repeating_Question_Sets[[#This Row],[Header]]="Yes","",_xlfn.NUMBERVALUE(INDIRECT(SUBSTITUTE(ADDRESS(1,COLUMN(Table_Repeating_Question_Sets[[#This Row],[Count 8]]),4),"1","")&amp;ROW(Table_Repeating_Question_Sets[[#This Row],[Count 8]])+1))+IF(Table_Repeating_Question_Sets[[#This Row],[Value 8]]&lt;&gt;"",1,0))</f>
        <v>0</v>
      </c>
      <c r="BU15"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15"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5" s="26">
        <f ca="1">IF(Table_Repeating_Question_Sets[[#This Row],[Header]]="Yes","",_xlfn.NUMBERVALUE(INDIRECT(SUBSTITUTE(ADDRESS(1,COLUMN(Table_Repeating_Question_Sets[[#This Row],[Count 9]]),4),"1","")&amp;ROW(Table_Repeating_Question_Sets[[#This Row],[Count 9]])+1))+IF(Table_Repeating_Question_Sets[[#This Row],[Value 9]]&lt;&gt;"",1,0))</f>
        <v>0</v>
      </c>
      <c r="BX15"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15"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5" s="26">
        <f ca="1">IF(Table_Repeating_Question_Sets[[#This Row],[Header]]="Yes","",_xlfn.NUMBERVALUE(INDIRECT(SUBSTITUTE(ADDRESS(1,COLUMN(Table_Repeating_Question_Sets[[#This Row],[Count 10]]),4),"1","")&amp;ROW(Table_Repeating_Question_Sets[[#This Row],[Count 10]])+1))+IF(Table_Repeating_Question_Sets[[#This Row],[Value 10]]&lt;&gt;"",1,0))</f>
        <v>0</v>
      </c>
      <c r="CA15"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15"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5"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5"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15" s="137">
        <f ca="1">IF(Table_Repeating_Question_Sets[[#This Row],[Header]]="Yes","",_xlfn.NUMBERVALUE(INDIRECT(SUBSTITUTE(ADDRESS(1,COLUMN(Table_Repeating_Question_Sets[[#This Row],[Config Count Fwd]]),4),"1","")&amp;ROW(Table_Repeating_Question_Sets[[#This Row],[Config Count Fwd]])-1))+IF(Table_Repeating_Question_Sets[[#This Row],[Property]]&lt;&gt;"",1,0))</f>
        <v>3</v>
      </c>
      <c r="CF15"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15" s="26" t="str">
        <f t="array" aca="1" ref="CG1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5"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15"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"templateOptions":{"label":"Years experience"}</v>
      </c>
      <c r="CJ15"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"principalDetails[XX].experienceYear","type": "input-field","className":"col-xs-6 col-md-3","templateOptions":{"label":"Years experience"},"validators": {"validation": Validators.compose([ValidationService.required('true', '')])}}</v>
      </c>
      <c r="CK15" s="26" t="str">
        <f ca="1" xml:space="preserve">
IF(Table_Repeating_Question_Sets[[#This Row],[Row]]="Yes","]},{""className"": ""row"",""fieldGroup"": [","")&amp;
Table_Repeating_Question_Sets[[#This Row],[Config Field]]</f>
        <v>{"key": "principalDetails[XX].experienceYear","type": "input-field","className":"col-xs-6 col-md-3","templateOptions":{"label":"Years experience"},"validators": {"validation": Validators.compose([ValidationService.required('true', '')])}}</v>
      </c>
      <c r="CL15"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"principalDetails[XX].experienceYear","type": "input-field","className":"col-xs-6 col-md-3","templateOptions":{"label":"Years experience"},"validators": {"validation": Validators.compose([ValidationService.required('true', '')])}},{"key": "principalDetails[XX].qualifications","type": "input-field","className":"col-xs-6 col-md-3","templateOptions":{"label":"Qualifications"},"validators": {"validation": Validators.compose([ValidationService.required('true', '')])}}</v>
      </c>
      <c r="CM15"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5" s="26" t="str">
        <f>IF(AND(Table_Repeating_Question_Sets[[#This Row],[Header]]="",Table_Repeating_Question_Sets[[#This Row],[Property]]&lt;&gt;"",Table_Repeating_Question_Sets[[#This Row],[Field Type]]&lt;&gt;""),
""""&amp;Table_Repeating_Question_Sets[[#This Row],[Key]]&amp;"""","")</f>
        <v>"experienceYear"</v>
      </c>
      <c r="CO15"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"experienceYear","qualifications"</v>
      </c>
      <c r="CP15" s="26" t="str">
        <f ca="1">IF(ISNUMBER(Table_Repeating_Question_Sets[[#This Row],[Config Use Row]]),INDEX(Table_Repeating_Question_Sets[Config Rollup],Table_Repeating_Question_Sets[[#This Row],[Config Use Row]]),"")</f>
        <v/>
      </c>
      <c r="CQ15" s="26" t="str">
        <f ca="1">IF(ISNUMBER(Table_Repeating_Question_Sets[[#This Row],[Config Use Row]]),INDEX(Table_Repeating_Question_Sets[Config Keys Nested Rollup],Table_Repeating_Question_Sets[[#This Row],[Config Use Row]]),"")</f>
        <v/>
      </c>
    </row>
    <row r="16" spans="2:95" s="22" customFormat="1" ht="21" customHeight="1">
      <c r="B16" s="27" t="s">
        <v>1486</v>
      </c>
      <c r="C16" s="27"/>
      <c r="D16" s="26" t="str">
        <f ca="1">IF(Table_Repeating_Question_Sets[[#This Row],[Header]]="Yes","",
IF(INDIRECT(SUBSTITUTE(ADDRESS(1,COLUMN(),4),"1","")&amp;ROW()-1)="",
INDIRECT(SUBSTITUTE(ADDRESS(1,COLUMN(Table_Repeating_Question_Sets[[#This Row],[Property]]),4),"1","")&amp;ROW()-1),
INDIRECT(SUBSTITUTE(ADDRESS(1,COLUMN(),4),"1","")&amp;ROW()-1)))</f>
        <v>Principal Details</v>
      </c>
      <c r="E16"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qualifications</v>
      </c>
      <c r="F16" s="26" t="str">
        <f ca="1">IF(Table_Repeating_Question_Sets[[#This Row],[Header]]="Yes","",IF(INDIRECT(SUBSTITUTE(ADDRESS(1,COLUMN(),4),"1","")&amp;ROW()-1)="",
INDIRECT(SUBSTITUTE(ADDRESS(1,COLUMN(Table_Repeating_Question_Sets[[#This Row],[Property]]),4),"1","")&amp;ROW()-1),INDIRECT(SUBSTITUTE(ADDRESS(1,COLUMN(),4),"1","")&amp;ROW()-1)))</f>
        <v>Principal Details</v>
      </c>
      <c r="G16"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principalDetails[XX].qualifications</v>
      </c>
      <c r="H16" s="137" t="str">
        <f>IF(Table_Repeating_Question_Sets[[#This Row],[Header]]="Yes","",IF(Table_Repeating_Question_Sets[[#This Row],[Property]]&lt;&gt;"",SUBSTITUTE(Table_Repeating_Question_Sets[[#This Row],[Property]]," ",""),""))</f>
        <v>Qualifications</v>
      </c>
      <c r="I16" s="94"/>
      <c r="J16" s="94"/>
      <c r="K16" s="94"/>
      <c r="L16" s="94"/>
      <c r="M16" s="94"/>
      <c r="N16" s="94"/>
      <c r="O16" s="94"/>
      <c r="P16" s="94"/>
      <c r="Q16" s="94"/>
      <c r="R16" s="94"/>
      <c r="S16"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6" s="97">
        <f>IF(Table_Repeating_Question_Sets[[#This Row],[Header]]&lt;&gt;"Yes",COUNTA(Table_Repeating_Question_Sets[[#This Row],[Value 1]:[Value 10]]),"")</f>
        <v>0</v>
      </c>
      <c r="U16" s="27" t="s">
        <v>37</v>
      </c>
      <c r="V16" s="27" t="s">
        <v>37</v>
      </c>
      <c r="W16" s="10"/>
      <c r="X16" s="82" t="s">
        <v>60</v>
      </c>
      <c r="Y16" s="27"/>
      <c r="Z16" s="27">
        <v>6</v>
      </c>
      <c r="AA16" s="27"/>
      <c r="AB16" s="27">
        <v>3</v>
      </c>
      <c r="AC16" s="27"/>
      <c r="AD16" s="10"/>
      <c r="AE16" s="27" t="s">
        <v>1486</v>
      </c>
      <c r="AF16" s="10"/>
      <c r="AG16" s="27"/>
      <c r="AH16" s="27"/>
      <c r="AI16" s="10"/>
      <c r="AJ16" s="10"/>
      <c r="AK16" s="10"/>
      <c r="AL16" s="10"/>
      <c r="AM16" s="10"/>
      <c r="AN16" s="27"/>
      <c r="AO16" s="27"/>
      <c r="AP16" s="10"/>
      <c r="AQ16" s="10"/>
      <c r="AR16" s="27"/>
      <c r="AS16" s="10"/>
      <c r="AT16" s="27"/>
      <c r="AU16" s="27"/>
      <c r="AV16" s="27"/>
      <c r="AW16" s="10"/>
      <c r="AX16" s="10"/>
      <c r="AY16" s="26">
        <f ca="1">IF(Table_Repeating_Question_Sets[[#This Row],[Header]]="Yes","",_xlfn.NUMBERVALUE(INDIRECT(SUBSTITUTE(ADDRESS(1,COLUMN(Table_Repeating_Question_Sets[[#This Row],[Count 1]]),4),"1","")&amp;ROW(Table_Repeating_Question_Sets[[#This Row],[Count 1]])+1))+IF(Table_Repeating_Question_Sets[[#This Row],[Value 1]]&lt;&gt;"",1,0))</f>
        <v>0</v>
      </c>
      <c r="AZ16"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1</v>
      </c>
      <c r="BA16"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6" s="26">
        <f ca="1">IF(Table_Repeating_Question_Sets[[#This Row],[Header]]="Yes","",_xlfn.NUMBERVALUE(INDIRECT(SUBSTITUTE(ADDRESS(1,COLUMN(Table_Repeating_Question_Sets[[#This Row],[Count 2]]),4),"1","")&amp;ROW(Table_Repeating_Question_Sets[[#This Row],[Count 2]])+1))+IF(Table_Repeating_Question_Sets[[#This Row],[Value 2]]&lt;&gt;"",1,0))</f>
        <v>0</v>
      </c>
      <c r="BC16"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D16"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6" s="26">
        <f ca="1">IF(Table_Repeating_Question_Sets[[#This Row],[Header]]="Yes","",_xlfn.NUMBERVALUE(INDIRECT(SUBSTITUTE(ADDRESS(1,COLUMN(Table_Repeating_Question_Sets[[#This Row],[Count 3]]),4),"1","")&amp;ROW(Table_Repeating_Question_Sets[[#This Row],[Count 3]])+1))+IF(Table_Repeating_Question_Sets[[#This Row],[Value 3]]&lt;&gt;"",1,0))</f>
        <v>0</v>
      </c>
      <c r="BF16"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G16"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6" s="26">
        <f ca="1">IF(Table_Repeating_Question_Sets[[#This Row],[Header]]="Yes","",_xlfn.NUMBERVALUE(INDIRECT(SUBSTITUTE(ADDRESS(1,COLUMN(Table_Repeating_Question_Sets[[#This Row],[Count 4]]),4),"1","")&amp;ROW(Table_Repeating_Question_Sets[[#This Row],[Count 4]])+1))+IF(Table_Repeating_Question_Sets[[#This Row],[Value 4]]&lt;&gt;"",1,0))</f>
        <v>0</v>
      </c>
      <c r="BI16"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J16"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6" s="26">
        <f ca="1">IF(Table_Repeating_Question_Sets[[#This Row],[Header]]="Yes","",_xlfn.NUMBERVALUE(INDIRECT(SUBSTITUTE(ADDRESS(1,COLUMN(Table_Repeating_Question_Sets[[#This Row],[Count 5]]),4),"1","")&amp;ROW(Table_Repeating_Question_Sets[[#This Row],[Count 5]])+1))+IF(Table_Repeating_Question_Sets[[#This Row],[Value 5]]&lt;&gt;"",1,0))</f>
        <v>0</v>
      </c>
      <c r="BL16"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M16"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6" s="26">
        <f ca="1">IF(Table_Repeating_Question_Sets[[#This Row],[Header]]="Yes","",_xlfn.NUMBERVALUE(INDIRECT(SUBSTITUTE(ADDRESS(1,COLUMN(Table_Repeating_Question_Sets[[#This Row],[Count 6]]),4),"1","")&amp;ROW(Table_Repeating_Question_Sets[[#This Row],[Count 6]])+1))+IF(Table_Repeating_Question_Sets[[#This Row],[Value 6]]&lt;&gt;"",1,0))</f>
        <v>0</v>
      </c>
      <c r="BO16"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BP16"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6" s="26">
        <f ca="1">IF(Table_Repeating_Question_Sets[[#This Row],[Header]]="Yes","",_xlfn.NUMBERVALUE(INDIRECT(SUBSTITUTE(ADDRESS(1,COLUMN(Table_Repeating_Question_Sets[[#This Row],[Count 7]]),4),"1","")&amp;ROW(Table_Repeating_Question_Sets[[#This Row],[Count 7]])+1))+IF(Table_Repeating_Question_Sets[[#This Row],[Value 7]]&lt;&gt;"",1,0))</f>
        <v>0</v>
      </c>
      <c r="BR16"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BS16"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6" s="26">
        <f ca="1">IF(Table_Repeating_Question_Sets[[#This Row],[Header]]="Yes","",_xlfn.NUMBERVALUE(INDIRECT(SUBSTITUTE(ADDRESS(1,COLUMN(Table_Repeating_Question_Sets[[#This Row],[Count 8]]),4),"1","")&amp;ROW(Table_Repeating_Question_Sets[[#This Row],[Count 8]])+1))+IF(Table_Repeating_Question_Sets[[#This Row],[Value 8]]&lt;&gt;"",1,0))</f>
        <v>0</v>
      </c>
      <c r="BU16"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BV16"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6" s="26">
        <f ca="1">IF(Table_Repeating_Question_Sets[[#This Row],[Header]]="Yes","",_xlfn.NUMBERVALUE(INDIRECT(SUBSTITUTE(ADDRESS(1,COLUMN(Table_Repeating_Question_Sets[[#This Row],[Count 9]]),4),"1","")&amp;ROW(Table_Repeating_Question_Sets[[#This Row],[Count 9]])+1))+IF(Table_Repeating_Question_Sets[[#This Row],[Value 9]]&lt;&gt;"",1,0))</f>
        <v>0</v>
      </c>
      <c r="BX16"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BY16"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6" s="26">
        <f ca="1">IF(Table_Repeating_Question_Sets[[#This Row],[Header]]="Yes","",_xlfn.NUMBERVALUE(INDIRECT(SUBSTITUTE(ADDRESS(1,COLUMN(Table_Repeating_Question_Sets[[#This Row],[Count 10]]),4),"1","")&amp;ROW(Table_Repeating_Question_Sets[[#This Row],[Count 10]])+1))+IF(Table_Repeating_Question_Sets[[#This Row],[Value 10]]&lt;&gt;"",1,0))</f>
        <v>0</v>
      </c>
      <c r="CA16"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B16"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6"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6"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16" s="137">
        <f ca="1">IF(Table_Repeating_Question_Sets[[#This Row],[Header]]="Yes","",_xlfn.NUMBERVALUE(INDIRECT(SUBSTITUTE(ADDRESS(1,COLUMN(Table_Repeating_Question_Sets[[#This Row],[Config Count Fwd]]),4),"1","")&amp;ROW(Table_Repeating_Question_Sets[[#This Row],[Config Count Fwd]])-1))+IF(Table_Repeating_Question_Sets[[#This Row],[Property]]&lt;&gt;"",1,0))</f>
        <v>4</v>
      </c>
      <c r="CF16"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G16" s="26" t="str">
        <f t="array" aca="1" ref="CG1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6"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16"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"templateOptions":{"label":"Qualifications"}</v>
      </c>
      <c r="CJ16"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"principalDetails[XX].qualifications","type": "input-field","className":"col-xs-6 col-md-3","templateOptions":{"label":"Qualifications"},"validators": {"validation": Validators.compose([ValidationService.required('true', '')])}}</v>
      </c>
      <c r="CK16" s="26" t="str">
        <f ca="1" xml:space="preserve">
IF(Table_Repeating_Question_Sets[[#This Row],[Row]]="Yes","]},{""className"": ""row"",""fieldGroup"": [","")&amp;
Table_Repeating_Question_Sets[[#This Row],[Config Field]]</f>
        <v>{"key": "principalDetails[XX].qualifications","type": "input-field","className":"col-xs-6 col-md-3","templateOptions":{"label":"Qualifications"},"validators": {"validation": Validators.compose([ValidationService.required('true', '')])}}</v>
      </c>
      <c r="CL16"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"principalDetails[XX].qualifications","type": "input-field","className":"col-xs-6 col-md-3","templateOptions":{"label":"Qualifications"},"validators": {"validation": Validators.compose([ValidationService.required('true', '')])}}</v>
      </c>
      <c r="CM16"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6" s="26" t="str">
        <f>IF(AND(Table_Repeating_Question_Sets[[#This Row],[Header]]="",Table_Repeating_Question_Sets[[#This Row],[Property]]&lt;&gt;"",Table_Repeating_Question_Sets[[#This Row],[Field Type]]&lt;&gt;""),
""""&amp;Table_Repeating_Question_Sets[[#This Row],[Key]]&amp;"""","")</f>
        <v>"qualifications"</v>
      </c>
      <c r="CO16"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"qualifications"</v>
      </c>
      <c r="CP16" s="26" t="str">
        <f ca="1">IF(ISNUMBER(Table_Repeating_Question_Sets[[#This Row],[Config Use Row]]),INDEX(Table_Repeating_Question_Sets[Config Rollup],Table_Repeating_Question_Sets[[#This Row],[Config Use Row]]),"")</f>
        <v/>
      </c>
      <c r="CQ16" s="26" t="str">
        <f ca="1">IF(ISNUMBER(Table_Repeating_Question_Sets[[#This Row],[Config Use Row]]),INDEX(Table_Repeating_Question_Sets[Config Keys Nested Rollup],Table_Repeating_Question_Sets[[#This Row],[Config Use Row]]),"")</f>
        <v/>
      </c>
    </row>
    <row r="17" spans="2:95" s="21" customFormat="1" ht="29.25" thickBot="1">
      <c r="B17" s="49" t="s">
        <v>1460</v>
      </c>
      <c r="C17" s="15" t="s">
        <v>60</v>
      </c>
      <c r="D17" s="15" t="str">
        <f ca="1">IF(Table_Repeating_Question_Sets[[#This Row],[Header]]="Yes","",
IF(INDIRECT(SUBSTITUTE(ADDRESS(1,COLUMN(),4),"1","")&amp;ROW()-1)="",
INDIRECT(SUBSTITUTE(ADDRESS(1,COLUMN(Table_Repeating_Question_Sets[[#This Row],[Property]]),4),"1","")&amp;ROW()-1),
INDIRECT(SUBSTITUTE(ADDRESS(1,COLUMN(),4),"1","")&amp;ROW()-1)))</f>
        <v/>
      </c>
      <c r="E17"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reportedClaims</v>
      </c>
      <c r="F17" s="15" t="str">
        <f ca="1">IF(Table_Repeating_Question_Sets[[#This Row],[Header]]="Yes","",IF(INDIRECT(SUBSTITUTE(ADDRESS(1,COLUMN(),4),"1","")&amp;ROW()-1)="",
INDIRECT(SUBSTITUTE(ADDRESS(1,COLUMN(Table_Repeating_Question_Sets[[#This Row],[Property]]),4),"1","")&amp;ROW()-1),INDIRECT(SUBSTITUTE(ADDRESS(1,COLUMN(),4),"1","")&amp;ROW()-1)))</f>
        <v/>
      </c>
      <c r="G17"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[XX].reportedClaims</v>
      </c>
      <c r="H17" s="15" t="str">
        <f>IF(Table_Repeating_Question_Sets[[#This Row],[Header]]="Yes","",IF(Table_Repeating_Question_Sets[[#This Row],[Property]]&lt;&gt;"",SUBSTITUTE(Table_Repeating_Question_Sets[[#This Row],[Property]]," ",""),""))</f>
        <v/>
      </c>
      <c r="I17" s="58"/>
      <c r="J17" s="58"/>
      <c r="K17" s="58"/>
      <c r="L17" s="58"/>
      <c r="M17" s="58"/>
      <c r="N17" s="58"/>
      <c r="O17" s="58"/>
      <c r="P17" s="58"/>
      <c r="Q17" s="58"/>
      <c r="R17" s="58"/>
      <c r="S17"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7" s="87" t="str">
        <f>IF(Table_Repeating_Question_Sets[[#This Row],[Header]]&lt;&gt;"Yes",COUNTA(Table_Repeating_Question_Sets[[#This Row],[Value 1]:[Value 10]]),"")</f>
        <v/>
      </c>
      <c r="U17" s="15"/>
      <c r="V17" s="15"/>
      <c r="W17" s="15"/>
      <c r="X17" s="76"/>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t="str">
        <f ca="1">IF(Table_Repeating_Question_Sets[[#This Row],[Header]]="Yes","",_xlfn.NUMBERVALUE(INDIRECT(SUBSTITUTE(ADDRESS(1,COLUMN(Table_Repeating_Question_Sets[[#This Row],[Count 1]]),4),"1","")&amp;ROW(Table_Repeating_Question_Sets[[#This Row],[Count 1]])+1))+IF(Table_Repeating_Question_Sets[[#This Row],[Value 1]]&lt;&gt;"",1,0))</f>
        <v/>
      </c>
      <c r="AZ17"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7"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7" s="15" t="str">
        <f ca="1">IF(Table_Repeating_Question_Sets[[#This Row],[Header]]="Yes","",_xlfn.NUMBERVALUE(INDIRECT(SUBSTITUTE(ADDRESS(1,COLUMN(Table_Repeating_Question_Sets[[#This Row],[Count 2]]),4),"1","")&amp;ROW(Table_Repeating_Question_Sets[[#This Row],[Count 2]])+1))+IF(Table_Repeating_Question_Sets[[#This Row],[Value 2]]&lt;&gt;"",1,0))</f>
        <v/>
      </c>
      <c r="BC17"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7"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7" s="15" t="str">
        <f ca="1">IF(Table_Repeating_Question_Sets[[#This Row],[Header]]="Yes","",_xlfn.NUMBERVALUE(INDIRECT(SUBSTITUTE(ADDRESS(1,COLUMN(Table_Repeating_Question_Sets[[#This Row],[Count 3]]),4),"1","")&amp;ROW(Table_Repeating_Question_Sets[[#This Row],[Count 3]])+1))+IF(Table_Repeating_Question_Sets[[#This Row],[Value 3]]&lt;&gt;"",1,0))</f>
        <v/>
      </c>
      <c r="BF17"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7"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7" s="15" t="str">
        <f ca="1">IF(Table_Repeating_Question_Sets[[#This Row],[Header]]="Yes","",_xlfn.NUMBERVALUE(INDIRECT(SUBSTITUTE(ADDRESS(1,COLUMN(Table_Repeating_Question_Sets[[#This Row],[Count 4]]),4),"1","")&amp;ROW(Table_Repeating_Question_Sets[[#This Row],[Count 4]])+1))+IF(Table_Repeating_Question_Sets[[#This Row],[Value 4]]&lt;&gt;"",1,0))</f>
        <v/>
      </c>
      <c r="BI17"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7"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7" s="15" t="str">
        <f ca="1">IF(Table_Repeating_Question_Sets[[#This Row],[Header]]="Yes","",_xlfn.NUMBERVALUE(INDIRECT(SUBSTITUTE(ADDRESS(1,COLUMN(Table_Repeating_Question_Sets[[#This Row],[Count 5]]),4),"1","")&amp;ROW(Table_Repeating_Question_Sets[[#This Row],[Count 5]])+1))+IF(Table_Repeating_Question_Sets[[#This Row],[Value 5]]&lt;&gt;"",1,0))</f>
        <v/>
      </c>
      <c r="BL17"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7"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7" s="15" t="str">
        <f ca="1">IF(Table_Repeating_Question_Sets[[#This Row],[Header]]="Yes","",_xlfn.NUMBERVALUE(INDIRECT(SUBSTITUTE(ADDRESS(1,COLUMN(Table_Repeating_Question_Sets[[#This Row],[Count 6]]),4),"1","")&amp;ROW(Table_Repeating_Question_Sets[[#This Row],[Count 6]])+1))+IF(Table_Repeating_Question_Sets[[#This Row],[Value 6]]&lt;&gt;"",1,0))</f>
        <v/>
      </c>
      <c r="BO17"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7"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7" s="15" t="str">
        <f ca="1">IF(Table_Repeating_Question_Sets[[#This Row],[Header]]="Yes","",_xlfn.NUMBERVALUE(INDIRECT(SUBSTITUTE(ADDRESS(1,COLUMN(Table_Repeating_Question_Sets[[#This Row],[Count 7]]),4),"1","")&amp;ROW(Table_Repeating_Question_Sets[[#This Row],[Count 7]])+1))+IF(Table_Repeating_Question_Sets[[#This Row],[Value 7]]&lt;&gt;"",1,0))</f>
        <v/>
      </c>
      <c r="BR17"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7"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7" s="15" t="str">
        <f ca="1">IF(Table_Repeating_Question_Sets[[#This Row],[Header]]="Yes","",_xlfn.NUMBERVALUE(INDIRECT(SUBSTITUTE(ADDRESS(1,COLUMN(Table_Repeating_Question_Sets[[#This Row],[Count 8]]),4),"1","")&amp;ROW(Table_Repeating_Question_Sets[[#This Row],[Count 8]])+1))+IF(Table_Repeating_Question_Sets[[#This Row],[Value 8]]&lt;&gt;"",1,0))</f>
        <v/>
      </c>
      <c r="BU17"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7"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7" s="15" t="str">
        <f ca="1">IF(Table_Repeating_Question_Sets[[#This Row],[Header]]="Yes","",_xlfn.NUMBERVALUE(INDIRECT(SUBSTITUTE(ADDRESS(1,COLUMN(Table_Repeating_Question_Sets[[#This Row],[Count 9]]),4),"1","")&amp;ROW(Table_Repeating_Question_Sets[[#This Row],[Count 9]])+1))+IF(Table_Repeating_Question_Sets[[#This Row],[Value 9]]&lt;&gt;"",1,0))</f>
        <v/>
      </c>
      <c r="BX17"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7"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7" s="15" t="str">
        <f ca="1">IF(Table_Repeating_Question_Sets[[#This Row],[Header]]="Yes","",_xlfn.NUMBERVALUE(INDIRECT(SUBSTITUTE(ADDRESS(1,COLUMN(Table_Repeating_Question_Sets[[#This Row],[Count 10]]),4),"1","")&amp;ROW(Table_Repeating_Question_Sets[[#This Row],[Count 10]])+1))+IF(Table_Repeating_Question_Sets[[#This Row],[Value 10]]&lt;&gt;"",1,0))</f>
        <v/>
      </c>
      <c r="CA17"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7"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7"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7"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17"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7"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7" s="15" t="str">
        <f t="array" aca="1" ref="CG17"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7"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7"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7"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7" s="15" t="str">
        <f xml:space="preserve">
IF(Table_Repeating_Question_Sets[[#This Row],[Row]]="Yes","]},{""className"": ""row"",""fieldGroup"": [","")&amp;
Table_Repeating_Question_Sets[[#This Row],[Config Field]]</f>
        <v/>
      </c>
      <c r="CL17"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"reportedClaims":[{"className": "row","fieldGroup":[{"key": "reportedClaims[XX].claimDate","type": "datepicker-field","className":"col-xs-4","templateOptions":{"label":"Date of claim","addonLeft":{"class":"glyphicon glyphicon-calendar"}},"validators": {"validation": Validators.compose([ValidationService.required('true', ''), ValidationService.isDate(), ValidationService.maxAge(5)])}},{"key": "reportedClaims[XX].claimNumber","type": "input-field","className":"col-xs-4","templateOptions":{"label":"Claim number"},"validators": {"validation": Validators.compose([ValidationService.required('true', '')])}},{"key": "reportedClaims[XX].totalClaim","type": "input-field","className":"col-xs-4","templateOptions":{"label":"Total claim insurer","formatTextInput":"currency","addonLeft":{"class":"fa fa-usd"},"affectsPremium":"Yes","affectsTriggers":"Yes"},"validators": {"validation": Validators.compose([ValidationService.required('true', '')])}},{"key": "reportedClaims[XX].claimLossDetails","type": "input-field","className":"col-xs-6","templateOptions":{"label":"Details of loss"},"validators": {"validation": Validators.compose([ValidationService.required('true', '')])}},{"key": "reportedClaims[XX].insurer","type": "input-field","className":"col-xs-6","templateOptions":{"label":"Insurer"},"validators": {"validation": Validators.compose([ValidationService.required('true', '')])}}]}],</v>
      </c>
      <c r="CM17" s="15"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7" s="49" t="str">
        <f>IF(AND(Table_Repeating_Question_Sets[[#This Row],[Header]]="",Table_Repeating_Question_Sets[[#This Row],[Property]]&lt;&gt;"",Table_Repeating_Question_Sets[[#This Row],[Field Type]]&lt;&gt;""),
""""&amp;Table_Repeating_Question_Sets[[#This Row],[Key]]&amp;"""","")</f>
        <v/>
      </c>
      <c r="CO17"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"reportedClaims":["claimDate","claimNumber","totalClaim","claimLossDetails","insurer"],</v>
      </c>
      <c r="CP17" s="15" t="str">
        <f ca="1">IF(ISNUMBER(Table_Repeating_Question_Sets[[#This Row],[Config Use Row]]),INDEX(Table_Repeating_Question_Sets[Config Rollup],Table_Repeating_Question_Sets[[#This Row],[Config Use Row]]),"")</f>
        <v/>
      </c>
      <c r="CQ17" s="49" t="str">
        <f ca="1">IF(ISNUMBER(Table_Repeating_Question_Sets[[#This Row],[Config Use Row]]),INDEX(Table_Repeating_Question_Sets[Config Keys Nested Rollup],Table_Repeating_Question_Sets[[#This Row],[Config Use Row]]),"")</f>
        <v/>
      </c>
    </row>
    <row r="18" spans="2:95" s="22" customFormat="1" ht="21" hidden="1" customHeight="1">
      <c r="B18" s="10"/>
      <c r="C18" s="10"/>
      <c r="D18" s="10" t="str">
        <f ca="1">IF(Table_Repeating_Question_Sets[[#This Row],[Header]]="Yes","",
IF(INDIRECT(SUBSTITUTE(ADDRESS(1,COLUMN(),4),"1","")&amp;ROW()-1)="",
INDIRECT(SUBSTITUTE(ADDRESS(1,COLUMN(Table_Repeating_Question_Sets[[#This Row],[Property]]),4),"1","")&amp;ROW()-1),
INDIRECT(SUBSTITUTE(ADDRESS(1,COLUMN(),4),"1","")&amp;ROW()-1)))</f>
        <v>Reported Claims</v>
      </c>
      <c r="E18"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8" s="10" t="str">
        <f ca="1">IF(Table_Repeating_Question_Sets[[#This Row],[Header]]="Yes","",IF(INDIRECT(SUBSTITUTE(ADDRESS(1,COLUMN(),4),"1","")&amp;ROW()-1)="",
INDIRECT(SUBSTITUTE(ADDRESS(1,COLUMN(Table_Repeating_Question_Sets[[#This Row],[Property]]),4),"1","")&amp;ROW()-1),INDIRECT(SUBSTITUTE(ADDRESS(1,COLUMN(),4),"1","")&amp;ROW()-1)))</f>
        <v>Reported Claims</v>
      </c>
      <c r="G18"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8" s="10" t="str">
        <f>IF(Table_Repeating_Question_Sets[[#This Row],[Header]]="Yes","",IF(Table_Repeating_Question_Sets[[#This Row],[Property]]&lt;&gt;"",SUBSTITUTE(Table_Repeating_Question_Sets[[#This Row],[Property]]," ",""),""))</f>
        <v/>
      </c>
      <c r="I18" s="94"/>
      <c r="J18" s="94"/>
      <c r="K18" s="94"/>
      <c r="L18" s="94"/>
      <c r="M18" s="94"/>
      <c r="N18" s="94"/>
      <c r="O18" s="94"/>
      <c r="P18" s="94"/>
      <c r="Q18" s="94"/>
      <c r="R18" s="94"/>
      <c r="S18"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8" s="97">
        <f>IF(Table_Repeating_Question_Sets[[#This Row],[Header]]&lt;&gt;"Yes",COUNTA(Table_Repeating_Question_Sets[[#This Row],[Value 1]:[Value 10]]),"")</f>
        <v>0</v>
      </c>
      <c r="U18" s="10"/>
      <c r="V18" s="10"/>
      <c r="W18" s="10"/>
      <c r="X18" s="77"/>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f ca="1">IF(Table_Repeating_Question_Sets[[#This Row],[Header]]="Yes","",_xlfn.NUMBERVALUE(INDIRECT(SUBSTITUTE(ADDRESS(1,COLUMN(Table_Repeating_Question_Sets[[#This Row],[Count 1]]),4),"1","")&amp;ROW(Table_Repeating_Question_Sets[[#This Row],[Count 1]])+1))+IF(Table_Repeating_Question_Sets[[#This Row],[Value 1]]&lt;&gt;"",1,0))</f>
        <v>0</v>
      </c>
      <c r="AZ18"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5</v>
      </c>
      <c r="BA18"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8" s="10">
        <f ca="1">IF(Table_Repeating_Question_Sets[[#This Row],[Header]]="Yes","",_xlfn.NUMBERVALUE(INDIRECT(SUBSTITUTE(ADDRESS(1,COLUMN(Table_Repeating_Question_Sets[[#This Row],[Count 2]]),4),"1","")&amp;ROW(Table_Repeating_Question_Sets[[#This Row],[Count 2]])+1))+IF(Table_Repeating_Question_Sets[[#This Row],[Value 2]]&lt;&gt;"",1,0))</f>
        <v>0</v>
      </c>
      <c r="BC18"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5</v>
      </c>
      <c r="BD18"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8" s="10">
        <f ca="1">IF(Table_Repeating_Question_Sets[[#This Row],[Header]]="Yes","",_xlfn.NUMBERVALUE(INDIRECT(SUBSTITUTE(ADDRESS(1,COLUMN(Table_Repeating_Question_Sets[[#This Row],[Count 3]]),4),"1","")&amp;ROW(Table_Repeating_Question_Sets[[#This Row],[Count 3]])+1))+IF(Table_Repeating_Question_Sets[[#This Row],[Value 3]]&lt;&gt;"",1,0))</f>
        <v>0</v>
      </c>
      <c r="BF18"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5</v>
      </c>
      <c r="BG18"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8" s="10">
        <f ca="1">IF(Table_Repeating_Question_Sets[[#This Row],[Header]]="Yes","",_xlfn.NUMBERVALUE(INDIRECT(SUBSTITUTE(ADDRESS(1,COLUMN(Table_Repeating_Question_Sets[[#This Row],[Count 4]]),4),"1","")&amp;ROW(Table_Repeating_Question_Sets[[#This Row],[Count 4]])+1))+IF(Table_Repeating_Question_Sets[[#This Row],[Value 4]]&lt;&gt;"",1,0))</f>
        <v>0</v>
      </c>
      <c r="BI18"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5</v>
      </c>
      <c r="BJ18"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8" s="10">
        <f ca="1">IF(Table_Repeating_Question_Sets[[#This Row],[Header]]="Yes","",_xlfn.NUMBERVALUE(INDIRECT(SUBSTITUTE(ADDRESS(1,COLUMN(Table_Repeating_Question_Sets[[#This Row],[Count 5]]),4),"1","")&amp;ROW(Table_Repeating_Question_Sets[[#This Row],[Count 5]])+1))+IF(Table_Repeating_Question_Sets[[#This Row],[Value 5]]&lt;&gt;"",1,0))</f>
        <v>0</v>
      </c>
      <c r="BL18"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5</v>
      </c>
      <c r="BM18"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8" s="10">
        <f ca="1">IF(Table_Repeating_Question_Sets[[#This Row],[Header]]="Yes","",_xlfn.NUMBERVALUE(INDIRECT(SUBSTITUTE(ADDRESS(1,COLUMN(Table_Repeating_Question_Sets[[#This Row],[Count 6]]),4),"1","")&amp;ROW(Table_Repeating_Question_Sets[[#This Row],[Count 6]])+1))+IF(Table_Repeating_Question_Sets[[#This Row],[Value 6]]&lt;&gt;"",1,0))</f>
        <v>0</v>
      </c>
      <c r="BO18"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5</v>
      </c>
      <c r="BP18"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8" s="10">
        <f ca="1">IF(Table_Repeating_Question_Sets[[#This Row],[Header]]="Yes","",_xlfn.NUMBERVALUE(INDIRECT(SUBSTITUTE(ADDRESS(1,COLUMN(Table_Repeating_Question_Sets[[#This Row],[Count 7]]),4),"1","")&amp;ROW(Table_Repeating_Question_Sets[[#This Row],[Count 7]])+1))+IF(Table_Repeating_Question_Sets[[#This Row],[Value 7]]&lt;&gt;"",1,0))</f>
        <v>0</v>
      </c>
      <c r="BR18"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5</v>
      </c>
      <c r="BS18"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8" s="10">
        <f ca="1">IF(Table_Repeating_Question_Sets[[#This Row],[Header]]="Yes","",_xlfn.NUMBERVALUE(INDIRECT(SUBSTITUTE(ADDRESS(1,COLUMN(Table_Repeating_Question_Sets[[#This Row],[Count 8]]),4),"1","")&amp;ROW(Table_Repeating_Question_Sets[[#This Row],[Count 8]])+1))+IF(Table_Repeating_Question_Sets[[#This Row],[Value 8]]&lt;&gt;"",1,0))</f>
        <v>0</v>
      </c>
      <c r="BU18"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5</v>
      </c>
      <c r="BV18"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8" s="10">
        <f ca="1">IF(Table_Repeating_Question_Sets[[#This Row],[Header]]="Yes","",_xlfn.NUMBERVALUE(INDIRECT(SUBSTITUTE(ADDRESS(1,COLUMN(Table_Repeating_Question_Sets[[#This Row],[Count 9]]),4),"1","")&amp;ROW(Table_Repeating_Question_Sets[[#This Row],[Count 9]])+1))+IF(Table_Repeating_Question_Sets[[#This Row],[Value 9]]&lt;&gt;"",1,0))</f>
        <v>0</v>
      </c>
      <c r="BX18"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5</v>
      </c>
      <c r="BY18"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8" s="10">
        <f ca="1">IF(Table_Repeating_Question_Sets[[#This Row],[Header]]="Yes","",_xlfn.NUMBERVALUE(INDIRECT(SUBSTITUTE(ADDRESS(1,COLUMN(Table_Repeating_Question_Sets[[#This Row],[Count 10]]),4),"1","")&amp;ROW(Table_Repeating_Question_Sets[[#This Row],[Count 10]])+1))+IF(Table_Repeating_Question_Sets[[#This Row],[Value 10]]&lt;&gt;"",1,0))</f>
        <v>0</v>
      </c>
      <c r="CA18"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5</v>
      </c>
      <c r="CB18"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8"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8"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18"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8" s="10">
        <f ca="1">IF(Table_Repeating_Question_Sets[[#This Row],[Header]]="Yes","",_xlfn.NUMBERVALUE(INDIRECT(SUBSTITUTE(ADDRESS(1,COLUMN(Table_Repeating_Question_Sets[[#This Row],[Config Count Back]]),4),"1","")&amp;ROW(Table_Repeating_Question_Sets[[#This Row],[Config Count Back]])+1))+IF(Table_Repeating_Question_Sets[[#This Row],[Property]]&lt;&gt;"",1,0))</f>
        <v>5</v>
      </c>
      <c r="CG18" s="10" t="str">
        <f t="array" aca="1" ref="CG18"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8"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8"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8"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8" s="10" t="str">
        <f xml:space="preserve">
IF(Table_Repeating_Question_Sets[[#This Row],[Row]]="Yes","]},{""className"": ""row"",""fieldGroup"": [","")&amp;
Table_Repeating_Question_Sets[[#This Row],[Config Field]]</f>
        <v/>
      </c>
      <c r="CL18"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"reportedClaims[XX].claimDate","type": "datepicker-field","className":"col-xs-4","templateOptions":{"label":"Date of claim","addonLeft":{"class":"glyphicon glyphicon-calendar"}},"validators": {"validation": Validators.compose([ValidationService.required('true', ''), ValidationService.isDate(), ValidationService.maxAge(5)])}},{"key": "reportedClaims[XX].claimNumber","type": "input-field","className":"col-xs-4","templateOptions":{"label":"Claim number"},"validators": {"validation": Validators.compose([ValidationService.required('true', '')])}},{"key": "reportedClaims[XX].totalClaim","type": "input-field","className":"col-xs-4","templateOptions":{"label":"Total claim insurer","formatTextInput":"currency","addonLeft":{"class":"fa fa-usd"},"affectsPremium":"Yes","affectsTriggers":"Yes"},"validators": {"validation": Validators.compose([ValidationService.required('true', '')])}},{"key": "reportedClaims[XX].claimLossDetails","type": "input-field","className":"col-xs-6","templateOptions":{"label":"Details of loss"},"validators": {"validation": Validators.compose([ValidationService.required('true', '')])}},{"key": "reportedClaims[XX].insurer","type": "input-field","className":"col-xs-6","templateOptions":{"label":"Insurer"},"validators": {"validation": Validators.compose([ValidationService.required('true', '')])}}</v>
      </c>
      <c r="CM18"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8" s="26" t="str">
        <f>IF(AND(Table_Repeating_Question_Sets[[#This Row],[Header]]="",Table_Repeating_Question_Sets[[#This Row],[Property]]&lt;&gt;"",Table_Repeating_Question_Sets[[#This Row],[Field Type]]&lt;&gt;""),
""""&amp;Table_Repeating_Question_Sets[[#This Row],[Key]]&amp;"""","")</f>
        <v/>
      </c>
      <c r="CO18"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"claimDate","claimNumber","totalClaim","claimLossDetails","insurer"</v>
      </c>
      <c r="CP18" s="26" t="str">
        <f ca="1">IF(ISNUMBER(Table_Repeating_Question_Sets[[#This Row],[Config Use Row]]),INDEX(Table_Repeating_Question_Sets[Config Rollup],Table_Repeating_Question_Sets[[#This Row],[Config Use Row]]),"")</f>
        <v/>
      </c>
      <c r="CQ18" s="26" t="str">
        <f ca="1">IF(ISNUMBER(Table_Repeating_Question_Sets[[#This Row],[Config Use Row]]),INDEX(Table_Repeating_Question_Sets[Config Keys Nested Rollup],Table_Repeating_Question_Sets[[#This Row],[Config Use Row]]),"")</f>
        <v/>
      </c>
    </row>
    <row r="19" spans="2:95" s="22" customFormat="1" ht="21" customHeight="1">
      <c r="B19" s="27" t="s">
        <v>1489</v>
      </c>
      <c r="C19" s="27"/>
      <c r="D19" s="26" t="str">
        <f ca="1">IF(Table_Repeating_Question_Sets[[#This Row],[Header]]="Yes","",
IF(INDIRECT(SUBSTITUTE(ADDRESS(1,COLUMN(),4),"1","")&amp;ROW()-1)="",
INDIRECT(SUBSTITUTE(ADDRESS(1,COLUMN(Table_Repeating_Question_Sets[[#This Row],[Property]]),4),"1","")&amp;ROW()-1),
INDIRECT(SUBSTITUTE(ADDRESS(1,COLUMN(),4),"1","")&amp;ROW()-1)))</f>
        <v>Reported Claims</v>
      </c>
      <c r="E19"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claimDate</v>
      </c>
      <c r="F19" s="26" t="str">
        <f ca="1">IF(Table_Repeating_Question_Sets[[#This Row],[Header]]="Yes","",IF(INDIRECT(SUBSTITUTE(ADDRESS(1,COLUMN(),4),"1","")&amp;ROW()-1)="",
INDIRECT(SUBSTITUTE(ADDRESS(1,COLUMN(Table_Repeating_Question_Sets[[#This Row],[Property]]),4),"1","")&amp;ROW()-1),INDIRECT(SUBSTITUTE(ADDRESS(1,COLUMN(),4),"1","")&amp;ROW()-1)))</f>
        <v>Reported Claims</v>
      </c>
      <c r="G19"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reportedClaims[XX].claimDate</v>
      </c>
      <c r="H19" s="137" t="str">
        <f>IF(Table_Repeating_Question_Sets[[#This Row],[Header]]="Yes","",IF(Table_Repeating_Question_Sets[[#This Row],[Property]]&lt;&gt;"",SUBSTITUTE(Table_Repeating_Question_Sets[[#This Row],[Property]]," ",""),""))</f>
        <v>ClaimDate</v>
      </c>
      <c r="I19" s="94"/>
      <c r="J19" s="94"/>
      <c r="K19" s="94"/>
      <c r="L19" s="94"/>
      <c r="M19" s="94"/>
      <c r="N19" s="94"/>
      <c r="O19" s="94"/>
      <c r="P19" s="94"/>
      <c r="Q19" s="94"/>
      <c r="R19" s="94"/>
      <c r="S19"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9" s="97">
        <f>IF(Table_Repeating_Question_Sets[[#This Row],[Header]]&lt;&gt;"Yes",COUNTA(Table_Repeating_Question_Sets[[#This Row],[Value 1]:[Value 10]]),"")</f>
        <v>0</v>
      </c>
      <c r="U19" s="27" t="s">
        <v>70</v>
      </c>
      <c r="V19" s="27" t="s">
        <v>70</v>
      </c>
      <c r="W19" s="10"/>
      <c r="X19" s="82" t="s">
        <v>60</v>
      </c>
      <c r="Y19" s="27"/>
      <c r="Z19" s="27">
        <v>4</v>
      </c>
      <c r="AA19" s="27"/>
      <c r="AB19" s="27"/>
      <c r="AC19" s="27"/>
      <c r="AD19" s="10"/>
      <c r="AE19" s="27" t="s">
        <v>1493</v>
      </c>
      <c r="AF19" s="10"/>
      <c r="AG19" s="27"/>
      <c r="AH19" s="27" t="s">
        <v>1726</v>
      </c>
      <c r="AI19" s="10"/>
      <c r="AJ19" s="10"/>
      <c r="AK19" s="10"/>
      <c r="AL19" s="10"/>
      <c r="AM19" s="10"/>
      <c r="AN19" s="27"/>
      <c r="AO19" s="27"/>
      <c r="AP19" s="10"/>
      <c r="AQ19" s="10"/>
      <c r="AR19" s="27"/>
      <c r="AS19" s="10"/>
      <c r="AT19" s="27"/>
      <c r="AU19" s="27"/>
      <c r="AV19" s="27"/>
      <c r="AW19" s="10"/>
      <c r="AX19" s="10"/>
      <c r="AY19" s="26">
        <f ca="1">IF(Table_Repeating_Question_Sets[[#This Row],[Header]]="Yes","",_xlfn.NUMBERVALUE(INDIRECT(SUBSTITUTE(ADDRESS(1,COLUMN(Table_Repeating_Question_Sets[[#This Row],[Count 1]]),4),"1","")&amp;ROW(Table_Repeating_Question_Sets[[#This Row],[Count 1]])+1))+IF(Table_Repeating_Question_Sets[[#This Row],[Value 1]]&lt;&gt;"",1,0))</f>
        <v>0</v>
      </c>
      <c r="AZ19"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5</v>
      </c>
      <c r="BA19"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9" s="26">
        <f ca="1">IF(Table_Repeating_Question_Sets[[#This Row],[Header]]="Yes","",_xlfn.NUMBERVALUE(INDIRECT(SUBSTITUTE(ADDRESS(1,COLUMN(Table_Repeating_Question_Sets[[#This Row],[Count 2]]),4),"1","")&amp;ROW(Table_Repeating_Question_Sets[[#This Row],[Count 2]])+1))+IF(Table_Repeating_Question_Sets[[#This Row],[Value 2]]&lt;&gt;"",1,0))</f>
        <v>0</v>
      </c>
      <c r="BC19"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5</v>
      </c>
      <c r="BD19"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9" s="26">
        <f ca="1">IF(Table_Repeating_Question_Sets[[#This Row],[Header]]="Yes","",_xlfn.NUMBERVALUE(INDIRECT(SUBSTITUTE(ADDRESS(1,COLUMN(Table_Repeating_Question_Sets[[#This Row],[Count 3]]),4),"1","")&amp;ROW(Table_Repeating_Question_Sets[[#This Row],[Count 3]])+1))+IF(Table_Repeating_Question_Sets[[#This Row],[Value 3]]&lt;&gt;"",1,0))</f>
        <v>0</v>
      </c>
      <c r="BF19"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5</v>
      </c>
      <c r="BG19"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9" s="26">
        <f ca="1">IF(Table_Repeating_Question_Sets[[#This Row],[Header]]="Yes","",_xlfn.NUMBERVALUE(INDIRECT(SUBSTITUTE(ADDRESS(1,COLUMN(Table_Repeating_Question_Sets[[#This Row],[Count 4]]),4),"1","")&amp;ROW(Table_Repeating_Question_Sets[[#This Row],[Count 4]])+1))+IF(Table_Repeating_Question_Sets[[#This Row],[Value 4]]&lt;&gt;"",1,0))</f>
        <v>0</v>
      </c>
      <c r="BI19"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5</v>
      </c>
      <c r="BJ19"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9" s="26">
        <f ca="1">IF(Table_Repeating_Question_Sets[[#This Row],[Header]]="Yes","",_xlfn.NUMBERVALUE(INDIRECT(SUBSTITUTE(ADDRESS(1,COLUMN(Table_Repeating_Question_Sets[[#This Row],[Count 5]]),4),"1","")&amp;ROW(Table_Repeating_Question_Sets[[#This Row],[Count 5]])+1))+IF(Table_Repeating_Question_Sets[[#This Row],[Value 5]]&lt;&gt;"",1,0))</f>
        <v>0</v>
      </c>
      <c r="BL19"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5</v>
      </c>
      <c r="BM19"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9" s="26">
        <f ca="1">IF(Table_Repeating_Question_Sets[[#This Row],[Header]]="Yes","",_xlfn.NUMBERVALUE(INDIRECT(SUBSTITUTE(ADDRESS(1,COLUMN(Table_Repeating_Question_Sets[[#This Row],[Count 6]]),4),"1","")&amp;ROW(Table_Repeating_Question_Sets[[#This Row],[Count 6]])+1))+IF(Table_Repeating_Question_Sets[[#This Row],[Value 6]]&lt;&gt;"",1,0))</f>
        <v>0</v>
      </c>
      <c r="BO19"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5</v>
      </c>
      <c r="BP19"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9" s="26">
        <f ca="1">IF(Table_Repeating_Question_Sets[[#This Row],[Header]]="Yes","",_xlfn.NUMBERVALUE(INDIRECT(SUBSTITUTE(ADDRESS(1,COLUMN(Table_Repeating_Question_Sets[[#This Row],[Count 7]]),4),"1","")&amp;ROW(Table_Repeating_Question_Sets[[#This Row],[Count 7]])+1))+IF(Table_Repeating_Question_Sets[[#This Row],[Value 7]]&lt;&gt;"",1,0))</f>
        <v>0</v>
      </c>
      <c r="BR19"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5</v>
      </c>
      <c r="BS19"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9" s="26">
        <f ca="1">IF(Table_Repeating_Question_Sets[[#This Row],[Header]]="Yes","",_xlfn.NUMBERVALUE(INDIRECT(SUBSTITUTE(ADDRESS(1,COLUMN(Table_Repeating_Question_Sets[[#This Row],[Count 8]]),4),"1","")&amp;ROW(Table_Repeating_Question_Sets[[#This Row],[Count 8]])+1))+IF(Table_Repeating_Question_Sets[[#This Row],[Value 8]]&lt;&gt;"",1,0))</f>
        <v>0</v>
      </c>
      <c r="BU19"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5</v>
      </c>
      <c r="BV19"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9" s="26">
        <f ca="1">IF(Table_Repeating_Question_Sets[[#This Row],[Header]]="Yes","",_xlfn.NUMBERVALUE(INDIRECT(SUBSTITUTE(ADDRESS(1,COLUMN(Table_Repeating_Question_Sets[[#This Row],[Count 9]]),4),"1","")&amp;ROW(Table_Repeating_Question_Sets[[#This Row],[Count 9]])+1))+IF(Table_Repeating_Question_Sets[[#This Row],[Value 9]]&lt;&gt;"",1,0))</f>
        <v>0</v>
      </c>
      <c r="BX19"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5</v>
      </c>
      <c r="BY19"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9" s="26">
        <f ca="1">IF(Table_Repeating_Question_Sets[[#This Row],[Header]]="Yes","",_xlfn.NUMBERVALUE(INDIRECT(SUBSTITUTE(ADDRESS(1,COLUMN(Table_Repeating_Question_Sets[[#This Row],[Count 10]]),4),"1","")&amp;ROW(Table_Repeating_Question_Sets[[#This Row],[Count 10]])+1))+IF(Table_Repeating_Question_Sets[[#This Row],[Value 10]]&lt;&gt;"",1,0))</f>
        <v>0</v>
      </c>
      <c r="CA19"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5</v>
      </c>
      <c r="CB19"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9"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9"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19" s="137">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F19"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5</v>
      </c>
      <c r="CG19" s="26" t="str">
        <f t="array" aca="1" ref="CG19"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9"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 ValidationService.isDate(), ValidationService.maxAge(5)])}</v>
      </c>
      <c r="CI19"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"templateOptions":{"label":"Date of claim","addonLeft":{"class":"glyphicon glyphicon-calendar"}}</v>
      </c>
      <c r="CJ19"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"reportedClaims[XX].claimDate","type": "datepicker-field","className":"col-xs-4","templateOptions":{"label":"Date of claim","addonLeft":{"class":"glyphicon glyphicon-calendar"}},"validators": {"validation": Validators.compose([ValidationService.required('true', ''), ValidationService.isDate(), ValidationService.maxAge(5)])}}</v>
      </c>
      <c r="CK19" s="26" t="str">
        <f ca="1" xml:space="preserve">
IF(Table_Repeating_Question_Sets[[#This Row],[Row]]="Yes","]},{""className"": ""row"",""fieldGroup"": [","")&amp;
Table_Repeating_Question_Sets[[#This Row],[Config Field]]</f>
        <v>{"key": "reportedClaims[XX].claimDate","type": "datepicker-field","className":"col-xs-4","templateOptions":{"label":"Date of claim","addonLeft":{"class":"glyphicon glyphicon-calendar"}},"validators": {"validation": Validators.compose([ValidationService.required('true', ''), ValidationService.isDate(), ValidationService.maxAge(5)])}}</v>
      </c>
      <c r="CL19"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"reportedClaims[XX].claimDate","type": "datepicker-field","className":"col-xs-4","templateOptions":{"label":"Date of claim","addonLeft":{"class":"glyphicon glyphicon-calendar"}},"validators": {"validation": Validators.compose([ValidationService.required('true', ''), ValidationService.isDate(), ValidationService.maxAge(5)])}},{"key": "reportedClaims[XX].claimNumber","type": "input-field","className":"col-xs-4","templateOptions":{"label":"Claim number"},"validators": {"validation": Validators.compose([ValidationService.required('true', '')])}},{"key": "reportedClaims[XX].totalClaim","type": "input-field","className":"col-xs-4","templateOptions":{"label":"Total claim insurer","formatTextInput":"currency","addonLeft":{"class":"fa fa-usd"},"affectsPremium":"Yes","affectsTriggers":"Yes"},"validators": {"validation": Validators.compose([ValidationService.required('true', '')])}},{"key": "reportedClaims[XX].claimLossDetails","type": "input-field","className":"col-xs-6","templateOptions":{"label":"Details of loss"},"validators": {"validation": Validators.compose([ValidationService.required('true', '')])}},{"key": "reportedClaims[XX].insurer","type": "input-field","className":"col-xs-6","templateOptions":{"label":"Insurer"},"validators": {"validation": Validators.compose([ValidationService.required('true', '')])}}</v>
      </c>
      <c r="CM19"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9" s="26" t="str">
        <f>IF(AND(Table_Repeating_Question_Sets[[#This Row],[Header]]="",Table_Repeating_Question_Sets[[#This Row],[Property]]&lt;&gt;"",Table_Repeating_Question_Sets[[#This Row],[Field Type]]&lt;&gt;""),
""""&amp;Table_Repeating_Question_Sets[[#This Row],[Key]]&amp;"""","")</f>
        <v>"claimDate"</v>
      </c>
      <c r="CO19"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"claimDate","claimNumber","totalClaim","claimLossDetails","insurer"</v>
      </c>
      <c r="CP19" s="26" t="str">
        <f ca="1">IF(ISNUMBER(Table_Repeating_Question_Sets[[#This Row],[Config Use Row]]),INDEX(Table_Repeating_Question_Sets[Config Rollup],Table_Repeating_Question_Sets[[#This Row],[Config Use Row]]),"")</f>
        <v/>
      </c>
      <c r="CQ19" s="26" t="str">
        <f ca="1">IF(ISNUMBER(Table_Repeating_Question_Sets[[#This Row],[Config Use Row]]),INDEX(Table_Repeating_Question_Sets[Config Keys Nested Rollup],Table_Repeating_Question_Sets[[#This Row],[Config Use Row]]),"")</f>
        <v/>
      </c>
    </row>
    <row r="20" spans="2:95" s="22" customFormat="1" ht="21" customHeight="1">
      <c r="B20" s="27" t="s">
        <v>1490</v>
      </c>
      <c r="C20" s="27"/>
      <c r="D20" s="26" t="str">
        <f ca="1">IF(Table_Repeating_Question_Sets[[#This Row],[Header]]="Yes","",
IF(INDIRECT(SUBSTITUTE(ADDRESS(1,COLUMN(),4),"1","")&amp;ROW()-1)="",
INDIRECT(SUBSTITUTE(ADDRESS(1,COLUMN(Table_Repeating_Question_Sets[[#This Row],[Property]]),4),"1","")&amp;ROW()-1),
INDIRECT(SUBSTITUTE(ADDRESS(1,COLUMN(),4),"1","")&amp;ROW()-1)))</f>
        <v>Reported Claims</v>
      </c>
      <c r="E20"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claimNumber</v>
      </c>
      <c r="F20" s="26" t="str">
        <f ca="1">IF(Table_Repeating_Question_Sets[[#This Row],[Header]]="Yes","",IF(INDIRECT(SUBSTITUTE(ADDRESS(1,COLUMN(),4),"1","")&amp;ROW()-1)="",
INDIRECT(SUBSTITUTE(ADDRESS(1,COLUMN(Table_Repeating_Question_Sets[[#This Row],[Property]]),4),"1","")&amp;ROW()-1),INDIRECT(SUBSTITUTE(ADDRESS(1,COLUMN(),4),"1","")&amp;ROW()-1)))</f>
        <v>Reported Claims</v>
      </c>
      <c r="G20"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reportedClaims[XX].claimNumber</v>
      </c>
      <c r="H20" s="137" t="str">
        <f>IF(Table_Repeating_Question_Sets[[#This Row],[Header]]="Yes","",IF(Table_Repeating_Question_Sets[[#This Row],[Property]]&lt;&gt;"",SUBSTITUTE(Table_Repeating_Question_Sets[[#This Row],[Property]]," ",""),""))</f>
        <v>ClaimNumber</v>
      </c>
      <c r="I20" s="94"/>
      <c r="J20" s="94"/>
      <c r="K20" s="94"/>
      <c r="L20" s="94"/>
      <c r="M20" s="94"/>
      <c r="N20" s="94"/>
      <c r="O20" s="94"/>
      <c r="P20" s="94"/>
      <c r="Q20" s="94"/>
      <c r="R20" s="94"/>
      <c r="S20"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20" s="97">
        <f>IF(Table_Repeating_Question_Sets[[#This Row],[Header]]&lt;&gt;"Yes",COUNTA(Table_Repeating_Question_Sets[[#This Row],[Value 1]:[Value 10]]),"")</f>
        <v>0</v>
      </c>
      <c r="U20" s="27" t="s">
        <v>37</v>
      </c>
      <c r="V20" s="27" t="s">
        <v>37</v>
      </c>
      <c r="W20" s="10"/>
      <c r="X20" s="82" t="s">
        <v>60</v>
      </c>
      <c r="Y20" s="27"/>
      <c r="Z20" s="27">
        <v>4</v>
      </c>
      <c r="AA20" s="27"/>
      <c r="AB20" s="27"/>
      <c r="AC20" s="27"/>
      <c r="AD20" s="10"/>
      <c r="AE20" s="27" t="s">
        <v>1494</v>
      </c>
      <c r="AF20" s="10"/>
      <c r="AG20" s="27"/>
      <c r="AH20" s="27"/>
      <c r="AI20" s="10"/>
      <c r="AJ20" s="10"/>
      <c r="AK20" s="10"/>
      <c r="AL20" s="10"/>
      <c r="AM20" s="10"/>
      <c r="AN20" s="27"/>
      <c r="AO20" s="27"/>
      <c r="AP20" s="10"/>
      <c r="AQ20" s="10"/>
      <c r="AR20" s="27"/>
      <c r="AS20" s="10"/>
      <c r="AT20" s="27"/>
      <c r="AU20" s="27"/>
      <c r="AV20" s="27"/>
      <c r="AW20" s="10"/>
      <c r="AX20" s="10"/>
      <c r="AY20" s="26">
        <f ca="1">IF(Table_Repeating_Question_Sets[[#This Row],[Header]]="Yes","",_xlfn.NUMBERVALUE(INDIRECT(SUBSTITUTE(ADDRESS(1,COLUMN(Table_Repeating_Question_Sets[[#This Row],[Count 1]]),4),"1","")&amp;ROW(Table_Repeating_Question_Sets[[#This Row],[Count 1]])+1))+IF(Table_Repeating_Question_Sets[[#This Row],[Value 1]]&lt;&gt;"",1,0))</f>
        <v>0</v>
      </c>
      <c r="AZ20"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4</v>
      </c>
      <c r="BA20"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20" s="26">
        <f ca="1">IF(Table_Repeating_Question_Sets[[#This Row],[Header]]="Yes","",_xlfn.NUMBERVALUE(INDIRECT(SUBSTITUTE(ADDRESS(1,COLUMN(Table_Repeating_Question_Sets[[#This Row],[Count 2]]),4),"1","")&amp;ROW(Table_Repeating_Question_Sets[[#This Row],[Count 2]])+1))+IF(Table_Repeating_Question_Sets[[#This Row],[Value 2]]&lt;&gt;"",1,0))</f>
        <v>0</v>
      </c>
      <c r="BC20"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4</v>
      </c>
      <c r="BD20"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20" s="26">
        <f ca="1">IF(Table_Repeating_Question_Sets[[#This Row],[Header]]="Yes","",_xlfn.NUMBERVALUE(INDIRECT(SUBSTITUTE(ADDRESS(1,COLUMN(Table_Repeating_Question_Sets[[#This Row],[Count 3]]),4),"1","")&amp;ROW(Table_Repeating_Question_Sets[[#This Row],[Count 3]])+1))+IF(Table_Repeating_Question_Sets[[#This Row],[Value 3]]&lt;&gt;"",1,0))</f>
        <v>0</v>
      </c>
      <c r="BF20"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4</v>
      </c>
      <c r="BG20"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20" s="26">
        <f ca="1">IF(Table_Repeating_Question_Sets[[#This Row],[Header]]="Yes","",_xlfn.NUMBERVALUE(INDIRECT(SUBSTITUTE(ADDRESS(1,COLUMN(Table_Repeating_Question_Sets[[#This Row],[Count 4]]),4),"1","")&amp;ROW(Table_Repeating_Question_Sets[[#This Row],[Count 4]])+1))+IF(Table_Repeating_Question_Sets[[#This Row],[Value 4]]&lt;&gt;"",1,0))</f>
        <v>0</v>
      </c>
      <c r="BI20"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4</v>
      </c>
      <c r="BJ20"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20" s="26">
        <f ca="1">IF(Table_Repeating_Question_Sets[[#This Row],[Header]]="Yes","",_xlfn.NUMBERVALUE(INDIRECT(SUBSTITUTE(ADDRESS(1,COLUMN(Table_Repeating_Question_Sets[[#This Row],[Count 5]]),4),"1","")&amp;ROW(Table_Repeating_Question_Sets[[#This Row],[Count 5]])+1))+IF(Table_Repeating_Question_Sets[[#This Row],[Value 5]]&lt;&gt;"",1,0))</f>
        <v>0</v>
      </c>
      <c r="BL20"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4</v>
      </c>
      <c r="BM20"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20" s="26">
        <f ca="1">IF(Table_Repeating_Question_Sets[[#This Row],[Header]]="Yes","",_xlfn.NUMBERVALUE(INDIRECT(SUBSTITUTE(ADDRESS(1,COLUMN(Table_Repeating_Question_Sets[[#This Row],[Count 6]]),4),"1","")&amp;ROW(Table_Repeating_Question_Sets[[#This Row],[Count 6]])+1))+IF(Table_Repeating_Question_Sets[[#This Row],[Value 6]]&lt;&gt;"",1,0))</f>
        <v>0</v>
      </c>
      <c r="BO20"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4</v>
      </c>
      <c r="BP20"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20" s="26">
        <f ca="1">IF(Table_Repeating_Question_Sets[[#This Row],[Header]]="Yes","",_xlfn.NUMBERVALUE(INDIRECT(SUBSTITUTE(ADDRESS(1,COLUMN(Table_Repeating_Question_Sets[[#This Row],[Count 7]]),4),"1","")&amp;ROW(Table_Repeating_Question_Sets[[#This Row],[Count 7]])+1))+IF(Table_Repeating_Question_Sets[[#This Row],[Value 7]]&lt;&gt;"",1,0))</f>
        <v>0</v>
      </c>
      <c r="BR20"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4</v>
      </c>
      <c r="BS20"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20" s="26">
        <f ca="1">IF(Table_Repeating_Question_Sets[[#This Row],[Header]]="Yes","",_xlfn.NUMBERVALUE(INDIRECT(SUBSTITUTE(ADDRESS(1,COLUMN(Table_Repeating_Question_Sets[[#This Row],[Count 8]]),4),"1","")&amp;ROW(Table_Repeating_Question_Sets[[#This Row],[Count 8]])+1))+IF(Table_Repeating_Question_Sets[[#This Row],[Value 8]]&lt;&gt;"",1,0))</f>
        <v>0</v>
      </c>
      <c r="BU20"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4</v>
      </c>
      <c r="BV20"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20" s="26">
        <f ca="1">IF(Table_Repeating_Question_Sets[[#This Row],[Header]]="Yes","",_xlfn.NUMBERVALUE(INDIRECT(SUBSTITUTE(ADDRESS(1,COLUMN(Table_Repeating_Question_Sets[[#This Row],[Count 9]]),4),"1","")&amp;ROW(Table_Repeating_Question_Sets[[#This Row],[Count 9]])+1))+IF(Table_Repeating_Question_Sets[[#This Row],[Value 9]]&lt;&gt;"",1,0))</f>
        <v>0</v>
      </c>
      <c r="BX20"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4</v>
      </c>
      <c r="BY20"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20" s="26">
        <f ca="1">IF(Table_Repeating_Question_Sets[[#This Row],[Header]]="Yes","",_xlfn.NUMBERVALUE(INDIRECT(SUBSTITUTE(ADDRESS(1,COLUMN(Table_Repeating_Question_Sets[[#This Row],[Count 10]]),4),"1","")&amp;ROW(Table_Repeating_Question_Sets[[#This Row],[Count 10]])+1))+IF(Table_Repeating_Question_Sets[[#This Row],[Value 10]]&lt;&gt;"",1,0))</f>
        <v>0</v>
      </c>
      <c r="CA20"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4</v>
      </c>
      <c r="CB20"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20"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20"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20" s="137">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F20"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4</v>
      </c>
      <c r="CG20" s="26" t="str">
        <f t="array" aca="1" ref="CG20"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20"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20"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"templateOptions":{"label":"Claim number"}</v>
      </c>
      <c r="CJ20"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"reportedClaims[XX].claimNumber","type": "input-field","className":"col-xs-4","templateOptions":{"label":"Claim number"},"validators": {"validation": Validators.compose([ValidationService.required('true', '')])}}</v>
      </c>
      <c r="CK20" s="26" t="str">
        <f ca="1" xml:space="preserve">
IF(Table_Repeating_Question_Sets[[#This Row],[Row]]="Yes","]},{""className"": ""row"",""fieldGroup"": [","")&amp;
Table_Repeating_Question_Sets[[#This Row],[Config Field]]</f>
        <v>{"key": "reportedClaims[XX].claimNumber","type": "input-field","className":"col-xs-4","templateOptions":{"label":"Claim number"},"validators": {"validation": Validators.compose([ValidationService.required('true', '')])}}</v>
      </c>
      <c r="CL20"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"reportedClaims[XX].claimNumber","type": "input-field","className":"col-xs-4","templateOptions":{"label":"Claim number"},"validators": {"validation": Validators.compose([ValidationService.required('true', '')])}},{"key": "reportedClaims[XX].totalClaim","type": "input-field","className":"col-xs-4","templateOptions":{"label":"Total claim insurer","formatTextInput":"currency","addonLeft":{"class":"fa fa-usd"},"affectsPremium":"Yes","affectsTriggers":"Yes"},"validators": {"validation": Validators.compose([ValidationService.required('true', '')])}},{"key": "reportedClaims[XX].claimLossDetails","type": "input-field","className":"col-xs-6","templateOptions":{"label":"Details of loss"},"validators": {"validation": Validators.compose([ValidationService.required('true', '')])}},{"key": "reportedClaims[XX].insurer","type": "input-field","className":"col-xs-6","templateOptions":{"label":"Insurer"},"validators": {"validation": Validators.compose([ValidationService.required('true', '')])}}</v>
      </c>
      <c r="CM20"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20" s="26" t="str">
        <f>IF(AND(Table_Repeating_Question_Sets[[#This Row],[Header]]="",Table_Repeating_Question_Sets[[#This Row],[Property]]&lt;&gt;"",Table_Repeating_Question_Sets[[#This Row],[Field Type]]&lt;&gt;""),
""""&amp;Table_Repeating_Question_Sets[[#This Row],[Key]]&amp;"""","")</f>
        <v>"claimNumber"</v>
      </c>
      <c r="CO20"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"claimNumber","totalClaim","claimLossDetails","insurer"</v>
      </c>
      <c r="CP20" s="26" t="str">
        <f ca="1">IF(ISNUMBER(Table_Repeating_Question_Sets[[#This Row],[Config Use Row]]),INDEX(Table_Repeating_Question_Sets[Config Rollup],Table_Repeating_Question_Sets[[#This Row],[Config Use Row]]),"")</f>
        <v/>
      </c>
      <c r="CQ20" s="26" t="str">
        <f ca="1">IF(ISNUMBER(Table_Repeating_Question_Sets[[#This Row],[Config Use Row]]),INDEX(Table_Repeating_Question_Sets[Config Keys Nested Rollup],Table_Repeating_Question_Sets[[#This Row],[Config Use Row]]),"")</f>
        <v/>
      </c>
    </row>
    <row r="21" spans="2:95" s="22" customFormat="1" ht="21" customHeight="1">
      <c r="B21" s="27" t="s">
        <v>1491</v>
      </c>
      <c r="C21" s="27"/>
      <c r="D21" s="26" t="str">
        <f ca="1">IF(Table_Repeating_Question_Sets[[#This Row],[Header]]="Yes","",
IF(INDIRECT(SUBSTITUTE(ADDRESS(1,COLUMN(),4),"1","")&amp;ROW()-1)="",
INDIRECT(SUBSTITUTE(ADDRESS(1,COLUMN(Table_Repeating_Question_Sets[[#This Row],[Property]]),4),"1","")&amp;ROW()-1),
INDIRECT(SUBSTITUTE(ADDRESS(1,COLUMN(),4),"1","")&amp;ROW()-1)))</f>
        <v>Reported Claims</v>
      </c>
      <c r="E21"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totalClaim</v>
      </c>
      <c r="F21" s="26" t="str">
        <f ca="1">IF(Table_Repeating_Question_Sets[[#This Row],[Header]]="Yes","",IF(INDIRECT(SUBSTITUTE(ADDRESS(1,COLUMN(),4),"1","")&amp;ROW()-1)="",
INDIRECT(SUBSTITUTE(ADDRESS(1,COLUMN(Table_Repeating_Question_Sets[[#This Row],[Property]]),4),"1","")&amp;ROW()-1),INDIRECT(SUBSTITUTE(ADDRESS(1,COLUMN(),4),"1","")&amp;ROW()-1)))</f>
        <v>Reported Claims</v>
      </c>
      <c r="G21"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reportedClaims[XX].totalClaim</v>
      </c>
      <c r="H21" s="137" t="str">
        <f>IF(Table_Repeating_Question_Sets[[#This Row],[Header]]="Yes","",IF(Table_Repeating_Question_Sets[[#This Row],[Property]]&lt;&gt;"",SUBSTITUTE(Table_Repeating_Question_Sets[[#This Row],[Property]]," ",""),""))</f>
        <v>TotalClaim</v>
      </c>
      <c r="I21" s="94"/>
      <c r="J21" s="94"/>
      <c r="K21" s="94"/>
      <c r="L21" s="94"/>
      <c r="M21" s="94"/>
      <c r="N21" s="94"/>
      <c r="O21" s="94"/>
      <c r="P21" s="94"/>
      <c r="Q21" s="94"/>
      <c r="R21" s="94"/>
      <c r="S21"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21" s="97">
        <f>IF(Table_Repeating_Question_Sets[[#This Row],[Header]]&lt;&gt;"Yes",COUNTA(Table_Repeating_Question_Sets[[#This Row],[Value 1]:[Value 10]]),"")</f>
        <v>0</v>
      </c>
      <c r="U21" s="27" t="s">
        <v>65</v>
      </c>
      <c r="V21" s="27" t="s">
        <v>65</v>
      </c>
      <c r="W21" s="10"/>
      <c r="X21" s="82" t="s">
        <v>60</v>
      </c>
      <c r="Y21" s="27"/>
      <c r="Z21" s="27">
        <v>4</v>
      </c>
      <c r="AA21" s="27"/>
      <c r="AB21" s="27"/>
      <c r="AC21" s="27"/>
      <c r="AD21" s="10"/>
      <c r="AE21" s="27" t="s">
        <v>1495</v>
      </c>
      <c r="AF21" s="10"/>
      <c r="AG21" s="27"/>
      <c r="AH21" s="27"/>
      <c r="AI21" s="10"/>
      <c r="AJ21" s="10"/>
      <c r="AK21" s="10"/>
      <c r="AL21" s="10"/>
      <c r="AM21" s="10"/>
      <c r="AN21" s="27"/>
      <c r="AO21" s="27"/>
      <c r="AP21" s="10"/>
      <c r="AQ21" s="10"/>
      <c r="AR21" s="27"/>
      <c r="AS21" s="10"/>
      <c r="AT21" s="27"/>
      <c r="AU21" s="27" t="s">
        <v>60</v>
      </c>
      <c r="AV21" s="27" t="s">
        <v>60</v>
      </c>
      <c r="AW21" s="10"/>
      <c r="AX21" s="10"/>
      <c r="AY21" s="26">
        <f ca="1">IF(Table_Repeating_Question_Sets[[#This Row],[Header]]="Yes","",_xlfn.NUMBERVALUE(INDIRECT(SUBSTITUTE(ADDRESS(1,COLUMN(Table_Repeating_Question_Sets[[#This Row],[Count 1]]),4),"1","")&amp;ROW(Table_Repeating_Question_Sets[[#This Row],[Count 1]])+1))+IF(Table_Repeating_Question_Sets[[#This Row],[Value 1]]&lt;&gt;"",1,0))</f>
        <v>0</v>
      </c>
      <c r="AZ21"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3</v>
      </c>
      <c r="BA21"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21" s="26">
        <f ca="1">IF(Table_Repeating_Question_Sets[[#This Row],[Header]]="Yes","",_xlfn.NUMBERVALUE(INDIRECT(SUBSTITUTE(ADDRESS(1,COLUMN(Table_Repeating_Question_Sets[[#This Row],[Count 2]]),4),"1","")&amp;ROW(Table_Repeating_Question_Sets[[#This Row],[Count 2]])+1))+IF(Table_Repeating_Question_Sets[[#This Row],[Value 2]]&lt;&gt;"",1,0))</f>
        <v>0</v>
      </c>
      <c r="BC21"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3</v>
      </c>
      <c r="BD21"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21" s="26">
        <f ca="1">IF(Table_Repeating_Question_Sets[[#This Row],[Header]]="Yes","",_xlfn.NUMBERVALUE(INDIRECT(SUBSTITUTE(ADDRESS(1,COLUMN(Table_Repeating_Question_Sets[[#This Row],[Count 3]]),4),"1","")&amp;ROW(Table_Repeating_Question_Sets[[#This Row],[Count 3]])+1))+IF(Table_Repeating_Question_Sets[[#This Row],[Value 3]]&lt;&gt;"",1,0))</f>
        <v>0</v>
      </c>
      <c r="BF21"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3</v>
      </c>
      <c r="BG21"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21" s="26">
        <f ca="1">IF(Table_Repeating_Question_Sets[[#This Row],[Header]]="Yes","",_xlfn.NUMBERVALUE(INDIRECT(SUBSTITUTE(ADDRESS(1,COLUMN(Table_Repeating_Question_Sets[[#This Row],[Count 4]]),4),"1","")&amp;ROW(Table_Repeating_Question_Sets[[#This Row],[Count 4]])+1))+IF(Table_Repeating_Question_Sets[[#This Row],[Value 4]]&lt;&gt;"",1,0))</f>
        <v>0</v>
      </c>
      <c r="BI21"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3</v>
      </c>
      <c r="BJ21"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21" s="26">
        <f ca="1">IF(Table_Repeating_Question_Sets[[#This Row],[Header]]="Yes","",_xlfn.NUMBERVALUE(INDIRECT(SUBSTITUTE(ADDRESS(1,COLUMN(Table_Repeating_Question_Sets[[#This Row],[Count 5]]),4),"1","")&amp;ROW(Table_Repeating_Question_Sets[[#This Row],[Count 5]])+1))+IF(Table_Repeating_Question_Sets[[#This Row],[Value 5]]&lt;&gt;"",1,0))</f>
        <v>0</v>
      </c>
      <c r="BL21"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3</v>
      </c>
      <c r="BM21"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21" s="26">
        <f ca="1">IF(Table_Repeating_Question_Sets[[#This Row],[Header]]="Yes","",_xlfn.NUMBERVALUE(INDIRECT(SUBSTITUTE(ADDRESS(1,COLUMN(Table_Repeating_Question_Sets[[#This Row],[Count 6]]),4),"1","")&amp;ROW(Table_Repeating_Question_Sets[[#This Row],[Count 6]])+1))+IF(Table_Repeating_Question_Sets[[#This Row],[Value 6]]&lt;&gt;"",1,0))</f>
        <v>0</v>
      </c>
      <c r="BO21"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3</v>
      </c>
      <c r="BP21"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21" s="26">
        <f ca="1">IF(Table_Repeating_Question_Sets[[#This Row],[Header]]="Yes","",_xlfn.NUMBERVALUE(INDIRECT(SUBSTITUTE(ADDRESS(1,COLUMN(Table_Repeating_Question_Sets[[#This Row],[Count 7]]),4),"1","")&amp;ROW(Table_Repeating_Question_Sets[[#This Row],[Count 7]])+1))+IF(Table_Repeating_Question_Sets[[#This Row],[Value 7]]&lt;&gt;"",1,0))</f>
        <v>0</v>
      </c>
      <c r="BR21"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3</v>
      </c>
      <c r="BS21"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21" s="26">
        <f ca="1">IF(Table_Repeating_Question_Sets[[#This Row],[Header]]="Yes","",_xlfn.NUMBERVALUE(INDIRECT(SUBSTITUTE(ADDRESS(1,COLUMN(Table_Repeating_Question_Sets[[#This Row],[Count 8]]),4),"1","")&amp;ROW(Table_Repeating_Question_Sets[[#This Row],[Count 8]])+1))+IF(Table_Repeating_Question_Sets[[#This Row],[Value 8]]&lt;&gt;"",1,0))</f>
        <v>0</v>
      </c>
      <c r="BU21"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3</v>
      </c>
      <c r="BV21"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21" s="26">
        <f ca="1">IF(Table_Repeating_Question_Sets[[#This Row],[Header]]="Yes","",_xlfn.NUMBERVALUE(INDIRECT(SUBSTITUTE(ADDRESS(1,COLUMN(Table_Repeating_Question_Sets[[#This Row],[Count 9]]),4),"1","")&amp;ROW(Table_Repeating_Question_Sets[[#This Row],[Count 9]])+1))+IF(Table_Repeating_Question_Sets[[#This Row],[Value 9]]&lt;&gt;"",1,0))</f>
        <v>0</v>
      </c>
      <c r="BX21"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3</v>
      </c>
      <c r="BY21"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21" s="26">
        <f ca="1">IF(Table_Repeating_Question_Sets[[#This Row],[Header]]="Yes","",_xlfn.NUMBERVALUE(INDIRECT(SUBSTITUTE(ADDRESS(1,COLUMN(Table_Repeating_Question_Sets[[#This Row],[Count 10]]),4),"1","")&amp;ROW(Table_Repeating_Question_Sets[[#This Row],[Count 10]])+1))+IF(Table_Repeating_Question_Sets[[#This Row],[Value 10]]&lt;&gt;"",1,0))</f>
        <v>0</v>
      </c>
      <c r="CA21"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3</v>
      </c>
      <c r="CB21"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21"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21"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21" s="137">
        <f ca="1">IF(Table_Repeating_Question_Sets[[#This Row],[Header]]="Yes","",_xlfn.NUMBERVALUE(INDIRECT(SUBSTITUTE(ADDRESS(1,COLUMN(Table_Repeating_Question_Sets[[#This Row],[Config Count Fwd]]),4),"1","")&amp;ROW(Table_Repeating_Question_Sets[[#This Row],[Config Count Fwd]])-1))+IF(Table_Repeating_Question_Sets[[#This Row],[Property]]&lt;&gt;"",1,0))</f>
        <v>3</v>
      </c>
      <c r="CF21"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3</v>
      </c>
      <c r="CG21" s="26" t="str">
        <f t="array" aca="1" ref="CG21"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21"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21"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"templateOptions":{"label":"Total claim insurer","formatTextInput":"currency","addonLeft":{"class":"fa fa-usd"},"affectsPremium":"Yes","affectsTriggers":"Yes"}</v>
      </c>
      <c r="CJ21"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"reportedClaims[XX].totalClaim","type": "input-field","className":"col-xs-4","templateOptions":{"label":"Total claim insurer","formatTextInput":"currency","addonLeft":{"class":"fa fa-usd"},"affectsPremium":"Yes","affectsTriggers":"Yes"},"validators": {"validation": Validators.compose([ValidationService.required('true', '')])}}</v>
      </c>
      <c r="CK21" s="26" t="str">
        <f ca="1" xml:space="preserve">
IF(Table_Repeating_Question_Sets[[#This Row],[Row]]="Yes","]},{""className"": ""row"",""fieldGroup"": [","")&amp;
Table_Repeating_Question_Sets[[#This Row],[Config Field]]</f>
        <v>{"key": "reportedClaims[XX].totalClaim","type": "input-field","className":"col-xs-4","templateOptions":{"label":"Total claim insurer","formatTextInput":"currency","addonLeft":{"class":"fa fa-usd"},"affectsPremium":"Yes","affectsTriggers":"Yes"},"validators": {"validation": Validators.compose([ValidationService.required('true', '')])}}</v>
      </c>
      <c r="CL21"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"reportedClaims[XX].totalClaim","type": "input-field","className":"col-xs-4","templateOptions":{"label":"Total claim insurer","formatTextInput":"currency","addonLeft":{"class":"fa fa-usd"},"affectsPremium":"Yes","affectsTriggers":"Yes"},"validators": {"validation": Validators.compose([ValidationService.required('true', '')])}},{"key": "reportedClaims[XX].claimLossDetails","type": "input-field","className":"col-xs-6","templateOptions":{"label":"Details of loss"},"validators": {"validation": Validators.compose([ValidationService.required('true', '')])}},{"key": "reportedClaims[XX].insurer","type": "input-field","className":"col-xs-6","templateOptions":{"label":"Insurer"},"validators": {"validation": Validators.compose([ValidationService.required('true', '')])}}</v>
      </c>
      <c r="CM21"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21" s="26" t="str">
        <f>IF(AND(Table_Repeating_Question_Sets[[#This Row],[Header]]="",Table_Repeating_Question_Sets[[#This Row],[Property]]&lt;&gt;"",Table_Repeating_Question_Sets[[#This Row],[Field Type]]&lt;&gt;""),
""""&amp;Table_Repeating_Question_Sets[[#This Row],[Key]]&amp;"""","")</f>
        <v>"totalClaim"</v>
      </c>
      <c r="CO21"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"totalClaim","claimLossDetails","insurer"</v>
      </c>
      <c r="CP21" s="26" t="str">
        <f ca="1">IF(ISNUMBER(Table_Repeating_Question_Sets[[#This Row],[Config Use Row]]),INDEX(Table_Repeating_Question_Sets[Config Rollup],Table_Repeating_Question_Sets[[#This Row],[Config Use Row]]),"")</f>
        <v/>
      </c>
      <c r="CQ21" s="26" t="str">
        <f ca="1">IF(ISNUMBER(Table_Repeating_Question_Sets[[#This Row],[Config Use Row]]),INDEX(Table_Repeating_Question_Sets[Config Keys Nested Rollup],Table_Repeating_Question_Sets[[#This Row],[Config Use Row]]),"")</f>
        <v/>
      </c>
    </row>
    <row r="22" spans="2:95" s="22" customFormat="1" ht="21" customHeight="1">
      <c r="B22" s="27" t="s">
        <v>1492</v>
      </c>
      <c r="C22" s="27"/>
      <c r="D22" s="26" t="str">
        <f ca="1">IF(Table_Repeating_Question_Sets[[#This Row],[Header]]="Yes","",
IF(INDIRECT(SUBSTITUTE(ADDRESS(1,COLUMN(),4),"1","")&amp;ROW()-1)="",
INDIRECT(SUBSTITUTE(ADDRESS(1,COLUMN(Table_Repeating_Question_Sets[[#This Row],[Property]]),4),"1","")&amp;ROW()-1),
INDIRECT(SUBSTITUTE(ADDRESS(1,COLUMN(),4),"1","")&amp;ROW()-1)))</f>
        <v>Reported Claims</v>
      </c>
      <c r="E22"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claimLossDetails</v>
      </c>
      <c r="F22" s="26" t="str">
        <f ca="1">IF(Table_Repeating_Question_Sets[[#This Row],[Header]]="Yes","",IF(INDIRECT(SUBSTITUTE(ADDRESS(1,COLUMN(),4),"1","")&amp;ROW()-1)="",
INDIRECT(SUBSTITUTE(ADDRESS(1,COLUMN(Table_Repeating_Question_Sets[[#This Row],[Property]]),4),"1","")&amp;ROW()-1),INDIRECT(SUBSTITUTE(ADDRESS(1,COLUMN(),4),"1","")&amp;ROW()-1)))</f>
        <v>Reported Claims</v>
      </c>
      <c r="G22"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reportedClaims[XX].claimLossDetails</v>
      </c>
      <c r="H22" s="137" t="str">
        <f>IF(Table_Repeating_Question_Sets[[#This Row],[Header]]="Yes","",IF(Table_Repeating_Question_Sets[[#This Row],[Property]]&lt;&gt;"",SUBSTITUTE(Table_Repeating_Question_Sets[[#This Row],[Property]]," ",""),""))</f>
        <v>ClaimLossDetails</v>
      </c>
      <c r="I22" s="94"/>
      <c r="J22" s="94"/>
      <c r="K22" s="94"/>
      <c r="L22" s="94"/>
      <c r="M22" s="94"/>
      <c r="N22" s="94"/>
      <c r="O22" s="94"/>
      <c r="P22" s="94"/>
      <c r="Q22" s="94"/>
      <c r="R22" s="94"/>
      <c r="S22"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22" s="97">
        <f>IF(Table_Repeating_Question_Sets[[#This Row],[Header]]&lt;&gt;"Yes",COUNTA(Table_Repeating_Question_Sets[[#This Row],[Value 1]:[Value 10]]),"")</f>
        <v>0</v>
      </c>
      <c r="U22" s="27" t="s">
        <v>37</v>
      </c>
      <c r="V22" s="27" t="s">
        <v>37</v>
      </c>
      <c r="W22" s="10"/>
      <c r="X22" s="82" t="s">
        <v>60</v>
      </c>
      <c r="Y22" s="27"/>
      <c r="Z22" s="27">
        <v>6</v>
      </c>
      <c r="AA22" s="27"/>
      <c r="AB22" s="27"/>
      <c r="AC22" s="27"/>
      <c r="AD22" s="10"/>
      <c r="AE22" s="27" t="s">
        <v>1496</v>
      </c>
      <c r="AF22" s="10"/>
      <c r="AG22" s="27"/>
      <c r="AH22" s="27"/>
      <c r="AI22" s="10"/>
      <c r="AJ22" s="10"/>
      <c r="AK22" s="10"/>
      <c r="AL22" s="10"/>
      <c r="AM22" s="10"/>
      <c r="AN22" s="27"/>
      <c r="AO22" s="27"/>
      <c r="AP22" s="10"/>
      <c r="AQ22" s="10"/>
      <c r="AR22" s="27"/>
      <c r="AS22" s="10"/>
      <c r="AT22" s="27"/>
      <c r="AU22" s="27"/>
      <c r="AV22" s="27"/>
      <c r="AW22" s="10"/>
      <c r="AX22" s="10"/>
      <c r="AY22" s="26">
        <f ca="1">IF(Table_Repeating_Question_Sets[[#This Row],[Header]]="Yes","",_xlfn.NUMBERVALUE(INDIRECT(SUBSTITUTE(ADDRESS(1,COLUMN(Table_Repeating_Question_Sets[[#This Row],[Count 1]]),4),"1","")&amp;ROW(Table_Repeating_Question_Sets[[#This Row],[Count 1]])+1))+IF(Table_Repeating_Question_Sets[[#This Row],[Value 1]]&lt;&gt;"",1,0))</f>
        <v>0</v>
      </c>
      <c r="AZ22"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22"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22" s="26">
        <f ca="1">IF(Table_Repeating_Question_Sets[[#This Row],[Header]]="Yes","",_xlfn.NUMBERVALUE(INDIRECT(SUBSTITUTE(ADDRESS(1,COLUMN(Table_Repeating_Question_Sets[[#This Row],[Count 2]]),4),"1","")&amp;ROW(Table_Repeating_Question_Sets[[#This Row],[Count 2]])+1))+IF(Table_Repeating_Question_Sets[[#This Row],[Value 2]]&lt;&gt;"",1,0))</f>
        <v>0</v>
      </c>
      <c r="BC22"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22"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22" s="26">
        <f ca="1">IF(Table_Repeating_Question_Sets[[#This Row],[Header]]="Yes","",_xlfn.NUMBERVALUE(INDIRECT(SUBSTITUTE(ADDRESS(1,COLUMN(Table_Repeating_Question_Sets[[#This Row],[Count 3]]),4),"1","")&amp;ROW(Table_Repeating_Question_Sets[[#This Row],[Count 3]])+1))+IF(Table_Repeating_Question_Sets[[#This Row],[Value 3]]&lt;&gt;"",1,0))</f>
        <v>0</v>
      </c>
      <c r="BF22"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22"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22" s="26">
        <f ca="1">IF(Table_Repeating_Question_Sets[[#This Row],[Header]]="Yes","",_xlfn.NUMBERVALUE(INDIRECT(SUBSTITUTE(ADDRESS(1,COLUMN(Table_Repeating_Question_Sets[[#This Row],[Count 4]]),4),"1","")&amp;ROW(Table_Repeating_Question_Sets[[#This Row],[Count 4]])+1))+IF(Table_Repeating_Question_Sets[[#This Row],[Value 4]]&lt;&gt;"",1,0))</f>
        <v>0</v>
      </c>
      <c r="BI22"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22"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22" s="26">
        <f ca="1">IF(Table_Repeating_Question_Sets[[#This Row],[Header]]="Yes","",_xlfn.NUMBERVALUE(INDIRECT(SUBSTITUTE(ADDRESS(1,COLUMN(Table_Repeating_Question_Sets[[#This Row],[Count 5]]),4),"1","")&amp;ROW(Table_Repeating_Question_Sets[[#This Row],[Count 5]])+1))+IF(Table_Repeating_Question_Sets[[#This Row],[Value 5]]&lt;&gt;"",1,0))</f>
        <v>0</v>
      </c>
      <c r="BL22"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22"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22" s="26">
        <f ca="1">IF(Table_Repeating_Question_Sets[[#This Row],[Header]]="Yes","",_xlfn.NUMBERVALUE(INDIRECT(SUBSTITUTE(ADDRESS(1,COLUMN(Table_Repeating_Question_Sets[[#This Row],[Count 6]]),4),"1","")&amp;ROW(Table_Repeating_Question_Sets[[#This Row],[Count 6]])+1))+IF(Table_Repeating_Question_Sets[[#This Row],[Value 6]]&lt;&gt;"",1,0))</f>
        <v>0</v>
      </c>
      <c r="BO22"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22"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22" s="26">
        <f ca="1">IF(Table_Repeating_Question_Sets[[#This Row],[Header]]="Yes","",_xlfn.NUMBERVALUE(INDIRECT(SUBSTITUTE(ADDRESS(1,COLUMN(Table_Repeating_Question_Sets[[#This Row],[Count 7]]),4),"1","")&amp;ROW(Table_Repeating_Question_Sets[[#This Row],[Count 7]])+1))+IF(Table_Repeating_Question_Sets[[#This Row],[Value 7]]&lt;&gt;"",1,0))</f>
        <v>0</v>
      </c>
      <c r="BR22"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22"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22" s="26">
        <f ca="1">IF(Table_Repeating_Question_Sets[[#This Row],[Header]]="Yes","",_xlfn.NUMBERVALUE(INDIRECT(SUBSTITUTE(ADDRESS(1,COLUMN(Table_Repeating_Question_Sets[[#This Row],[Count 8]]),4),"1","")&amp;ROW(Table_Repeating_Question_Sets[[#This Row],[Count 8]])+1))+IF(Table_Repeating_Question_Sets[[#This Row],[Value 8]]&lt;&gt;"",1,0))</f>
        <v>0</v>
      </c>
      <c r="BU22"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22"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22" s="26">
        <f ca="1">IF(Table_Repeating_Question_Sets[[#This Row],[Header]]="Yes","",_xlfn.NUMBERVALUE(INDIRECT(SUBSTITUTE(ADDRESS(1,COLUMN(Table_Repeating_Question_Sets[[#This Row],[Count 9]]),4),"1","")&amp;ROW(Table_Repeating_Question_Sets[[#This Row],[Count 9]])+1))+IF(Table_Repeating_Question_Sets[[#This Row],[Value 9]]&lt;&gt;"",1,0))</f>
        <v>0</v>
      </c>
      <c r="BX22"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22"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22" s="26">
        <f ca="1">IF(Table_Repeating_Question_Sets[[#This Row],[Header]]="Yes","",_xlfn.NUMBERVALUE(INDIRECT(SUBSTITUTE(ADDRESS(1,COLUMN(Table_Repeating_Question_Sets[[#This Row],[Count 10]]),4),"1","")&amp;ROW(Table_Repeating_Question_Sets[[#This Row],[Count 10]])+1))+IF(Table_Repeating_Question_Sets[[#This Row],[Value 10]]&lt;&gt;"",1,0))</f>
        <v>0</v>
      </c>
      <c r="CA22"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22"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22"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22"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22" s="137">
        <f ca="1">IF(Table_Repeating_Question_Sets[[#This Row],[Header]]="Yes","",_xlfn.NUMBERVALUE(INDIRECT(SUBSTITUTE(ADDRESS(1,COLUMN(Table_Repeating_Question_Sets[[#This Row],[Config Count Fwd]]),4),"1","")&amp;ROW(Table_Repeating_Question_Sets[[#This Row],[Config Count Fwd]])-1))+IF(Table_Repeating_Question_Sets[[#This Row],[Property]]&lt;&gt;"",1,0))</f>
        <v>4</v>
      </c>
      <c r="CF22"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22" s="26" t="str">
        <f t="array" aca="1" ref="CG22"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22"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22"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"templateOptions":{"label":"Details of loss"}</v>
      </c>
      <c r="CJ22"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"reportedClaims[XX].claimLossDetails","type": "input-field","className":"col-xs-6","templateOptions":{"label":"Details of loss"},"validators": {"validation": Validators.compose([ValidationService.required('true', '')])}}</v>
      </c>
      <c r="CK22" s="26" t="str">
        <f ca="1" xml:space="preserve">
IF(Table_Repeating_Question_Sets[[#This Row],[Row]]="Yes","]},{""className"": ""row"",""fieldGroup"": [","")&amp;
Table_Repeating_Question_Sets[[#This Row],[Config Field]]</f>
        <v>{"key": "reportedClaims[XX].claimLossDetails","type": "input-field","className":"col-xs-6","templateOptions":{"label":"Details of loss"},"validators": {"validation": Validators.compose([ValidationService.required('true', '')])}}</v>
      </c>
      <c r="CL22"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"reportedClaims[XX].claimLossDetails","type": "input-field","className":"col-xs-6","templateOptions":{"label":"Details of loss"},"validators": {"validation": Validators.compose([ValidationService.required('true', '')])}},{"key": "reportedClaims[XX].insurer","type": "input-field","className":"col-xs-6","templateOptions":{"label":"Insurer"},"validators": {"validation": Validators.compose([ValidationService.required('true', '')])}}</v>
      </c>
      <c r="CM22"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22" s="26" t="str">
        <f>IF(AND(Table_Repeating_Question_Sets[[#This Row],[Header]]="",Table_Repeating_Question_Sets[[#This Row],[Property]]&lt;&gt;"",Table_Repeating_Question_Sets[[#This Row],[Field Type]]&lt;&gt;""),
""""&amp;Table_Repeating_Question_Sets[[#This Row],[Key]]&amp;"""","")</f>
        <v>"claimLossDetails"</v>
      </c>
      <c r="CO22"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"claimLossDetails","insurer"</v>
      </c>
      <c r="CP22" s="26" t="str">
        <f ca="1">IF(ISNUMBER(Table_Repeating_Question_Sets[[#This Row],[Config Use Row]]),INDEX(Table_Repeating_Question_Sets[Config Rollup],Table_Repeating_Question_Sets[[#This Row],[Config Use Row]]),"")</f>
        <v/>
      </c>
      <c r="CQ22" s="26" t="str">
        <f ca="1">IF(ISNUMBER(Table_Repeating_Question_Sets[[#This Row],[Config Use Row]]),INDEX(Table_Repeating_Question_Sets[Config Keys Nested Rollup],Table_Repeating_Question_Sets[[#This Row],[Config Use Row]]),"")</f>
        <v/>
      </c>
    </row>
    <row r="23" spans="2:95" s="22" customFormat="1" ht="21" customHeight="1">
      <c r="B23" s="27" t="s">
        <v>1470</v>
      </c>
      <c r="C23" s="27"/>
      <c r="D23" s="26" t="str">
        <f ca="1">IF(Table_Repeating_Question_Sets[[#This Row],[Header]]="Yes","",
IF(INDIRECT(SUBSTITUTE(ADDRESS(1,COLUMN(),4),"1","")&amp;ROW()-1)="",
INDIRECT(SUBSTITUTE(ADDRESS(1,COLUMN(Table_Repeating_Question_Sets[[#This Row],[Property]]),4),"1","")&amp;ROW()-1),
INDIRECT(SUBSTITUTE(ADDRESS(1,COLUMN(),4),"1","")&amp;ROW()-1)))</f>
        <v>Reported Claims</v>
      </c>
      <c r="E23"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insurer</v>
      </c>
      <c r="F23" s="26" t="str">
        <f ca="1">IF(Table_Repeating_Question_Sets[[#This Row],[Header]]="Yes","",IF(INDIRECT(SUBSTITUTE(ADDRESS(1,COLUMN(),4),"1","")&amp;ROW()-1)="",
INDIRECT(SUBSTITUTE(ADDRESS(1,COLUMN(Table_Repeating_Question_Sets[[#This Row],[Property]]),4),"1","")&amp;ROW()-1),INDIRECT(SUBSTITUTE(ADDRESS(1,COLUMN(),4),"1","")&amp;ROW()-1)))</f>
        <v>Reported Claims</v>
      </c>
      <c r="G23"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reportedClaims[XX].insurer</v>
      </c>
      <c r="H23" s="137" t="str">
        <f>IF(Table_Repeating_Question_Sets[[#This Row],[Header]]="Yes","",IF(Table_Repeating_Question_Sets[[#This Row],[Property]]&lt;&gt;"",SUBSTITUTE(Table_Repeating_Question_Sets[[#This Row],[Property]]," ",""),""))</f>
        <v>Insurer</v>
      </c>
      <c r="I23" s="94"/>
      <c r="J23" s="94"/>
      <c r="K23" s="94"/>
      <c r="L23" s="94"/>
      <c r="M23" s="94"/>
      <c r="N23" s="94"/>
      <c r="O23" s="94"/>
      <c r="P23" s="94"/>
      <c r="Q23" s="94"/>
      <c r="R23" s="94"/>
      <c r="S23"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23" s="97">
        <f>IF(Table_Repeating_Question_Sets[[#This Row],[Header]]&lt;&gt;"Yes",COUNTA(Table_Repeating_Question_Sets[[#This Row],[Value 1]:[Value 10]]),"")</f>
        <v>0</v>
      </c>
      <c r="U23" s="27" t="s">
        <v>37</v>
      </c>
      <c r="V23" s="27" t="s">
        <v>37</v>
      </c>
      <c r="W23" s="10"/>
      <c r="X23" s="82" t="s">
        <v>60</v>
      </c>
      <c r="Y23" s="27"/>
      <c r="Z23" s="27">
        <v>6</v>
      </c>
      <c r="AA23" s="27"/>
      <c r="AB23" s="27"/>
      <c r="AC23" s="27"/>
      <c r="AD23" s="10"/>
      <c r="AE23" s="27" t="s">
        <v>1470</v>
      </c>
      <c r="AF23" s="10"/>
      <c r="AG23" s="27"/>
      <c r="AH23" s="27"/>
      <c r="AI23" s="10"/>
      <c r="AJ23" s="10"/>
      <c r="AK23" s="10"/>
      <c r="AL23" s="10"/>
      <c r="AM23" s="10"/>
      <c r="AN23" s="27"/>
      <c r="AO23" s="27"/>
      <c r="AP23" s="10"/>
      <c r="AQ23" s="10"/>
      <c r="AR23" s="27"/>
      <c r="AS23" s="10"/>
      <c r="AT23" s="27"/>
      <c r="AU23" s="27"/>
      <c r="AV23" s="27"/>
      <c r="AW23" s="10"/>
      <c r="AX23" s="10"/>
      <c r="AY23" s="26">
        <f ca="1">IF(Table_Repeating_Question_Sets[[#This Row],[Header]]="Yes","",_xlfn.NUMBERVALUE(INDIRECT(SUBSTITUTE(ADDRESS(1,COLUMN(Table_Repeating_Question_Sets[[#This Row],[Count 1]]),4),"1","")&amp;ROW(Table_Repeating_Question_Sets[[#This Row],[Count 1]])+1))+IF(Table_Repeating_Question_Sets[[#This Row],[Value 1]]&lt;&gt;"",1,0))</f>
        <v>0</v>
      </c>
      <c r="AZ23"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1</v>
      </c>
      <c r="BA23"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23" s="26">
        <f ca="1">IF(Table_Repeating_Question_Sets[[#This Row],[Header]]="Yes","",_xlfn.NUMBERVALUE(INDIRECT(SUBSTITUTE(ADDRESS(1,COLUMN(Table_Repeating_Question_Sets[[#This Row],[Count 2]]),4),"1","")&amp;ROW(Table_Repeating_Question_Sets[[#This Row],[Count 2]])+1))+IF(Table_Repeating_Question_Sets[[#This Row],[Value 2]]&lt;&gt;"",1,0))</f>
        <v>0</v>
      </c>
      <c r="BC23"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D23"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23" s="26">
        <f ca="1">IF(Table_Repeating_Question_Sets[[#This Row],[Header]]="Yes","",_xlfn.NUMBERVALUE(INDIRECT(SUBSTITUTE(ADDRESS(1,COLUMN(Table_Repeating_Question_Sets[[#This Row],[Count 3]]),4),"1","")&amp;ROW(Table_Repeating_Question_Sets[[#This Row],[Count 3]])+1))+IF(Table_Repeating_Question_Sets[[#This Row],[Value 3]]&lt;&gt;"",1,0))</f>
        <v>0</v>
      </c>
      <c r="BF23"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G23"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23" s="26">
        <f ca="1">IF(Table_Repeating_Question_Sets[[#This Row],[Header]]="Yes","",_xlfn.NUMBERVALUE(INDIRECT(SUBSTITUTE(ADDRESS(1,COLUMN(Table_Repeating_Question_Sets[[#This Row],[Count 4]]),4),"1","")&amp;ROW(Table_Repeating_Question_Sets[[#This Row],[Count 4]])+1))+IF(Table_Repeating_Question_Sets[[#This Row],[Value 4]]&lt;&gt;"",1,0))</f>
        <v>0</v>
      </c>
      <c r="BI23"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J23"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23" s="26">
        <f ca="1">IF(Table_Repeating_Question_Sets[[#This Row],[Header]]="Yes","",_xlfn.NUMBERVALUE(INDIRECT(SUBSTITUTE(ADDRESS(1,COLUMN(Table_Repeating_Question_Sets[[#This Row],[Count 5]]),4),"1","")&amp;ROW(Table_Repeating_Question_Sets[[#This Row],[Count 5]])+1))+IF(Table_Repeating_Question_Sets[[#This Row],[Value 5]]&lt;&gt;"",1,0))</f>
        <v>0</v>
      </c>
      <c r="BL23"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M23"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23" s="26">
        <f ca="1">IF(Table_Repeating_Question_Sets[[#This Row],[Header]]="Yes","",_xlfn.NUMBERVALUE(INDIRECT(SUBSTITUTE(ADDRESS(1,COLUMN(Table_Repeating_Question_Sets[[#This Row],[Count 6]]),4),"1","")&amp;ROW(Table_Repeating_Question_Sets[[#This Row],[Count 6]])+1))+IF(Table_Repeating_Question_Sets[[#This Row],[Value 6]]&lt;&gt;"",1,0))</f>
        <v>0</v>
      </c>
      <c r="BO23"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BP23"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23" s="26">
        <f ca="1">IF(Table_Repeating_Question_Sets[[#This Row],[Header]]="Yes","",_xlfn.NUMBERVALUE(INDIRECT(SUBSTITUTE(ADDRESS(1,COLUMN(Table_Repeating_Question_Sets[[#This Row],[Count 7]]),4),"1","")&amp;ROW(Table_Repeating_Question_Sets[[#This Row],[Count 7]])+1))+IF(Table_Repeating_Question_Sets[[#This Row],[Value 7]]&lt;&gt;"",1,0))</f>
        <v>0</v>
      </c>
      <c r="BR23"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BS23"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23" s="26">
        <f ca="1">IF(Table_Repeating_Question_Sets[[#This Row],[Header]]="Yes","",_xlfn.NUMBERVALUE(INDIRECT(SUBSTITUTE(ADDRESS(1,COLUMN(Table_Repeating_Question_Sets[[#This Row],[Count 8]]),4),"1","")&amp;ROW(Table_Repeating_Question_Sets[[#This Row],[Count 8]])+1))+IF(Table_Repeating_Question_Sets[[#This Row],[Value 8]]&lt;&gt;"",1,0))</f>
        <v>0</v>
      </c>
      <c r="BU23"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BV23"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23" s="26">
        <f ca="1">IF(Table_Repeating_Question_Sets[[#This Row],[Header]]="Yes","",_xlfn.NUMBERVALUE(INDIRECT(SUBSTITUTE(ADDRESS(1,COLUMN(Table_Repeating_Question_Sets[[#This Row],[Count 9]]),4),"1","")&amp;ROW(Table_Repeating_Question_Sets[[#This Row],[Count 9]])+1))+IF(Table_Repeating_Question_Sets[[#This Row],[Value 9]]&lt;&gt;"",1,0))</f>
        <v>0</v>
      </c>
      <c r="BX23"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BY23"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23" s="26">
        <f ca="1">IF(Table_Repeating_Question_Sets[[#This Row],[Header]]="Yes","",_xlfn.NUMBERVALUE(INDIRECT(SUBSTITUTE(ADDRESS(1,COLUMN(Table_Repeating_Question_Sets[[#This Row],[Count 10]]),4),"1","")&amp;ROW(Table_Repeating_Question_Sets[[#This Row],[Count 10]])+1))+IF(Table_Repeating_Question_Sets[[#This Row],[Value 10]]&lt;&gt;"",1,0))</f>
        <v>0</v>
      </c>
      <c r="CA23"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B23"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23"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23"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23" s="137">
        <f ca="1">IF(Table_Repeating_Question_Sets[[#This Row],[Header]]="Yes","",_xlfn.NUMBERVALUE(INDIRECT(SUBSTITUTE(ADDRESS(1,COLUMN(Table_Repeating_Question_Sets[[#This Row],[Config Count Fwd]]),4),"1","")&amp;ROW(Table_Repeating_Question_Sets[[#This Row],[Config Count Fwd]])-1))+IF(Table_Repeating_Question_Sets[[#This Row],[Property]]&lt;&gt;"",1,0))</f>
        <v>5</v>
      </c>
      <c r="CF23"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G23" s="26" t="str">
        <f t="array" aca="1" ref="CG23"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23"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23"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"templateOptions":{"label":"Insurer"}</v>
      </c>
      <c r="CJ23"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"reportedClaims[XX].insurer","type": "input-field","className":"col-xs-6","templateOptions":{"label":"Insurer"},"validators": {"validation": Validators.compose([ValidationService.required('true', '')])}}</v>
      </c>
      <c r="CK23" s="26" t="str">
        <f ca="1" xml:space="preserve">
IF(Table_Repeating_Question_Sets[[#This Row],[Row]]="Yes","]},{""className"": ""row"",""fieldGroup"": [","")&amp;
Table_Repeating_Question_Sets[[#This Row],[Config Field]]</f>
        <v>{"key": "reportedClaims[XX].insurer","type": "input-field","className":"col-xs-6","templateOptions":{"label":"Insurer"},"validators": {"validation": Validators.compose([ValidationService.required('true', '')])}}</v>
      </c>
      <c r="CL23"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"reportedClaims[XX].insurer","type": "input-field","className":"col-xs-6","templateOptions":{"label":"Insurer"},"validators": {"validation": Validators.compose([ValidationService.required('true', '')])}}</v>
      </c>
      <c r="CM23"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23" s="26" t="str">
        <f>IF(AND(Table_Repeating_Question_Sets[[#This Row],[Header]]="",Table_Repeating_Question_Sets[[#This Row],[Property]]&lt;&gt;"",Table_Repeating_Question_Sets[[#This Row],[Field Type]]&lt;&gt;""),
""""&amp;Table_Repeating_Question_Sets[[#This Row],[Key]]&amp;"""","")</f>
        <v>"insurer"</v>
      </c>
      <c r="CO23"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"insurer"</v>
      </c>
      <c r="CP23" s="26" t="str">
        <f ca="1">IF(ISNUMBER(Table_Repeating_Question_Sets[[#This Row],[Config Use Row]]),INDEX(Table_Repeating_Question_Sets[Config Rollup],Table_Repeating_Question_Sets[[#This Row],[Config Use Row]]),"")</f>
        <v/>
      </c>
      <c r="CQ23" s="26" t="str">
        <f ca="1">IF(ISNUMBER(Table_Repeating_Question_Sets[[#This Row],[Config Use Row]]),INDEX(Table_Repeating_Question_Sets[Config Keys Nested Rollup],Table_Repeating_Question_Sets[[#This Row],[Config Use Row]]),"")</f>
        <v/>
      </c>
    </row>
    <row r="24" spans="2:95" s="21" customFormat="1" ht="29.25" thickBot="1">
      <c r="B24" s="49" t="s">
        <v>1461</v>
      </c>
      <c r="C24" s="15" t="s">
        <v>60</v>
      </c>
      <c r="D24" s="15" t="str">
        <f ca="1">IF(Table_Repeating_Question_Sets[[#This Row],[Header]]="Yes","",
IF(INDIRECT(SUBSTITUTE(ADDRESS(1,COLUMN(),4),"1","")&amp;ROW()-1)="",
INDIRECT(SUBSTITUTE(ADDRESS(1,COLUMN(Table_Repeating_Question_Sets[[#This Row],[Property]]),4),"1","")&amp;ROW()-1),
INDIRECT(SUBSTITUTE(ADDRESS(1,COLUMN(),4),"1","")&amp;ROW()-1)))</f>
        <v/>
      </c>
      <c r="E24"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alertedClaims</v>
      </c>
      <c r="F24" s="15" t="str">
        <f ca="1">IF(Table_Repeating_Question_Sets[[#This Row],[Header]]="Yes","",IF(INDIRECT(SUBSTITUTE(ADDRESS(1,COLUMN(),4),"1","")&amp;ROW()-1)="",
INDIRECT(SUBSTITUTE(ADDRESS(1,COLUMN(Table_Repeating_Question_Sets[[#This Row],[Property]]),4),"1","")&amp;ROW()-1),INDIRECT(SUBSTITUTE(ADDRESS(1,COLUMN(),4),"1","")&amp;ROW()-1)))</f>
        <v/>
      </c>
      <c r="G24"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[XX].alertedClaims</v>
      </c>
      <c r="H24" s="15" t="str">
        <f>IF(Table_Repeating_Question_Sets[[#This Row],[Header]]="Yes","",IF(Table_Repeating_Question_Sets[[#This Row],[Property]]&lt;&gt;"",SUBSTITUTE(Table_Repeating_Question_Sets[[#This Row],[Property]]," ",""),""))</f>
        <v/>
      </c>
      <c r="I24" s="58"/>
      <c r="J24" s="58"/>
      <c r="K24" s="58"/>
      <c r="L24" s="58"/>
      <c r="M24" s="58"/>
      <c r="N24" s="58"/>
      <c r="O24" s="58"/>
      <c r="P24" s="58"/>
      <c r="Q24" s="58"/>
      <c r="R24" s="58"/>
      <c r="S24"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24" s="87" t="str">
        <f>IF(Table_Repeating_Question_Sets[[#This Row],[Header]]&lt;&gt;"Yes",COUNTA(Table_Repeating_Question_Sets[[#This Row],[Value 1]:[Value 10]]),"")</f>
        <v/>
      </c>
      <c r="U24" s="15"/>
      <c r="V24" s="15"/>
      <c r="W24" s="15"/>
      <c r="X24" s="76"/>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t="str">
        <f ca="1">IF(Table_Repeating_Question_Sets[[#This Row],[Header]]="Yes","",_xlfn.NUMBERVALUE(INDIRECT(SUBSTITUTE(ADDRESS(1,COLUMN(Table_Repeating_Question_Sets[[#This Row],[Count 1]]),4),"1","")&amp;ROW(Table_Repeating_Question_Sets[[#This Row],[Count 1]])+1))+IF(Table_Repeating_Question_Sets[[#This Row],[Value 1]]&lt;&gt;"",1,0))</f>
        <v/>
      </c>
      <c r="AZ24"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24"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24" s="15" t="str">
        <f ca="1">IF(Table_Repeating_Question_Sets[[#This Row],[Header]]="Yes","",_xlfn.NUMBERVALUE(INDIRECT(SUBSTITUTE(ADDRESS(1,COLUMN(Table_Repeating_Question_Sets[[#This Row],[Count 2]]),4),"1","")&amp;ROW(Table_Repeating_Question_Sets[[#This Row],[Count 2]])+1))+IF(Table_Repeating_Question_Sets[[#This Row],[Value 2]]&lt;&gt;"",1,0))</f>
        <v/>
      </c>
      <c r="BC24"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24"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24" s="15" t="str">
        <f ca="1">IF(Table_Repeating_Question_Sets[[#This Row],[Header]]="Yes","",_xlfn.NUMBERVALUE(INDIRECT(SUBSTITUTE(ADDRESS(1,COLUMN(Table_Repeating_Question_Sets[[#This Row],[Count 3]]),4),"1","")&amp;ROW(Table_Repeating_Question_Sets[[#This Row],[Count 3]])+1))+IF(Table_Repeating_Question_Sets[[#This Row],[Value 3]]&lt;&gt;"",1,0))</f>
        <v/>
      </c>
      <c r="BF24"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24"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24" s="15" t="str">
        <f ca="1">IF(Table_Repeating_Question_Sets[[#This Row],[Header]]="Yes","",_xlfn.NUMBERVALUE(INDIRECT(SUBSTITUTE(ADDRESS(1,COLUMN(Table_Repeating_Question_Sets[[#This Row],[Count 4]]),4),"1","")&amp;ROW(Table_Repeating_Question_Sets[[#This Row],[Count 4]])+1))+IF(Table_Repeating_Question_Sets[[#This Row],[Value 4]]&lt;&gt;"",1,0))</f>
        <v/>
      </c>
      <c r="BI24"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24"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24" s="15" t="str">
        <f ca="1">IF(Table_Repeating_Question_Sets[[#This Row],[Header]]="Yes","",_xlfn.NUMBERVALUE(INDIRECT(SUBSTITUTE(ADDRESS(1,COLUMN(Table_Repeating_Question_Sets[[#This Row],[Count 5]]),4),"1","")&amp;ROW(Table_Repeating_Question_Sets[[#This Row],[Count 5]])+1))+IF(Table_Repeating_Question_Sets[[#This Row],[Value 5]]&lt;&gt;"",1,0))</f>
        <v/>
      </c>
      <c r="BL24"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24"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24" s="15" t="str">
        <f ca="1">IF(Table_Repeating_Question_Sets[[#This Row],[Header]]="Yes","",_xlfn.NUMBERVALUE(INDIRECT(SUBSTITUTE(ADDRESS(1,COLUMN(Table_Repeating_Question_Sets[[#This Row],[Count 6]]),4),"1","")&amp;ROW(Table_Repeating_Question_Sets[[#This Row],[Count 6]])+1))+IF(Table_Repeating_Question_Sets[[#This Row],[Value 6]]&lt;&gt;"",1,0))</f>
        <v/>
      </c>
      <c r="BO24"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24"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24" s="15" t="str">
        <f ca="1">IF(Table_Repeating_Question_Sets[[#This Row],[Header]]="Yes","",_xlfn.NUMBERVALUE(INDIRECT(SUBSTITUTE(ADDRESS(1,COLUMN(Table_Repeating_Question_Sets[[#This Row],[Count 7]]),4),"1","")&amp;ROW(Table_Repeating_Question_Sets[[#This Row],[Count 7]])+1))+IF(Table_Repeating_Question_Sets[[#This Row],[Value 7]]&lt;&gt;"",1,0))</f>
        <v/>
      </c>
      <c r="BR24"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24"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24" s="15" t="str">
        <f ca="1">IF(Table_Repeating_Question_Sets[[#This Row],[Header]]="Yes","",_xlfn.NUMBERVALUE(INDIRECT(SUBSTITUTE(ADDRESS(1,COLUMN(Table_Repeating_Question_Sets[[#This Row],[Count 8]]),4),"1","")&amp;ROW(Table_Repeating_Question_Sets[[#This Row],[Count 8]])+1))+IF(Table_Repeating_Question_Sets[[#This Row],[Value 8]]&lt;&gt;"",1,0))</f>
        <v/>
      </c>
      <c r="BU24"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24"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24" s="15" t="str">
        <f ca="1">IF(Table_Repeating_Question_Sets[[#This Row],[Header]]="Yes","",_xlfn.NUMBERVALUE(INDIRECT(SUBSTITUTE(ADDRESS(1,COLUMN(Table_Repeating_Question_Sets[[#This Row],[Count 9]]),4),"1","")&amp;ROW(Table_Repeating_Question_Sets[[#This Row],[Count 9]])+1))+IF(Table_Repeating_Question_Sets[[#This Row],[Value 9]]&lt;&gt;"",1,0))</f>
        <v/>
      </c>
      <c r="BX24"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24"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24" s="15" t="str">
        <f ca="1">IF(Table_Repeating_Question_Sets[[#This Row],[Header]]="Yes","",_xlfn.NUMBERVALUE(INDIRECT(SUBSTITUTE(ADDRESS(1,COLUMN(Table_Repeating_Question_Sets[[#This Row],[Count 10]]),4),"1","")&amp;ROW(Table_Repeating_Question_Sets[[#This Row],[Count 10]])+1))+IF(Table_Repeating_Question_Sets[[#This Row],[Value 10]]&lt;&gt;"",1,0))</f>
        <v/>
      </c>
      <c r="CA24"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24"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24"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24"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24"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24"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24" s="15" t="str">
        <f t="array" aca="1" ref="CG24"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24"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24"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24"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24" s="15" t="str">
        <f xml:space="preserve">
IF(Table_Repeating_Question_Sets[[#This Row],[Row]]="Yes","]},{""className"": ""row"",""fieldGroup"": [","")&amp;
Table_Repeating_Question_Sets[[#This Row],[Config Field]]</f>
        <v/>
      </c>
      <c r="CL24"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"alertedClaims":[{"className": "row","fieldGroup":[{"key": "alertedClaims[XX].claimDate","type": "datepicker-field","className":"col-xs-4","templateOptions":{"label":"Date of claim","addonLeft":{"class":"glyphicon glyphicon-calendar"}},"validators": {"validation": Validators.compose([ValidationService.required('true', ''), ValidationService.isDate(), ValidationService.maxAge(5)])}},{"key": "alertedClaims[XX].claimNumber","type": "input-field","className":"col-xs-4","templateOptions":{"label":"Claim number"},"validators": {"validation": Validators.compose([ValidationService.required('true', '')])}},{"key": "alertedClaims[XX].totalClaim","type": "input-field","className":"col-xs-4","templateOptions":{"label":"Total claim insurer","formatTextInput":"currency","addonLeft":{"class":"fa fa-usd"},"affectsPremium":"Yes","affectsTriggers":"Yes"},"validators": {"validation": Validators.compose([ValidationService.required('true', '')])}},{"key": "alertedClaims[XX].claimLossDetails","type": "input-field","className":"col-xs-6","templateOptions":{"label":"Details of loss"},"validators": {"validation": Validators.compose([ValidationService.required('true', '')])}},{"key": "alertedClaims[XX].insurer","type": "input-field","className":"col-xs-6","templateOptions":{"label":"Insurer"},"validators": {"validation": Validators.compose([ValidationService.required('true', '')])}}]}],</v>
      </c>
      <c r="CM24" s="15"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24" s="49" t="str">
        <f>IF(AND(Table_Repeating_Question_Sets[[#This Row],[Header]]="",Table_Repeating_Question_Sets[[#This Row],[Property]]&lt;&gt;"",Table_Repeating_Question_Sets[[#This Row],[Field Type]]&lt;&gt;""),
""""&amp;Table_Repeating_Question_Sets[[#This Row],[Key]]&amp;"""","")</f>
        <v/>
      </c>
      <c r="CO24"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"alertedClaims":["claimDate","claimNumber","totalClaim","claimLossDetails","insurer"],</v>
      </c>
      <c r="CP24" s="15" t="str">
        <f ca="1">IF(ISNUMBER(Table_Repeating_Question_Sets[[#This Row],[Config Use Row]]),INDEX(Table_Repeating_Question_Sets[Config Rollup],Table_Repeating_Question_Sets[[#This Row],[Config Use Row]]),"")</f>
        <v/>
      </c>
      <c r="CQ24" s="49" t="str">
        <f ca="1">IF(ISNUMBER(Table_Repeating_Question_Sets[[#This Row],[Config Use Row]]),INDEX(Table_Repeating_Question_Sets[Config Keys Nested Rollup],Table_Repeating_Question_Sets[[#This Row],[Config Use Row]]),"")</f>
        <v/>
      </c>
    </row>
    <row r="25" spans="2:95" s="22" customFormat="1" ht="21" hidden="1" customHeight="1">
      <c r="B25" s="27"/>
      <c r="C25" s="27"/>
      <c r="D25" s="26" t="str">
        <f ca="1">IF(Table_Repeating_Question_Sets[[#This Row],[Header]]="Yes","",
IF(INDIRECT(SUBSTITUTE(ADDRESS(1,COLUMN(),4),"1","")&amp;ROW()-1)="",
INDIRECT(SUBSTITUTE(ADDRESS(1,COLUMN(Table_Repeating_Question_Sets[[#This Row],[Property]]),4),"1","")&amp;ROW()-1),
INDIRECT(SUBSTITUTE(ADDRESS(1,COLUMN(),4),"1","")&amp;ROW()-1)))</f>
        <v>Alerted Claims</v>
      </c>
      <c r="E25"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25" s="26" t="str">
        <f ca="1">IF(Table_Repeating_Question_Sets[[#This Row],[Header]]="Yes","",IF(INDIRECT(SUBSTITUTE(ADDRESS(1,COLUMN(),4),"1","")&amp;ROW()-1)="",
INDIRECT(SUBSTITUTE(ADDRESS(1,COLUMN(Table_Repeating_Question_Sets[[#This Row],[Property]]),4),"1","")&amp;ROW()-1),INDIRECT(SUBSTITUTE(ADDRESS(1,COLUMN(),4),"1","")&amp;ROW()-1)))</f>
        <v>Alerted Claims</v>
      </c>
      <c r="G25" s="26"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25" s="137" t="str">
        <f>IF(Table_Repeating_Question_Sets[[#This Row],[Header]]="Yes","",IF(Table_Repeating_Question_Sets[[#This Row],[Property]]&lt;&gt;"",SUBSTITUTE(Table_Repeating_Question_Sets[[#This Row],[Property]]," ",""),""))</f>
        <v/>
      </c>
      <c r="I25" s="94"/>
      <c r="J25" s="94"/>
      <c r="K25" s="94"/>
      <c r="L25" s="94"/>
      <c r="M25" s="94"/>
      <c r="N25" s="94"/>
      <c r="O25" s="94"/>
      <c r="P25" s="94"/>
      <c r="Q25" s="94"/>
      <c r="R25" s="94"/>
      <c r="S25"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25" s="97">
        <f>IF(Table_Repeating_Question_Sets[[#This Row],[Header]]&lt;&gt;"Yes",COUNTA(Table_Repeating_Question_Sets[[#This Row],[Value 1]:[Value 10]]),"")</f>
        <v>0</v>
      </c>
      <c r="U25" s="27"/>
      <c r="V25" s="27"/>
      <c r="W25" s="10"/>
      <c r="X25" s="82"/>
      <c r="Y25" s="27"/>
      <c r="Z25" s="27"/>
      <c r="AA25" s="27"/>
      <c r="AB25" s="27"/>
      <c r="AC25" s="27"/>
      <c r="AD25" s="10"/>
      <c r="AE25" s="27"/>
      <c r="AF25" s="10"/>
      <c r="AG25" s="27"/>
      <c r="AH25" s="27"/>
      <c r="AI25" s="10"/>
      <c r="AJ25" s="10"/>
      <c r="AK25" s="10"/>
      <c r="AL25" s="10"/>
      <c r="AM25" s="10"/>
      <c r="AN25" s="27"/>
      <c r="AO25" s="27"/>
      <c r="AP25" s="10"/>
      <c r="AQ25" s="10"/>
      <c r="AR25" s="27"/>
      <c r="AS25" s="10"/>
      <c r="AT25" s="27"/>
      <c r="AU25" s="27"/>
      <c r="AV25" s="27"/>
      <c r="AW25" s="10"/>
      <c r="AX25" s="10"/>
      <c r="AY25" s="26">
        <f ca="1">IF(Table_Repeating_Question_Sets[[#This Row],[Header]]="Yes","",_xlfn.NUMBERVALUE(INDIRECT(SUBSTITUTE(ADDRESS(1,COLUMN(Table_Repeating_Question_Sets[[#This Row],[Count 1]]),4),"1","")&amp;ROW(Table_Repeating_Question_Sets[[#This Row],[Count 1]])+1))+IF(Table_Repeating_Question_Sets[[#This Row],[Value 1]]&lt;&gt;"",1,0))</f>
        <v>0</v>
      </c>
      <c r="AZ25"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5</v>
      </c>
      <c r="BA25"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25" s="26">
        <f ca="1">IF(Table_Repeating_Question_Sets[[#This Row],[Header]]="Yes","",_xlfn.NUMBERVALUE(INDIRECT(SUBSTITUTE(ADDRESS(1,COLUMN(Table_Repeating_Question_Sets[[#This Row],[Count 2]]),4),"1","")&amp;ROW(Table_Repeating_Question_Sets[[#This Row],[Count 2]])+1))+IF(Table_Repeating_Question_Sets[[#This Row],[Value 2]]&lt;&gt;"",1,0))</f>
        <v>0</v>
      </c>
      <c r="BC25"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5</v>
      </c>
      <c r="BD25"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25" s="26">
        <f ca="1">IF(Table_Repeating_Question_Sets[[#This Row],[Header]]="Yes","",_xlfn.NUMBERVALUE(INDIRECT(SUBSTITUTE(ADDRESS(1,COLUMN(Table_Repeating_Question_Sets[[#This Row],[Count 3]]),4),"1","")&amp;ROW(Table_Repeating_Question_Sets[[#This Row],[Count 3]])+1))+IF(Table_Repeating_Question_Sets[[#This Row],[Value 3]]&lt;&gt;"",1,0))</f>
        <v>0</v>
      </c>
      <c r="BF25"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5</v>
      </c>
      <c r="BG25"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25" s="26">
        <f ca="1">IF(Table_Repeating_Question_Sets[[#This Row],[Header]]="Yes","",_xlfn.NUMBERVALUE(INDIRECT(SUBSTITUTE(ADDRESS(1,COLUMN(Table_Repeating_Question_Sets[[#This Row],[Count 4]]),4),"1","")&amp;ROW(Table_Repeating_Question_Sets[[#This Row],[Count 4]])+1))+IF(Table_Repeating_Question_Sets[[#This Row],[Value 4]]&lt;&gt;"",1,0))</f>
        <v>0</v>
      </c>
      <c r="BI25"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5</v>
      </c>
      <c r="BJ25"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25" s="26">
        <f ca="1">IF(Table_Repeating_Question_Sets[[#This Row],[Header]]="Yes","",_xlfn.NUMBERVALUE(INDIRECT(SUBSTITUTE(ADDRESS(1,COLUMN(Table_Repeating_Question_Sets[[#This Row],[Count 5]]),4),"1","")&amp;ROW(Table_Repeating_Question_Sets[[#This Row],[Count 5]])+1))+IF(Table_Repeating_Question_Sets[[#This Row],[Value 5]]&lt;&gt;"",1,0))</f>
        <v>0</v>
      </c>
      <c r="BL25"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5</v>
      </c>
      <c r="BM25"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25" s="26">
        <f ca="1">IF(Table_Repeating_Question_Sets[[#This Row],[Header]]="Yes","",_xlfn.NUMBERVALUE(INDIRECT(SUBSTITUTE(ADDRESS(1,COLUMN(Table_Repeating_Question_Sets[[#This Row],[Count 6]]),4),"1","")&amp;ROW(Table_Repeating_Question_Sets[[#This Row],[Count 6]])+1))+IF(Table_Repeating_Question_Sets[[#This Row],[Value 6]]&lt;&gt;"",1,0))</f>
        <v>0</v>
      </c>
      <c r="BO25"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5</v>
      </c>
      <c r="BP25"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25" s="26">
        <f ca="1">IF(Table_Repeating_Question_Sets[[#This Row],[Header]]="Yes","",_xlfn.NUMBERVALUE(INDIRECT(SUBSTITUTE(ADDRESS(1,COLUMN(Table_Repeating_Question_Sets[[#This Row],[Count 7]]),4),"1","")&amp;ROW(Table_Repeating_Question_Sets[[#This Row],[Count 7]])+1))+IF(Table_Repeating_Question_Sets[[#This Row],[Value 7]]&lt;&gt;"",1,0))</f>
        <v>0</v>
      </c>
      <c r="BR25"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5</v>
      </c>
      <c r="BS25"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25" s="26">
        <f ca="1">IF(Table_Repeating_Question_Sets[[#This Row],[Header]]="Yes","",_xlfn.NUMBERVALUE(INDIRECT(SUBSTITUTE(ADDRESS(1,COLUMN(Table_Repeating_Question_Sets[[#This Row],[Count 8]]),4),"1","")&amp;ROW(Table_Repeating_Question_Sets[[#This Row],[Count 8]])+1))+IF(Table_Repeating_Question_Sets[[#This Row],[Value 8]]&lt;&gt;"",1,0))</f>
        <v>0</v>
      </c>
      <c r="BU25"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5</v>
      </c>
      <c r="BV25"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25" s="26">
        <f ca="1">IF(Table_Repeating_Question_Sets[[#This Row],[Header]]="Yes","",_xlfn.NUMBERVALUE(INDIRECT(SUBSTITUTE(ADDRESS(1,COLUMN(Table_Repeating_Question_Sets[[#This Row],[Count 9]]),4),"1","")&amp;ROW(Table_Repeating_Question_Sets[[#This Row],[Count 9]])+1))+IF(Table_Repeating_Question_Sets[[#This Row],[Value 9]]&lt;&gt;"",1,0))</f>
        <v>0</v>
      </c>
      <c r="BX25"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5</v>
      </c>
      <c r="BY25"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25" s="26">
        <f ca="1">IF(Table_Repeating_Question_Sets[[#This Row],[Header]]="Yes","",_xlfn.NUMBERVALUE(INDIRECT(SUBSTITUTE(ADDRESS(1,COLUMN(Table_Repeating_Question_Sets[[#This Row],[Count 10]]),4),"1","")&amp;ROW(Table_Repeating_Question_Sets[[#This Row],[Count 10]])+1))+IF(Table_Repeating_Question_Sets[[#This Row],[Value 10]]&lt;&gt;"",1,0))</f>
        <v>0</v>
      </c>
      <c r="CA25"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5</v>
      </c>
      <c r="CB25"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25"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25"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25" s="13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25"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5</v>
      </c>
      <c r="CG25" s="26" t="str">
        <f t="array" aca="1" ref="CG2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25"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25" s="26"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25" s="137"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25" s="26" t="str">
        <f xml:space="preserve">
IF(Table_Repeating_Question_Sets[[#This Row],[Row]]="Yes","]},{""className"": ""row"",""fieldGroup"": [","")&amp;
Table_Repeating_Question_Sets[[#This Row],[Config Field]]</f>
        <v/>
      </c>
      <c r="CL25"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"alertedClaims[XX].claimDate","type": "datepicker-field","className":"col-xs-4","templateOptions":{"label":"Date of claim","addonLeft":{"class":"glyphicon glyphicon-calendar"}},"validators": {"validation": Validators.compose([ValidationService.required('true', ''), ValidationService.isDate(), ValidationService.maxAge(5)])}},{"key": "alertedClaims[XX].claimNumber","type": "input-field","className":"col-xs-4","templateOptions":{"label":"Claim number"},"validators": {"validation": Validators.compose([ValidationService.required('true', '')])}},{"key": "alertedClaims[XX].totalClaim","type": "input-field","className":"col-xs-4","templateOptions":{"label":"Total claim insurer","formatTextInput":"currency","addonLeft":{"class":"fa fa-usd"},"affectsPremium":"Yes","affectsTriggers":"Yes"},"validators": {"validation": Validators.compose([ValidationService.required('true', '')])}},{"key": "alertedClaims[XX].claimLossDetails","type": "input-field","className":"col-xs-6","templateOptions":{"label":"Details of loss"},"validators": {"validation": Validators.compose([ValidationService.required('true', '')])}},{"key": "alertedClaims[XX].insurer","type": "input-field","className":"col-xs-6","templateOptions":{"label":"Insurer"},"validators": {"validation": Validators.compose([ValidationService.required('true', '')])}}</v>
      </c>
      <c r="CM25"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25" s="26" t="str">
        <f>IF(AND(Table_Repeating_Question_Sets[[#This Row],[Header]]="",Table_Repeating_Question_Sets[[#This Row],[Property]]&lt;&gt;"",Table_Repeating_Question_Sets[[#This Row],[Field Type]]&lt;&gt;""),
""""&amp;Table_Repeating_Question_Sets[[#This Row],[Key]]&amp;"""","")</f>
        <v/>
      </c>
      <c r="CO25"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"claimDate","claimNumber","totalClaim","claimLossDetails","insurer"</v>
      </c>
      <c r="CP25" s="26" t="str">
        <f ca="1">IF(ISNUMBER(Table_Repeating_Question_Sets[[#This Row],[Config Use Row]]),INDEX(Table_Repeating_Question_Sets[Config Rollup],Table_Repeating_Question_Sets[[#This Row],[Config Use Row]]),"")</f>
        <v/>
      </c>
      <c r="CQ25" s="26" t="str">
        <f ca="1">IF(ISNUMBER(Table_Repeating_Question_Sets[[#This Row],[Config Use Row]]),INDEX(Table_Repeating_Question_Sets[Config Keys Nested Rollup],Table_Repeating_Question_Sets[[#This Row],[Config Use Row]]),"")</f>
        <v/>
      </c>
    </row>
    <row r="26" spans="2:95" s="22" customFormat="1" ht="21" customHeight="1">
      <c r="B26" s="27" t="s">
        <v>1489</v>
      </c>
      <c r="C26" s="27"/>
      <c r="D26" s="26" t="str">
        <f ca="1">IF(Table_Repeating_Question_Sets[[#This Row],[Header]]="Yes","",
IF(INDIRECT(SUBSTITUTE(ADDRESS(1,COLUMN(),4),"1","")&amp;ROW()-1)="",
INDIRECT(SUBSTITUTE(ADDRESS(1,COLUMN(Table_Repeating_Question_Sets[[#This Row],[Property]]),4),"1","")&amp;ROW()-1),
INDIRECT(SUBSTITUTE(ADDRESS(1,COLUMN(),4),"1","")&amp;ROW()-1)))</f>
        <v>Alerted Claims</v>
      </c>
      <c r="E26"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claimDate</v>
      </c>
      <c r="F26" s="26" t="str">
        <f ca="1">IF(Table_Repeating_Question_Sets[[#This Row],[Header]]="Yes","",IF(INDIRECT(SUBSTITUTE(ADDRESS(1,COLUMN(),4),"1","")&amp;ROW()-1)="",
INDIRECT(SUBSTITUTE(ADDRESS(1,COLUMN(Table_Repeating_Question_Sets[[#This Row],[Property]]),4),"1","")&amp;ROW()-1),INDIRECT(SUBSTITUTE(ADDRESS(1,COLUMN(),4),"1","")&amp;ROW()-1)))</f>
        <v>Alerted Claims</v>
      </c>
      <c r="G26"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alertedClaims[XX].claimDate</v>
      </c>
      <c r="H26" s="137" t="str">
        <f>IF(Table_Repeating_Question_Sets[[#This Row],[Header]]="Yes","",IF(Table_Repeating_Question_Sets[[#This Row],[Property]]&lt;&gt;"",SUBSTITUTE(Table_Repeating_Question_Sets[[#This Row],[Property]]," ",""),""))</f>
        <v>ClaimDate</v>
      </c>
      <c r="I26" s="94"/>
      <c r="J26" s="94"/>
      <c r="K26" s="94"/>
      <c r="L26" s="94"/>
      <c r="M26" s="94"/>
      <c r="N26" s="94"/>
      <c r="O26" s="94"/>
      <c r="P26" s="94"/>
      <c r="Q26" s="94"/>
      <c r="R26" s="94"/>
      <c r="S26"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26" s="97">
        <f>IF(Table_Repeating_Question_Sets[[#This Row],[Header]]&lt;&gt;"Yes",COUNTA(Table_Repeating_Question_Sets[[#This Row],[Value 1]:[Value 10]]),"")</f>
        <v>0</v>
      </c>
      <c r="U26" s="27" t="s">
        <v>70</v>
      </c>
      <c r="V26" s="27" t="s">
        <v>70</v>
      </c>
      <c r="W26" s="10"/>
      <c r="X26" s="82" t="s">
        <v>60</v>
      </c>
      <c r="Y26" s="27"/>
      <c r="Z26" s="27">
        <v>4</v>
      </c>
      <c r="AA26" s="27"/>
      <c r="AB26" s="27"/>
      <c r="AC26" s="27"/>
      <c r="AD26" s="10"/>
      <c r="AE26" s="27" t="s">
        <v>1493</v>
      </c>
      <c r="AF26" s="10"/>
      <c r="AG26" s="27"/>
      <c r="AH26" s="27" t="s">
        <v>1726</v>
      </c>
      <c r="AI26" s="10"/>
      <c r="AJ26" s="10"/>
      <c r="AK26" s="10"/>
      <c r="AL26" s="10"/>
      <c r="AM26" s="10"/>
      <c r="AN26" s="27"/>
      <c r="AO26" s="27"/>
      <c r="AP26" s="10"/>
      <c r="AQ26" s="10"/>
      <c r="AR26" s="27"/>
      <c r="AS26" s="10"/>
      <c r="AT26" s="27"/>
      <c r="AU26" s="27"/>
      <c r="AV26" s="27"/>
      <c r="AW26" s="10"/>
      <c r="AX26" s="10"/>
      <c r="AY26" s="26">
        <f ca="1">IF(Table_Repeating_Question_Sets[[#This Row],[Header]]="Yes","",_xlfn.NUMBERVALUE(INDIRECT(SUBSTITUTE(ADDRESS(1,COLUMN(Table_Repeating_Question_Sets[[#This Row],[Count 1]]),4),"1","")&amp;ROW(Table_Repeating_Question_Sets[[#This Row],[Count 1]])+1))+IF(Table_Repeating_Question_Sets[[#This Row],[Value 1]]&lt;&gt;"",1,0))</f>
        <v>0</v>
      </c>
      <c r="AZ26"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5</v>
      </c>
      <c r="BA26"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26" s="26">
        <f ca="1">IF(Table_Repeating_Question_Sets[[#This Row],[Header]]="Yes","",_xlfn.NUMBERVALUE(INDIRECT(SUBSTITUTE(ADDRESS(1,COLUMN(Table_Repeating_Question_Sets[[#This Row],[Count 2]]),4),"1","")&amp;ROW(Table_Repeating_Question_Sets[[#This Row],[Count 2]])+1))+IF(Table_Repeating_Question_Sets[[#This Row],[Value 2]]&lt;&gt;"",1,0))</f>
        <v>0</v>
      </c>
      <c r="BC26"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5</v>
      </c>
      <c r="BD26"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26" s="26">
        <f ca="1">IF(Table_Repeating_Question_Sets[[#This Row],[Header]]="Yes","",_xlfn.NUMBERVALUE(INDIRECT(SUBSTITUTE(ADDRESS(1,COLUMN(Table_Repeating_Question_Sets[[#This Row],[Count 3]]),4),"1","")&amp;ROW(Table_Repeating_Question_Sets[[#This Row],[Count 3]])+1))+IF(Table_Repeating_Question_Sets[[#This Row],[Value 3]]&lt;&gt;"",1,0))</f>
        <v>0</v>
      </c>
      <c r="BF26"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5</v>
      </c>
      <c r="BG26"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26" s="26">
        <f ca="1">IF(Table_Repeating_Question_Sets[[#This Row],[Header]]="Yes","",_xlfn.NUMBERVALUE(INDIRECT(SUBSTITUTE(ADDRESS(1,COLUMN(Table_Repeating_Question_Sets[[#This Row],[Count 4]]),4),"1","")&amp;ROW(Table_Repeating_Question_Sets[[#This Row],[Count 4]])+1))+IF(Table_Repeating_Question_Sets[[#This Row],[Value 4]]&lt;&gt;"",1,0))</f>
        <v>0</v>
      </c>
      <c r="BI26"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5</v>
      </c>
      <c r="BJ26"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26" s="26">
        <f ca="1">IF(Table_Repeating_Question_Sets[[#This Row],[Header]]="Yes","",_xlfn.NUMBERVALUE(INDIRECT(SUBSTITUTE(ADDRESS(1,COLUMN(Table_Repeating_Question_Sets[[#This Row],[Count 5]]),4),"1","")&amp;ROW(Table_Repeating_Question_Sets[[#This Row],[Count 5]])+1))+IF(Table_Repeating_Question_Sets[[#This Row],[Value 5]]&lt;&gt;"",1,0))</f>
        <v>0</v>
      </c>
      <c r="BL26"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5</v>
      </c>
      <c r="BM26"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26" s="26">
        <f ca="1">IF(Table_Repeating_Question_Sets[[#This Row],[Header]]="Yes","",_xlfn.NUMBERVALUE(INDIRECT(SUBSTITUTE(ADDRESS(1,COLUMN(Table_Repeating_Question_Sets[[#This Row],[Count 6]]),4),"1","")&amp;ROW(Table_Repeating_Question_Sets[[#This Row],[Count 6]])+1))+IF(Table_Repeating_Question_Sets[[#This Row],[Value 6]]&lt;&gt;"",1,0))</f>
        <v>0</v>
      </c>
      <c r="BO26"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5</v>
      </c>
      <c r="BP26"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26" s="26">
        <f ca="1">IF(Table_Repeating_Question_Sets[[#This Row],[Header]]="Yes","",_xlfn.NUMBERVALUE(INDIRECT(SUBSTITUTE(ADDRESS(1,COLUMN(Table_Repeating_Question_Sets[[#This Row],[Count 7]]),4),"1","")&amp;ROW(Table_Repeating_Question_Sets[[#This Row],[Count 7]])+1))+IF(Table_Repeating_Question_Sets[[#This Row],[Value 7]]&lt;&gt;"",1,0))</f>
        <v>0</v>
      </c>
      <c r="BR26"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5</v>
      </c>
      <c r="BS26"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26" s="26">
        <f ca="1">IF(Table_Repeating_Question_Sets[[#This Row],[Header]]="Yes","",_xlfn.NUMBERVALUE(INDIRECT(SUBSTITUTE(ADDRESS(1,COLUMN(Table_Repeating_Question_Sets[[#This Row],[Count 8]]),4),"1","")&amp;ROW(Table_Repeating_Question_Sets[[#This Row],[Count 8]])+1))+IF(Table_Repeating_Question_Sets[[#This Row],[Value 8]]&lt;&gt;"",1,0))</f>
        <v>0</v>
      </c>
      <c r="BU26"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5</v>
      </c>
      <c r="BV26"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26" s="26">
        <f ca="1">IF(Table_Repeating_Question_Sets[[#This Row],[Header]]="Yes","",_xlfn.NUMBERVALUE(INDIRECT(SUBSTITUTE(ADDRESS(1,COLUMN(Table_Repeating_Question_Sets[[#This Row],[Count 9]]),4),"1","")&amp;ROW(Table_Repeating_Question_Sets[[#This Row],[Count 9]])+1))+IF(Table_Repeating_Question_Sets[[#This Row],[Value 9]]&lt;&gt;"",1,0))</f>
        <v>0</v>
      </c>
      <c r="BX26"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5</v>
      </c>
      <c r="BY26"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26" s="26">
        <f ca="1">IF(Table_Repeating_Question_Sets[[#This Row],[Header]]="Yes","",_xlfn.NUMBERVALUE(INDIRECT(SUBSTITUTE(ADDRESS(1,COLUMN(Table_Repeating_Question_Sets[[#This Row],[Count 10]]),4),"1","")&amp;ROW(Table_Repeating_Question_Sets[[#This Row],[Count 10]])+1))+IF(Table_Repeating_Question_Sets[[#This Row],[Value 10]]&lt;&gt;"",1,0))</f>
        <v>0</v>
      </c>
      <c r="CA26"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5</v>
      </c>
      <c r="CB26"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26"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26"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26" s="137">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F26"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5</v>
      </c>
      <c r="CG26" s="26" t="str">
        <f t="array" aca="1" ref="CG2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26"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 ValidationService.isDate(), ValidationService.maxAge(5)])}</v>
      </c>
      <c r="CI26"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"templateOptions":{"label":"Date of claim","addonLeft":{"class":"glyphicon glyphicon-calendar"}}</v>
      </c>
      <c r="CJ26"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"alertedClaims[XX].claimDate","type": "datepicker-field","className":"col-xs-4","templateOptions":{"label":"Date of claim","addonLeft":{"class":"glyphicon glyphicon-calendar"}},"validators": {"validation": Validators.compose([ValidationService.required('true', ''), ValidationService.isDate(), ValidationService.maxAge(5)])}}</v>
      </c>
      <c r="CK26" s="26" t="str">
        <f ca="1" xml:space="preserve">
IF(Table_Repeating_Question_Sets[[#This Row],[Row]]="Yes","]},{""className"": ""row"",""fieldGroup"": [","")&amp;
Table_Repeating_Question_Sets[[#This Row],[Config Field]]</f>
        <v>{"key": "alertedClaims[XX].claimDate","type": "datepicker-field","className":"col-xs-4","templateOptions":{"label":"Date of claim","addonLeft":{"class":"glyphicon glyphicon-calendar"}},"validators": {"validation": Validators.compose([ValidationService.required('true', ''), ValidationService.isDate(), ValidationService.maxAge(5)])}}</v>
      </c>
      <c r="CL26"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"alertedClaims[XX].claimDate","type": "datepicker-field","className":"col-xs-4","templateOptions":{"label":"Date of claim","addonLeft":{"class":"glyphicon glyphicon-calendar"}},"validators": {"validation": Validators.compose([ValidationService.required('true', ''), ValidationService.isDate(), ValidationService.maxAge(5)])}},{"key": "alertedClaims[XX].claimNumber","type": "input-field","className":"col-xs-4","templateOptions":{"label":"Claim number"},"validators": {"validation": Validators.compose([ValidationService.required('true', '')])}},{"key": "alertedClaims[XX].totalClaim","type": "input-field","className":"col-xs-4","templateOptions":{"label":"Total claim insurer","formatTextInput":"currency","addonLeft":{"class":"fa fa-usd"},"affectsPremium":"Yes","affectsTriggers":"Yes"},"validators": {"validation": Validators.compose([ValidationService.required('true', '')])}},{"key": "alertedClaims[XX].claimLossDetails","type": "input-field","className":"col-xs-6","templateOptions":{"label":"Details of loss"},"validators": {"validation": Validators.compose([ValidationService.required('true', '')])}},{"key": "alertedClaims[XX].insurer","type": "input-field","className":"col-xs-6","templateOptions":{"label":"Insurer"},"validators": {"validation": Validators.compose([ValidationService.required('true', '')])}}</v>
      </c>
      <c r="CM26"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26" s="26" t="str">
        <f>IF(AND(Table_Repeating_Question_Sets[[#This Row],[Header]]="",Table_Repeating_Question_Sets[[#This Row],[Property]]&lt;&gt;"",Table_Repeating_Question_Sets[[#This Row],[Field Type]]&lt;&gt;""),
""""&amp;Table_Repeating_Question_Sets[[#This Row],[Key]]&amp;"""","")</f>
        <v>"claimDate"</v>
      </c>
      <c r="CO26"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"claimDate","claimNumber","totalClaim","claimLossDetails","insurer"</v>
      </c>
      <c r="CP26" s="26" t="str">
        <f ca="1">IF(ISNUMBER(Table_Repeating_Question_Sets[[#This Row],[Config Use Row]]),INDEX(Table_Repeating_Question_Sets[Config Rollup],Table_Repeating_Question_Sets[[#This Row],[Config Use Row]]),"")</f>
        <v/>
      </c>
      <c r="CQ26" s="26" t="str">
        <f ca="1">IF(ISNUMBER(Table_Repeating_Question_Sets[[#This Row],[Config Use Row]]),INDEX(Table_Repeating_Question_Sets[Config Keys Nested Rollup],Table_Repeating_Question_Sets[[#This Row],[Config Use Row]]),"")</f>
        <v/>
      </c>
    </row>
    <row r="27" spans="2:95" s="22" customFormat="1" ht="21" customHeight="1">
      <c r="B27" s="27" t="s">
        <v>1490</v>
      </c>
      <c r="C27" s="27"/>
      <c r="D27" s="26" t="str">
        <f ca="1">IF(Table_Repeating_Question_Sets[[#This Row],[Header]]="Yes","",
IF(INDIRECT(SUBSTITUTE(ADDRESS(1,COLUMN(),4),"1","")&amp;ROW()-1)="",
INDIRECT(SUBSTITUTE(ADDRESS(1,COLUMN(Table_Repeating_Question_Sets[[#This Row],[Property]]),4),"1","")&amp;ROW()-1),
INDIRECT(SUBSTITUTE(ADDRESS(1,COLUMN(),4),"1","")&amp;ROW()-1)))</f>
        <v>Alerted Claims</v>
      </c>
      <c r="E27"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claimNumber</v>
      </c>
      <c r="F27" s="26" t="str">
        <f ca="1">IF(Table_Repeating_Question_Sets[[#This Row],[Header]]="Yes","",IF(INDIRECT(SUBSTITUTE(ADDRESS(1,COLUMN(),4),"1","")&amp;ROW()-1)="",
INDIRECT(SUBSTITUTE(ADDRESS(1,COLUMN(Table_Repeating_Question_Sets[[#This Row],[Property]]),4),"1","")&amp;ROW()-1),INDIRECT(SUBSTITUTE(ADDRESS(1,COLUMN(),4),"1","")&amp;ROW()-1)))</f>
        <v>Alerted Claims</v>
      </c>
      <c r="G27"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alertedClaims[XX].claimNumber</v>
      </c>
      <c r="H27" s="137" t="str">
        <f>IF(Table_Repeating_Question_Sets[[#This Row],[Header]]="Yes","",IF(Table_Repeating_Question_Sets[[#This Row],[Property]]&lt;&gt;"",SUBSTITUTE(Table_Repeating_Question_Sets[[#This Row],[Property]]," ",""),""))</f>
        <v>ClaimNumber</v>
      </c>
      <c r="I27" s="94"/>
      <c r="J27" s="94"/>
      <c r="K27" s="94"/>
      <c r="L27" s="94"/>
      <c r="M27" s="94"/>
      <c r="N27" s="94"/>
      <c r="O27" s="94"/>
      <c r="P27" s="94"/>
      <c r="Q27" s="94"/>
      <c r="R27" s="94"/>
      <c r="S27"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27" s="97">
        <f>IF(Table_Repeating_Question_Sets[[#This Row],[Header]]&lt;&gt;"Yes",COUNTA(Table_Repeating_Question_Sets[[#This Row],[Value 1]:[Value 10]]),"")</f>
        <v>0</v>
      </c>
      <c r="U27" s="27" t="s">
        <v>37</v>
      </c>
      <c r="V27" s="27" t="s">
        <v>37</v>
      </c>
      <c r="W27" s="10"/>
      <c r="X27" s="82" t="s">
        <v>60</v>
      </c>
      <c r="Y27" s="27"/>
      <c r="Z27" s="27">
        <v>4</v>
      </c>
      <c r="AA27" s="27"/>
      <c r="AB27" s="27"/>
      <c r="AC27" s="27"/>
      <c r="AD27" s="10"/>
      <c r="AE27" s="27" t="s">
        <v>1494</v>
      </c>
      <c r="AF27" s="10"/>
      <c r="AG27" s="27"/>
      <c r="AH27" s="27"/>
      <c r="AI27" s="10"/>
      <c r="AJ27" s="10"/>
      <c r="AK27" s="10"/>
      <c r="AL27" s="10"/>
      <c r="AM27" s="10"/>
      <c r="AN27" s="27"/>
      <c r="AO27" s="27"/>
      <c r="AP27" s="10"/>
      <c r="AQ27" s="10"/>
      <c r="AR27" s="27"/>
      <c r="AS27" s="10"/>
      <c r="AT27" s="27"/>
      <c r="AU27" s="27"/>
      <c r="AV27" s="27"/>
      <c r="AW27" s="10"/>
      <c r="AX27" s="10"/>
      <c r="AY27" s="26">
        <f ca="1">IF(Table_Repeating_Question_Sets[[#This Row],[Header]]="Yes","",_xlfn.NUMBERVALUE(INDIRECT(SUBSTITUTE(ADDRESS(1,COLUMN(Table_Repeating_Question_Sets[[#This Row],[Count 1]]),4),"1","")&amp;ROW(Table_Repeating_Question_Sets[[#This Row],[Count 1]])+1))+IF(Table_Repeating_Question_Sets[[#This Row],[Value 1]]&lt;&gt;"",1,0))</f>
        <v>0</v>
      </c>
      <c r="AZ27"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4</v>
      </c>
      <c r="BA27"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27" s="26">
        <f ca="1">IF(Table_Repeating_Question_Sets[[#This Row],[Header]]="Yes","",_xlfn.NUMBERVALUE(INDIRECT(SUBSTITUTE(ADDRESS(1,COLUMN(Table_Repeating_Question_Sets[[#This Row],[Count 2]]),4),"1","")&amp;ROW(Table_Repeating_Question_Sets[[#This Row],[Count 2]])+1))+IF(Table_Repeating_Question_Sets[[#This Row],[Value 2]]&lt;&gt;"",1,0))</f>
        <v>0</v>
      </c>
      <c r="BC27"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4</v>
      </c>
      <c r="BD27"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27" s="26">
        <f ca="1">IF(Table_Repeating_Question_Sets[[#This Row],[Header]]="Yes","",_xlfn.NUMBERVALUE(INDIRECT(SUBSTITUTE(ADDRESS(1,COLUMN(Table_Repeating_Question_Sets[[#This Row],[Count 3]]),4),"1","")&amp;ROW(Table_Repeating_Question_Sets[[#This Row],[Count 3]])+1))+IF(Table_Repeating_Question_Sets[[#This Row],[Value 3]]&lt;&gt;"",1,0))</f>
        <v>0</v>
      </c>
      <c r="BF27"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4</v>
      </c>
      <c r="BG27"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27" s="26">
        <f ca="1">IF(Table_Repeating_Question_Sets[[#This Row],[Header]]="Yes","",_xlfn.NUMBERVALUE(INDIRECT(SUBSTITUTE(ADDRESS(1,COLUMN(Table_Repeating_Question_Sets[[#This Row],[Count 4]]),4),"1","")&amp;ROW(Table_Repeating_Question_Sets[[#This Row],[Count 4]])+1))+IF(Table_Repeating_Question_Sets[[#This Row],[Value 4]]&lt;&gt;"",1,0))</f>
        <v>0</v>
      </c>
      <c r="BI27"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4</v>
      </c>
      <c r="BJ27"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27" s="26">
        <f ca="1">IF(Table_Repeating_Question_Sets[[#This Row],[Header]]="Yes","",_xlfn.NUMBERVALUE(INDIRECT(SUBSTITUTE(ADDRESS(1,COLUMN(Table_Repeating_Question_Sets[[#This Row],[Count 5]]),4),"1","")&amp;ROW(Table_Repeating_Question_Sets[[#This Row],[Count 5]])+1))+IF(Table_Repeating_Question_Sets[[#This Row],[Value 5]]&lt;&gt;"",1,0))</f>
        <v>0</v>
      </c>
      <c r="BL27"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4</v>
      </c>
      <c r="BM27"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27" s="26">
        <f ca="1">IF(Table_Repeating_Question_Sets[[#This Row],[Header]]="Yes","",_xlfn.NUMBERVALUE(INDIRECT(SUBSTITUTE(ADDRESS(1,COLUMN(Table_Repeating_Question_Sets[[#This Row],[Count 6]]),4),"1","")&amp;ROW(Table_Repeating_Question_Sets[[#This Row],[Count 6]])+1))+IF(Table_Repeating_Question_Sets[[#This Row],[Value 6]]&lt;&gt;"",1,0))</f>
        <v>0</v>
      </c>
      <c r="BO27"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4</v>
      </c>
      <c r="BP27"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27" s="26">
        <f ca="1">IF(Table_Repeating_Question_Sets[[#This Row],[Header]]="Yes","",_xlfn.NUMBERVALUE(INDIRECT(SUBSTITUTE(ADDRESS(1,COLUMN(Table_Repeating_Question_Sets[[#This Row],[Count 7]]),4),"1","")&amp;ROW(Table_Repeating_Question_Sets[[#This Row],[Count 7]])+1))+IF(Table_Repeating_Question_Sets[[#This Row],[Value 7]]&lt;&gt;"",1,0))</f>
        <v>0</v>
      </c>
      <c r="BR27"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4</v>
      </c>
      <c r="BS27"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27" s="26">
        <f ca="1">IF(Table_Repeating_Question_Sets[[#This Row],[Header]]="Yes","",_xlfn.NUMBERVALUE(INDIRECT(SUBSTITUTE(ADDRESS(1,COLUMN(Table_Repeating_Question_Sets[[#This Row],[Count 8]]),4),"1","")&amp;ROW(Table_Repeating_Question_Sets[[#This Row],[Count 8]])+1))+IF(Table_Repeating_Question_Sets[[#This Row],[Value 8]]&lt;&gt;"",1,0))</f>
        <v>0</v>
      </c>
      <c r="BU27"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4</v>
      </c>
      <c r="BV27"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27" s="26">
        <f ca="1">IF(Table_Repeating_Question_Sets[[#This Row],[Header]]="Yes","",_xlfn.NUMBERVALUE(INDIRECT(SUBSTITUTE(ADDRESS(1,COLUMN(Table_Repeating_Question_Sets[[#This Row],[Count 9]]),4),"1","")&amp;ROW(Table_Repeating_Question_Sets[[#This Row],[Count 9]])+1))+IF(Table_Repeating_Question_Sets[[#This Row],[Value 9]]&lt;&gt;"",1,0))</f>
        <v>0</v>
      </c>
      <c r="BX27"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4</v>
      </c>
      <c r="BY27"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27" s="26">
        <f ca="1">IF(Table_Repeating_Question_Sets[[#This Row],[Header]]="Yes","",_xlfn.NUMBERVALUE(INDIRECT(SUBSTITUTE(ADDRESS(1,COLUMN(Table_Repeating_Question_Sets[[#This Row],[Count 10]]),4),"1","")&amp;ROW(Table_Repeating_Question_Sets[[#This Row],[Count 10]])+1))+IF(Table_Repeating_Question_Sets[[#This Row],[Value 10]]&lt;&gt;"",1,0))</f>
        <v>0</v>
      </c>
      <c r="CA27"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4</v>
      </c>
      <c r="CB27"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27"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27"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27" s="137">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F27"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4</v>
      </c>
      <c r="CG27" s="26" t="str">
        <f t="array" aca="1" ref="CG27"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27"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27"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"templateOptions":{"label":"Claim number"}</v>
      </c>
      <c r="CJ27"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"alertedClaims[XX].claimNumber","type": "input-field","className":"col-xs-4","templateOptions":{"label":"Claim number"},"validators": {"validation": Validators.compose([ValidationService.required('true', '')])}}</v>
      </c>
      <c r="CK27" s="26" t="str">
        <f ca="1" xml:space="preserve">
IF(Table_Repeating_Question_Sets[[#This Row],[Row]]="Yes","]},{""className"": ""row"",""fieldGroup"": [","")&amp;
Table_Repeating_Question_Sets[[#This Row],[Config Field]]</f>
        <v>{"key": "alertedClaims[XX].claimNumber","type": "input-field","className":"col-xs-4","templateOptions":{"label":"Claim number"},"validators": {"validation": Validators.compose([ValidationService.required('true', '')])}}</v>
      </c>
      <c r="CL27"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"alertedClaims[XX].claimNumber","type": "input-field","className":"col-xs-4","templateOptions":{"label":"Claim number"},"validators": {"validation": Validators.compose([ValidationService.required('true', '')])}},{"key": "alertedClaims[XX].totalClaim","type": "input-field","className":"col-xs-4","templateOptions":{"label":"Total claim insurer","formatTextInput":"currency","addonLeft":{"class":"fa fa-usd"},"affectsPremium":"Yes","affectsTriggers":"Yes"},"validators": {"validation": Validators.compose([ValidationService.required('true', '')])}},{"key": "alertedClaims[XX].claimLossDetails","type": "input-field","className":"col-xs-6","templateOptions":{"label":"Details of loss"},"validators": {"validation": Validators.compose([ValidationService.required('true', '')])}},{"key": "alertedClaims[XX].insurer","type": "input-field","className":"col-xs-6","templateOptions":{"label":"Insurer"},"validators": {"validation": Validators.compose([ValidationService.required('true', '')])}}</v>
      </c>
      <c r="CM27"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27" s="26" t="str">
        <f>IF(AND(Table_Repeating_Question_Sets[[#This Row],[Header]]="",Table_Repeating_Question_Sets[[#This Row],[Property]]&lt;&gt;"",Table_Repeating_Question_Sets[[#This Row],[Field Type]]&lt;&gt;""),
""""&amp;Table_Repeating_Question_Sets[[#This Row],[Key]]&amp;"""","")</f>
        <v>"claimNumber"</v>
      </c>
      <c r="CO27"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"claimNumber","totalClaim","claimLossDetails","insurer"</v>
      </c>
      <c r="CP27" s="26" t="str">
        <f ca="1">IF(ISNUMBER(Table_Repeating_Question_Sets[[#This Row],[Config Use Row]]),INDEX(Table_Repeating_Question_Sets[Config Rollup],Table_Repeating_Question_Sets[[#This Row],[Config Use Row]]),"")</f>
        <v/>
      </c>
      <c r="CQ27" s="26" t="str">
        <f ca="1">IF(ISNUMBER(Table_Repeating_Question_Sets[[#This Row],[Config Use Row]]),INDEX(Table_Repeating_Question_Sets[Config Keys Nested Rollup],Table_Repeating_Question_Sets[[#This Row],[Config Use Row]]),"")</f>
        <v/>
      </c>
    </row>
    <row r="28" spans="2:95" s="22" customFormat="1" ht="21" customHeight="1">
      <c r="B28" s="27" t="s">
        <v>1491</v>
      </c>
      <c r="C28" s="27"/>
      <c r="D28" s="26" t="str">
        <f ca="1">IF(Table_Repeating_Question_Sets[[#This Row],[Header]]="Yes","",
IF(INDIRECT(SUBSTITUTE(ADDRESS(1,COLUMN(),4),"1","")&amp;ROW()-1)="",
INDIRECT(SUBSTITUTE(ADDRESS(1,COLUMN(Table_Repeating_Question_Sets[[#This Row],[Property]]),4),"1","")&amp;ROW()-1),
INDIRECT(SUBSTITUTE(ADDRESS(1,COLUMN(),4),"1","")&amp;ROW()-1)))</f>
        <v>Alerted Claims</v>
      </c>
      <c r="E28"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totalClaim</v>
      </c>
      <c r="F28" s="26" t="str">
        <f ca="1">IF(Table_Repeating_Question_Sets[[#This Row],[Header]]="Yes","",IF(INDIRECT(SUBSTITUTE(ADDRESS(1,COLUMN(),4),"1","")&amp;ROW()-1)="",
INDIRECT(SUBSTITUTE(ADDRESS(1,COLUMN(Table_Repeating_Question_Sets[[#This Row],[Property]]),4),"1","")&amp;ROW()-1),INDIRECT(SUBSTITUTE(ADDRESS(1,COLUMN(),4),"1","")&amp;ROW()-1)))</f>
        <v>Alerted Claims</v>
      </c>
      <c r="G28"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alertedClaims[XX].totalClaim</v>
      </c>
      <c r="H28" s="137" t="str">
        <f>IF(Table_Repeating_Question_Sets[[#This Row],[Header]]="Yes","",IF(Table_Repeating_Question_Sets[[#This Row],[Property]]&lt;&gt;"",SUBSTITUTE(Table_Repeating_Question_Sets[[#This Row],[Property]]," ",""),""))</f>
        <v>TotalClaim</v>
      </c>
      <c r="I28" s="94"/>
      <c r="J28" s="94"/>
      <c r="K28" s="94"/>
      <c r="L28" s="94"/>
      <c r="M28" s="94"/>
      <c r="N28" s="94"/>
      <c r="O28" s="94"/>
      <c r="P28" s="94"/>
      <c r="Q28" s="94"/>
      <c r="R28" s="94"/>
      <c r="S28"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28" s="97">
        <f>IF(Table_Repeating_Question_Sets[[#This Row],[Header]]&lt;&gt;"Yes",COUNTA(Table_Repeating_Question_Sets[[#This Row],[Value 1]:[Value 10]]),"")</f>
        <v>0</v>
      </c>
      <c r="U28" s="27" t="s">
        <v>65</v>
      </c>
      <c r="V28" s="27" t="s">
        <v>65</v>
      </c>
      <c r="W28" s="10"/>
      <c r="X28" s="82" t="s">
        <v>60</v>
      </c>
      <c r="Y28" s="27"/>
      <c r="Z28" s="27">
        <v>4</v>
      </c>
      <c r="AA28" s="27"/>
      <c r="AB28" s="27"/>
      <c r="AC28" s="27"/>
      <c r="AD28" s="10"/>
      <c r="AE28" s="27" t="s">
        <v>1495</v>
      </c>
      <c r="AF28" s="10"/>
      <c r="AG28" s="27"/>
      <c r="AH28" s="27"/>
      <c r="AI28" s="10"/>
      <c r="AJ28" s="10"/>
      <c r="AK28" s="10"/>
      <c r="AL28" s="10"/>
      <c r="AM28" s="10"/>
      <c r="AN28" s="27"/>
      <c r="AO28" s="27"/>
      <c r="AP28" s="10"/>
      <c r="AQ28" s="10"/>
      <c r="AR28" s="27"/>
      <c r="AS28" s="10"/>
      <c r="AT28" s="27"/>
      <c r="AU28" s="27" t="s">
        <v>60</v>
      </c>
      <c r="AV28" s="27" t="s">
        <v>60</v>
      </c>
      <c r="AW28" s="10"/>
      <c r="AX28" s="10"/>
      <c r="AY28" s="26">
        <f ca="1">IF(Table_Repeating_Question_Sets[[#This Row],[Header]]="Yes","",_xlfn.NUMBERVALUE(INDIRECT(SUBSTITUTE(ADDRESS(1,COLUMN(Table_Repeating_Question_Sets[[#This Row],[Count 1]]),4),"1","")&amp;ROW(Table_Repeating_Question_Sets[[#This Row],[Count 1]])+1))+IF(Table_Repeating_Question_Sets[[#This Row],[Value 1]]&lt;&gt;"",1,0))</f>
        <v>0</v>
      </c>
      <c r="AZ28"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3</v>
      </c>
      <c r="BA28"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28" s="26">
        <f ca="1">IF(Table_Repeating_Question_Sets[[#This Row],[Header]]="Yes","",_xlfn.NUMBERVALUE(INDIRECT(SUBSTITUTE(ADDRESS(1,COLUMN(Table_Repeating_Question_Sets[[#This Row],[Count 2]]),4),"1","")&amp;ROW(Table_Repeating_Question_Sets[[#This Row],[Count 2]])+1))+IF(Table_Repeating_Question_Sets[[#This Row],[Value 2]]&lt;&gt;"",1,0))</f>
        <v>0</v>
      </c>
      <c r="BC28"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3</v>
      </c>
      <c r="BD28"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28" s="26">
        <f ca="1">IF(Table_Repeating_Question_Sets[[#This Row],[Header]]="Yes","",_xlfn.NUMBERVALUE(INDIRECT(SUBSTITUTE(ADDRESS(1,COLUMN(Table_Repeating_Question_Sets[[#This Row],[Count 3]]),4),"1","")&amp;ROW(Table_Repeating_Question_Sets[[#This Row],[Count 3]])+1))+IF(Table_Repeating_Question_Sets[[#This Row],[Value 3]]&lt;&gt;"",1,0))</f>
        <v>0</v>
      </c>
      <c r="BF28"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3</v>
      </c>
      <c r="BG28"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28" s="26">
        <f ca="1">IF(Table_Repeating_Question_Sets[[#This Row],[Header]]="Yes","",_xlfn.NUMBERVALUE(INDIRECT(SUBSTITUTE(ADDRESS(1,COLUMN(Table_Repeating_Question_Sets[[#This Row],[Count 4]]),4),"1","")&amp;ROW(Table_Repeating_Question_Sets[[#This Row],[Count 4]])+1))+IF(Table_Repeating_Question_Sets[[#This Row],[Value 4]]&lt;&gt;"",1,0))</f>
        <v>0</v>
      </c>
      <c r="BI28"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3</v>
      </c>
      <c r="BJ28"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28" s="26">
        <f ca="1">IF(Table_Repeating_Question_Sets[[#This Row],[Header]]="Yes","",_xlfn.NUMBERVALUE(INDIRECT(SUBSTITUTE(ADDRESS(1,COLUMN(Table_Repeating_Question_Sets[[#This Row],[Count 5]]),4),"1","")&amp;ROW(Table_Repeating_Question_Sets[[#This Row],[Count 5]])+1))+IF(Table_Repeating_Question_Sets[[#This Row],[Value 5]]&lt;&gt;"",1,0))</f>
        <v>0</v>
      </c>
      <c r="BL28"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3</v>
      </c>
      <c r="BM28"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28" s="26">
        <f ca="1">IF(Table_Repeating_Question_Sets[[#This Row],[Header]]="Yes","",_xlfn.NUMBERVALUE(INDIRECT(SUBSTITUTE(ADDRESS(1,COLUMN(Table_Repeating_Question_Sets[[#This Row],[Count 6]]),4),"1","")&amp;ROW(Table_Repeating_Question_Sets[[#This Row],[Count 6]])+1))+IF(Table_Repeating_Question_Sets[[#This Row],[Value 6]]&lt;&gt;"",1,0))</f>
        <v>0</v>
      </c>
      <c r="BO28"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3</v>
      </c>
      <c r="BP28"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28" s="26">
        <f ca="1">IF(Table_Repeating_Question_Sets[[#This Row],[Header]]="Yes","",_xlfn.NUMBERVALUE(INDIRECT(SUBSTITUTE(ADDRESS(1,COLUMN(Table_Repeating_Question_Sets[[#This Row],[Count 7]]),4),"1","")&amp;ROW(Table_Repeating_Question_Sets[[#This Row],[Count 7]])+1))+IF(Table_Repeating_Question_Sets[[#This Row],[Value 7]]&lt;&gt;"",1,0))</f>
        <v>0</v>
      </c>
      <c r="BR28"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3</v>
      </c>
      <c r="BS28"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28" s="26">
        <f ca="1">IF(Table_Repeating_Question_Sets[[#This Row],[Header]]="Yes","",_xlfn.NUMBERVALUE(INDIRECT(SUBSTITUTE(ADDRESS(1,COLUMN(Table_Repeating_Question_Sets[[#This Row],[Count 8]]),4),"1","")&amp;ROW(Table_Repeating_Question_Sets[[#This Row],[Count 8]])+1))+IF(Table_Repeating_Question_Sets[[#This Row],[Value 8]]&lt;&gt;"",1,0))</f>
        <v>0</v>
      </c>
      <c r="BU28"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3</v>
      </c>
      <c r="BV28"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28" s="26">
        <f ca="1">IF(Table_Repeating_Question_Sets[[#This Row],[Header]]="Yes","",_xlfn.NUMBERVALUE(INDIRECT(SUBSTITUTE(ADDRESS(1,COLUMN(Table_Repeating_Question_Sets[[#This Row],[Count 9]]),4),"1","")&amp;ROW(Table_Repeating_Question_Sets[[#This Row],[Count 9]])+1))+IF(Table_Repeating_Question_Sets[[#This Row],[Value 9]]&lt;&gt;"",1,0))</f>
        <v>0</v>
      </c>
      <c r="BX28"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3</v>
      </c>
      <c r="BY28"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28" s="26">
        <f ca="1">IF(Table_Repeating_Question_Sets[[#This Row],[Header]]="Yes","",_xlfn.NUMBERVALUE(INDIRECT(SUBSTITUTE(ADDRESS(1,COLUMN(Table_Repeating_Question_Sets[[#This Row],[Count 10]]),4),"1","")&amp;ROW(Table_Repeating_Question_Sets[[#This Row],[Count 10]])+1))+IF(Table_Repeating_Question_Sets[[#This Row],[Value 10]]&lt;&gt;"",1,0))</f>
        <v>0</v>
      </c>
      <c r="CA28"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3</v>
      </c>
      <c r="CB28"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28"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28"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28" s="137">
        <f ca="1">IF(Table_Repeating_Question_Sets[[#This Row],[Header]]="Yes","",_xlfn.NUMBERVALUE(INDIRECT(SUBSTITUTE(ADDRESS(1,COLUMN(Table_Repeating_Question_Sets[[#This Row],[Config Count Fwd]]),4),"1","")&amp;ROW(Table_Repeating_Question_Sets[[#This Row],[Config Count Fwd]])-1))+IF(Table_Repeating_Question_Sets[[#This Row],[Property]]&lt;&gt;"",1,0))</f>
        <v>3</v>
      </c>
      <c r="CF28"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3</v>
      </c>
      <c r="CG28" s="26" t="str">
        <f t="array" aca="1" ref="CG28"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28"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28"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"templateOptions":{"label":"Total claim insurer","formatTextInput":"currency","addonLeft":{"class":"fa fa-usd"},"affectsPremium":"Yes","affectsTriggers":"Yes"}</v>
      </c>
      <c r="CJ28"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"alertedClaims[XX].totalClaim","type": "input-field","className":"col-xs-4","templateOptions":{"label":"Total claim insurer","formatTextInput":"currency","addonLeft":{"class":"fa fa-usd"},"affectsPremium":"Yes","affectsTriggers":"Yes"},"validators": {"validation": Validators.compose([ValidationService.required('true', '')])}}</v>
      </c>
      <c r="CK28" s="26" t="str">
        <f ca="1" xml:space="preserve">
IF(Table_Repeating_Question_Sets[[#This Row],[Row]]="Yes","]},{""className"": ""row"",""fieldGroup"": [","")&amp;
Table_Repeating_Question_Sets[[#This Row],[Config Field]]</f>
        <v>{"key": "alertedClaims[XX].totalClaim","type": "input-field","className":"col-xs-4","templateOptions":{"label":"Total claim insurer","formatTextInput":"currency","addonLeft":{"class":"fa fa-usd"},"affectsPremium":"Yes","affectsTriggers":"Yes"},"validators": {"validation": Validators.compose([ValidationService.required('true', '')])}}</v>
      </c>
      <c r="CL28"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"alertedClaims[XX].totalClaim","type": "input-field","className":"col-xs-4","templateOptions":{"label":"Total claim insurer","formatTextInput":"currency","addonLeft":{"class":"fa fa-usd"},"affectsPremium":"Yes","affectsTriggers":"Yes"},"validators": {"validation": Validators.compose([ValidationService.required('true', '')])}},{"key": "alertedClaims[XX].claimLossDetails","type": "input-field","className":"col-xs-6","templateOptions":{"label":"Details of loss"},"validators": {"validation": Validators.compose([ValidationService.required('true', '')])}},{"key": "alertedClaims[XX].insurer","type": "input-field","className":"col-xs-6","templateOptions":{"label":"Insurer"},"validators": {"validation": Validators.compose([ValidationService.required('true', '')])}}</v>
      </c>
      <c r="CM28"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28" s="26" t="str">
        <f>IF(AND(Table_Repeating_Question_Sets[[#This Row],[Header]]="",Table_Repeating_Question_Sets[[#This Row],[Property]]&lt;&gt;"",Table_Repeating_Question_Sets[[#This Row],[Field Type]]&lt;&gt;""),
""""&amp;Table_Repeating_Question_Sets[[#This Row],[Key]]&amp;"""","")</f>
        <v>"totalClaim"</v>
      </c>
      <c r="CO28"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"totalClaim","claimLossDetails","insurer"</v>
      </c>
      <c r="CP28" s="26" t="str">
        <f ca="1">IF(ISNUMBER(Table_Repeating_Question_Sets[[#This Row],[Config Use Row]]),INDEX(Table_Repeating_Question_Sets[Config Rollup],Table_Repeating_Question_Sets[[#This Row],[Config Use Row]]),"")</f>
        <v/>
      </c>
      <c r="CQ28" s="26" t="str">
        <f ca="1">IF(ISNUMBER(Table_Repeating_Question_Sets[[#This Row],[Config Use Row]]),INDEX(Table_Repeating_Question_Sets[Config Keys Nested Rollup],Table_Repeating_Question_Sets[[#This Row],[Config Use Row]]),"")</f>
        <v/>
      </c>
    </row>
    <row r="29" spans="2:95" s="22" customFormat="1" ht="21" customHeight="1">
      <c r="B29" s="27" t="s">
        <v>1492</v>
      </c>
      <c r="C29" s="27"/>
      <c r="D29" s="26" t="str">
        <f ca="1">IF(Table_Repeating_Question_Sets[[#This Row],[Header]]="Yes","",
IF(INDIRECT(SUBSTITUTE(ADDRESS(1,COLUMN(),4),"1","")&amp;ROW()-1)="",
INDIRECT(SUBSTITUTE(ADDRESS(1,COLUMN(Table_Repeating_Question_Sets[[#This Row],[Property]]),4),"1","")&amp;ROW()-1),
INDIRECT(SUBSTITUTE(ADDRESS(1,COLUMN(),4),"1","")&amp;ROW()-1)))</f>
        <v>Alerted Claims</v>
      </c>
      <c r="E29"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claimLossDetails</v>
      </c>
      <c r="F29" s="26" t="str">
        <f ca="1">IF(Table_Repeating_Question_Sets[[#This Row],[Header]]="Yes","",IF(INDIRECT(SUBSTITUTE(ADDRESS(1,COLUMN(),4),"1","")&amp;ROW()-1)="",
INDIRECT(SUBSTITUTE(ADDRESS(1,COLUMN(Table_Repeating_Question_Sets[[#This Row],[Property]]),4),"1","")&amp;ROW()-1),INDIRECT(SUBSTITUTE(ADDRESS(1,COLUMN(),4),"1","")&amp;ROW()-1)))</f>
        <v>Alerted Claims</v>
      </c>
      <c r="G29"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alertedClaims[XX].claimLossDetails</v>
      </c>
      <c r="H29" s="137" t="str">
        <f>IF(Table_Repeating_Question_Sets[[#This Row],[Header]]="Yes","",IF(Table_Repeating_Question_Sets[[#This Row],[Property]]&lt;&gt;"",SUBSTITUTE(Table_Repeating_Question_Sets[[#This Row],[Property]]," ",""),""))</f>
        <v>ClaimLossDetails</v>
      </c>
      <c r="I29" s="94"/>
      <c r="J29" s="94"/>
      <c r="K29" s="94"/>
      <c r="L29" s="94"/>
      <c r="M29" s="94"/>
      <c r="N29" s="94"/>
      <c r="O29" s="94"/>
      <c r="P29" s="94"/>
      <c r="Q29" s="94"/>
      <c r="R29" s="94"/>
      <c r="S29"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29" s="97">
        <f>IF(Table_Repeating_Question_Sets[[#This Row],[Header]]&lt;&gt;"Yes",COUNTA(Table_Repeating_Question_Sets[[#This Row],[Value 1]:[Value 10]]),"")</f>
        <v>0</v>
      </c>
      <c r="U29" s="27" t="s">
        <v>37</v>
      </c>
      <c r="V29" s="27" t="s">
        <v>37</v>
      </c>
      <c r="W29" s="10"/>
      <c r="X29" s="82" t="s">
        <v>60</v>
      </c>
      <c r="Y29" s="27"/>
      <c r="Z29" s="27">
        <v>6</v>
      </c>
      <c r="AA29" s="27"/>
      <c r="AB29" s="27"/>
      <c r="AC29" s="27"/>
      <c r="AD29" s="10"/>
      <c r="AE29" s="27" t="s">
        <v>1496</v>
      </c>
      <c r="AF29" s="10"/>
      <c r="AG29" s="27"/>
      <c r="AH29" s="27"/>
      <c r="AI29" s="10"/>
      <c r="AJ29" s="10"/>
      <c r="AK29" s="10"/>
      <c r="AL29" s="10"/>
      <c r="AM29" s="10"/>
      <c r="AN29" s="27"/>
      <c r="AO29" s="27"/>
      <c r="AP29" s="10"/>
      <c r="AQ29" s="10"/>
      <c r="AR29" s="27"/>
      <c r="AS29" s="10"/>
      <c r="AT29" s="27"/>
      <c r="AU29" s="27"/>
      <c r="AV29" s="27"/>
      <c r="AW29" s="10"/>
      <c r="AX29" s="10"/>
      <c r="AY29" s="26">
        <f ca="1">IF(Table_Repeating_Question_Sets[[#This Row],[Header]]="Yes","",_xlfn.NUMBERVALUE(INDIRECT(SUBSTITUTE(ADDRESS(1,COLUMN(Table_Repeating_Question_Sets[[#This Row],[Count 1]]),4),"1","")&amp;ROW(Table_Repeating_Question_Sets[[#This Row],[Count 1]])+1))+IF(Table_Repeating_Question_Sets[[#This Row],[Value 1]]&lt;&gt;"",1,0))</f>
        <v>0</v>
      </c>
      <c r="AZ29"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29"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29" s="26">
        <f ca="1">IF(Table_Repeating_Question_Sets[[#This Row],[Header]]="Yes","",_xlfn.NUMBERVALUE(INDIRECT(SUBSTITUTE(ADDRESS(1,COLUMN(Table_Repeating_Question_Sets[[#This Row],[Count 2]]),4),"1","")&amp;ROW(Table_Repeating_Question_Sets[[#This Row],[Count 2]])+1))+IF(Table_Repeating_Question_Sets[[#This Row],[Value 2]]&lt;&gt;"",1,0))</f>
        <v>0</v>
      </c>
      <c r="BC29"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29"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29" s="26">
        <f ca="1">IF(Table_Repeating_Question_Sets[[#This Row],[Header]]="Yes","",_xlfn.NUMBERVALUE(INDIRECT(SUBSTITUTE(ADDRESS(1,COLUMN(Table_Repeating_Question_Sets[[#This Row],[Count 3]]),4),"1","")&amp;ROW(Table_Repeating_Question_Sets[[#This Row],[Count 3]])+1))+IF(Table_Repeating_Question_Sets[[#This Row],[Value 3]]&lt;&gt;"",1,0))</f>
        <v>0</v>
      </c>
      <c r="BF29"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29"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29" s="26">
        <f ca="1">IF(Table_Repeating_Question_Sets[[#This Row],[Header]]="Yes","",_xlfn.NUMBERVALUE(INDIRECT(SUBSTITUTE(ADDRESS(1,COLUMN(Table_Repeating_Question_Sets[[#This Row],[Count 4]]),4),"1","")&amp;ROW(Table_Repeating_Question_Sets[[#This Row],[Count 4]])+1))+IF(Table_Repeating_Question_Sets[[#This Row],[Value 4]]&lt;&gt;"",1,0))</f>
        <v>0</v>
      </c>
      <c r="BI29"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29"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29" s="26">
        <f ca="1">IF(Table_Repeating_Question_Sets[[#This Row],[Header]]="Yes","",_xlfn.NUMBERVALUE(INDIRECT(SUBSTITUTE(ADDRESS(1,COLUMN(Table_Repeating_Question_Sets[[#This Row],[Count 5]]),4),"1","")&amp;ROW(Table_Repeating_Question_Sets[[#This Row],[Count 5]])+1))+IF(Table_Repeating_Question_Sets[[#This Row],[Value 5]]&lt;&gt;"",1,0))</f>
        <v>0</v>
      </c>
      <c r="BL29"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29"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29" s="26">
        <f ca="1">IF(Table_Repeating_Question_Sets[[#This Row],[Header]]="Yes","",_xlfn.NUMBERVALUE(INDIRECT(SUBSTITUTE(ADDRESS(1,COLUMN(Table_Repeating_Question_Sets[[#This Row],[Count 6]]),4),"1","")&amp;ROW(Table_Repeating_Question_Sets[[#This Row],[Count 6]])+1))+IF(Table_Repeating_Question_Sets[[#This Row],[Value 6]]&lt;&gt;"",1,0))</f>
        <v>0</v>
      </c>
      <c r="BO29"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29"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29" s="26">
        <f ca="1">IF(Table_Repeating_Question_Sets[[#This Row],[Header]]="Yes","",_xlfn.NUMBERVALUE(INDIRECT(SUBSTITUTE(ADDRESS(1,COLUMN(Table_Repeating_Question_Sets[[#This Row],[Count 7]]),4),"1","")&amp;ROW(Table_Repeating_Question_Sets[[#This Row],[Count 7]])+1))+IF(Table_Repeating_Question_Sets[[#This Row],[Value 7]]&lt;&gt;"",1,0))</f>
        <v>0</v>
      </c>
      <c r="BR29"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29"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29" s="26">
        <f ca="1">IF(Table_Repeating_Question_Sets[[#This Row],[Header]]="Yes","",_xlfn.NUMBERVALUE(INDIRECT(SUBSTITUTE(ADDRESS(1,COLUMN(Table_Repeating_Question_Sets[[#This Row],[Count 8]]),4),"1","")&amp;ROW(Table_Repeating_Question_Sets[[#This Row],[Count 8]])+1))+IF(Table_Repeating_Question_Sets[[#This Row],[Value 8]]&lt;&gt;"",1,0))</f>
        <v>0</v>
      </c>
      <c r="BU29"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29"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29" s="26">
        <f ca="1">IF(Table_Repeating_Question_Sets[[#This Row],[Header]]="Yes","",_xlfn.NUMBERVALUE(INDIRECT(SUBSTITUTE(ADDRESS(1,COLUMN(Table_Repeating_Question_Sets[[#This Row],[Count 9]]),4),"1","")&amp;ROW(Table_Repeating_Question_Sets[[#This Row],[Count 9]])+1))+IF(Table_Repeating_Question_Sets[[#This Row],[Value 9]]&lt;&gt;"",1,0))</f>
        <v>0</v>
      </c>
      <c r="BX29"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29"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29" s="26">
        <f ca="1">IF(Table_Repeating_Question_Sets[[#This Row],[Header]]="Yes","",_xlfn.NUMBERVALUE(INDIRECT(SUBSTITUTE(ADDRESS(1,COLUMN(Table_Repeating_Question_Sets[[#This Row],[Count 10]]),4),"1","")&amp;ROW(Table_Repeating_Question_Sets[[#This Row],[Count 10]])+1))+IF(Table_Repeating_Question_Sets[[#This Row],[Value 10]]&lt;&gt;"",1,0))</f>
        <v>0</v>
      </c>
      <c r="CA29"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29"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29"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29"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29" s="137">
        <f ca="1">IF(Table_Repeating_Question_Sets[[#This Row],[Header]]="Yes","",_xlfn.NUMBERVALUE(INDIRECT(SUBSTITUTE(ADDRESS(1,COLUMN(Table_Repeating_Question_Sets[[#This Row],[Config Count Fwd]]),4),"1","")&amp;ROW(Table_Repeating_Question_Sets[[#This Row],[Config Count Fwd]])-1))+IF(Table_Repeating_Question_Sets[[#This Row],[Property]]&lt;&gt;"",1,0))</f>
        <v>4</v>
      </c>
      <c r="CF29"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29" s="26" t="str">
        <f t="array" aca="1" ref="CG29"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29"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29"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"templateOptions":{"label":"Details of loss"}</v>
      </c>
      <c r="CJ29"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"alertedClaims[XX].claimLossDetails","type": "input-field","className":"col-xs-6","templateOptions":{"label":"Details of loss"},"validators": {"validation": Validators.compose([ValidationService.required('true', '')])}}</v>
      </c>
      <c r="CK29" s="26" t="str">
        <f ca="1" xml:space="preserve">
IF(Table_Repeating_Question_Sets[[#This Row],[Row]]="Yes","]},{""className"": ""row"",""fieldGroup"": [","")&amp;
Table_Repeating_Question_Sets[[#This Row],[Config Field]]</f>
        <v>{"key": "alertedClaims[XX].claimLossDetails","type": "input-field","className":"col-xs-6","templateOptions":{"label":"Details of loss"},"validators": {"validation": Validators.compose([ValidationService.required('true', '')])}}</v>
      </c>
      <c r="CL29"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"alertedClaims[XX].claimLossDetails","type": "input-field","className":"col-xs-6","templateOptions":{"label":"Details of loss"},"validators": {"validation": Validators.compose([ValidationService.required('true', '')])}},{"key": "alertedClaims[XX].insurer","type": "input-field","className":"col-xs-6","templateOptions":{"label":"Insurer"},"validators": {"validation": Validators.compose([ValidationService.required('true', '')])}}</v>
      </c>
      <c r="CM29"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29" s="26" t="str">
        <f>IF(AND(Table_Repeating_Question_Sets[[#This Row],[Header]]="",Table_Repeating_Question_Sets[[#This Row],[Property]]&lt;&gt;"",Table_Repeating_Question_Sets[[#This Row],[Field Type]]&lt;&gt;""),
""""&amp;Table_Repeating_Question_Sets[[#This Row],[Key]]&amp;"""","")</f>
        <v>"claimLossDetails"</v>
      </c>
      <c r="CO29"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"claimLossDetails","insurer"</v>
      </c>
      <c r="CP29" s="26" t="str">
        <f ca="1">IF(ISNUMBER(Table_Repeating_Question_Sets[[#This Row],[Config Use Row]]),INDEX(Table_Repeating_Question_Sets[Config Rollup],Table_Repeating_Question_Sets[[#This Row],[Config Use Row]]),"")</f>
        <v/>
      </c>
      <c r="CQ29" s="26" t="str">
        <f ca="1">IF(ISNUMBER(Table_Repeating_Question_Sets[[#This Row],[Config Use Row]]),INDEX(Table_Repeating_Question_Sets[Config Keys Nested Rollup],Table_Repeating_Question_Sets[[#This Row],[Config Use Row]]),"")</f>
        <v/>
      </c>
    </row>
    <row r="30" spans="2:95" s="22" customFormat="1" ht="21" customHeight="1">
      <c r="B30" s="27" t="s">
        <v>1470</v>
      </c>
      <c r="C30" s="27"/>
      <c r="D30" s="26" t="str">
        <f ca="1">IF(Table_Repeating_Question_Sets[[#This Row],[Header]]="Yes","",
IF(INDIRECT(SUBSTITUTE(ADDRESS(1,COLUMN(),4),"1","")&amp;ROW()-1)="",
INDIRECT(SUBSTITUTE(ADDRESS(1,COLUMN(Table_Repeating_Question_Sets[[#This Row],[Property]]),4),"1","")&amp;ROW()-1),
INDIRECT(SUBSTITUTE(ADDRESS(1,COLUMN(),4),"1","")&amp;ROW()-1)))</f>
        <v>Alerted Claims</v>
      </c>
      <c r="E30"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insurer</v>
      </c>
      <c r="F30" s="26" t="str">
        <f ca="1">IF(Table_Repeating_Question_Sets[[#This Row],[Header]]="Yes","",IF(INDIRECT(SUBSTITUTE(ADDRESS(1,COLUMN(),4),"1","")&amp;ROW()-1)="",
INDIRECT(SUBSTITUTE(ADDRESS(1,COLUMN(Table_Repeating_Question_Sets[[#This Row],[Property]]),4),"1","")&amp;ROW()-1),INDIRECT(SUBSTITUTE(ADDRESS(1,COLUMN(),4),"1","")&amp;ROW()-1)))</f>
        <v>Alerted Claims</v>
      </c>
      <c r="G30"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alertedClaims[XX].insurer</v>
      </c>
      <c r="H30" s="137" t="str">
        <f>IF(Table_Repeating_Question_Sets[[#This Row],[Header]]="Yes","",IF(Table_Repeating_Question_Sets[[#This Row],[Property]]&lt;&gt;"",SUBSTITUTE(Table_Repeating_Question_Sets[[#This Row],[Property]]," ",""),""))</f>
        <v>Insurer</v>
      </c>
      <c r="I30" s="94"/>
      <c r="J30" s="94"/>
      <c r="K30" s="94"/>
      <c r="L30" s="94"/>
      <c r="M30" s="94"/>
      <c r="N30" s="94"/>
      <c r="O30" s="94"/>
      <c r="P30" s="94"/>
      <c r="Q30" s="94"/>
      <c r="R30" s="94"/>
      <c r="S30"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30" s="97">
        <f>IF(Table_Repeating_Question_Sets[[#This Row],[Header]]&lt;&gt;"Yes",COUNTA(Table_Repeating_Question_Sets[[#This Row],[Value 1]:[Value 10]]),"")</f>
        <v>0</v>
      </c>
      <c r="U30" s="27" t="s">
        <v>37</v>
      </c>
      <c r="V30" s="27" t="s">
        <v>37</v>
      </c>
      <c r="W30" s="10"/>
      <c r="X30" s="82" t="s">
        <v>60</v>
      </c>
      <c r="Y30" s="27"/>
      <c r="Z30" s="27">
        <v>6</v>
      </c>
      <c r="AA30" s="27"/>
      <c r="AB30" s="27"/>
      <c r="AC30" s="27"/>
      <c r="AD30" s="10"/>
      <c r="AE30" s="27" t="s">
        <v>1470</v>
      </c>
      <c r="AF30" s="10"/>
      <c r="AG30" s="27"/>
      <c r="AH30" s="27"/>
      <c r="AI30" s="10"/>
      <c r="AJ30" s="10"/>
      <c r="AK30" s="10"/>
      <c r="AL30" s="10"/>
      <c r="AM30" s="10"/>
      <c r="AN30" s="27"/>
      <c r="AO30" s="27"/>
      <c r="AP30" s="10"/>
      <c r="AQ30" s="10"/>
      <c r="AR30" s="27"/>
      <c r="AS30" s="10"/>
      <c r="AT30" s="27"/>
      <c r="AU30" s="27"/>
      <c r="AV30" s="27"/>
      <c r="AW30" s="10"/>
      <c r="AX30" s="10"/>
      <c r="AY30" s="26">
        <f ca="1">IF(Table_Repeating_Question_Sets[[#This Row],[Header]]="Yes","",_xlfn.NUMBERVALUE(INDIRECT(SUBSTITUTE(ADDRESS(1,COLUMN(Table_Repeating_Question_Sets[[#This Row],[Count 1]]),4),"1","")&amp;ROW(Table_Repeating_Question_Sets[[#This Row],[Count 1]])+1))+IF(Table_Repeating_Question_Sets[[#This Row],[Value 1]]&lt;&gt;"",1,0))</f>
        <v>0</v>
      </c>
      <c r="AZ30"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1</v>
      </c>
      <c r="BA30"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30" s="26">
        <f ca="1">IF(Table_Repeating_Question_Sets[[#This Row],[Header]]="Yes","",_xlfn.NUMBERVALUE(INDIRECT(SUBSTITUTE(ADDRESS(1,COLUMN(Table_Repeating_Question_Sets[[#This Row],[Count 2]]),4),"1","")&amp;ROW(Table_Repeating_Question_Sets[[#This Row],[Count 2]])+1))+IF(Table_Repeating_Question_Sets[[#This Row],[Value 2]]&lt;&gt;"",1,0))</f>
        <v>0</v>
      </c>
      <c r="BC30"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D30"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30" s="26">
        <f ca="1">IF(Table_Repeating_Question_Sets[[#This Row],[Header]]="Yes","",_xlfn.NUMBERVALUE(INDIRECT(SUBSTITUTE(ADDRESS(1,COLUMN(Table_Repeating_Question_Sets[[#This Row],[Count 3]]),4),"1","")&amp;ROW(Table_Repeating_Question_Sets[[#This Row],[Count 3]])+1))+IF(Table_Repeating_Question_Sets[[#This Row],[Value 3]]&lt;&gt;"",1,0))</f>
        <v>0</v>
      </c>
      <c r="BF30"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G30"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30" s="26">
        <f ca="1">IF(Table_Repeating_Question_Sets[[#This Row],[Header]]="Yes","",_xlfn.NUMBERVALUE(INDIRECT(SUBSTITUTE(ADDRESS(1,COLUMN(Table_Repeating_Question_Sets[[#This Row],[Count 4]]),4),"1","")&amp;ROW(Table_Repeating_Question_Sets[[#This Row],[Count 4]])+1))+IF(Table_Repeating_Question_Sets[[#This Row],[Value 4]]&lt;&gt;"",1,0))</f>
        <v>0</v>
      </c>
      <c r="BI30"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J30"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30" s="26">
        <f ca="1">IF(Table_Repeating_Question_Sets[[#This Row],[Header]]="Yes","",_xlfn.NUMBERVALUE(INDIRECT(SUBSTITUTE(ADDRESS(1,COLUMN(Table_Repeating_Question_Sets[[#This Row],[Count 5]]),4),"1","")&amp;ROW(Table_Repeating_Question_Sets[[#This Row],[Count 5]])+1))+IF(Table_Repeating_Question_Sets[[#This Row],[Value 5]]&lt;&gt;"",1,0))</f>
        <v>0</v>
      </c>
      <c r="BL30"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M30"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30" s="26">
        <f ca="1">IF(Table_Repeating_Question_Sets[[#This Row],[Header]]="Yes","",_xlfn.NUMBERVALUE(INDIRECT(SUBSTITUTE(ADDRESS(1,COLUMN(Table_Repeating_Question_Sets[[#This Row],[Count 6]]),4),"1","")&amp;ROW(Table_Repeating_Question_Sets[[#This Row],[Count 6]])+1))+IF(Table_Repeating_Question_Sets[[#This Row],[Value 6]]&lt;&gt;"",1,0))</f>
        <v>0</v>
      </c>
      <c r="BO30"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BP30"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30" s="26">
        <f ca="1">IF(Table_Repeating_Question_Sets[[#This Row],[Header]]="Yes","",_xlfn.NUMBERVALUE(INDIRECT(SUBSTITUTE(ADDRESS(1,COLUMN(Table_Repeating_Question_Sets[[#This Row],[Count 7]]),4),"1","")&amp;ROW(Table_Repeating_Question_Sets[[#This Row],[Count 7]])+1))+IF(Table_Repeating_Question_Sets[[#This Row],[Value 7]]&lt;&gt;"",1,0))</f>
        <v>0</v>
      </c>
      <c r="BR30"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BS30"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30" s="26">
        <f ca="1">IF(Table_Repeating_Question_Sets[[#This Row],[Header]]="Yes","",_xlfn.NUMBERVALUE(INDIRECT(SUBSTITUTE(ADDRESS(1,COLUMN(Table_Repeating_Question_Sets[[#This Row],[Count 8]]),4),"1","")&amp;ROW(Table_Repeating_Question_Sets[[#This Row],[Count 8]])+1))+IF(Table_Repeating_Question_Sets[[#This Row],[Value 8]]&lt;&gt;"",1,0))</f>
        <v>0</v>
      </c>
      <c r="BU30"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BV30"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30" s="26">
        <f ca="1">IF(Table_Repeating_Question_Sets[[#This Row],[Header]]="Yes","",_xlfn.NUMBERVALUE(INDIRECT(SUBSTITUTE(ADDRESS(1,COLUMN(Table_Repeating_Question_Sets[[#This Row],[Count 9]]),4),"1","")&amp;ROW(Table_Repeating_Question_Sets[[#This Row],[Count 9]])+1))+IF(Table_Repeating_Question_Sets[[#This Row],[Value 9]]&lt;&gt;"",1,0))</f>
        <v>0</v>
      </c>
      <c r="BX30"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BY30"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30" s="26">
        <f ca="1">IF(Table_Repeating_Question_Sets[[#This Row],[Header]]="Yes","",_xlfn.NUMBERVALUE(INDIRECT(SUBSTITUTE(ADDRESS(1,COLUMN(Table_Repeating_Question_Sets[[#This Row],[Count 10]]),4),"1","")&amp;ROW(Table_Repeating_Question_Sets[[#This Row],[Count 10]])+1))+IF(Table_Repeating_Question_Sets[[#This Row],[Value 10]]&lt;&gt;"",1,0))</f>
        <v>0</v>
      </c>
      <c r="CA30"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B30"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30"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30"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30" s="137">
        <f ca="1">IF(Table_Repeating_Question_Sets[[#This Row],[Header]]="Yes","",_xlfn.NUMBERVALUE(INDIRECT(SUBSTITUTE(ADDRESS(1,COLUMN(Table_Repeating_Question_Sets[[#This Row],[Config Count Fwd]]),4),"1","")&amp;ROW(Table_Repeating_Question_Sets[[#This Row],[Config Count Fwd]])-1))+IF(Table_Repeating_Question_Sets[[#This Row],[Property]]&lt;&gt;"",1,0))</f>
        <v>5</v>
      </c>
      <c r="CF30"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G30" s="26" t="str">
        <f t="array" aca="1" ref="CG30"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30"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30"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"templateOptions":{"label":"Insurer"}</v>
      </c>
      <c r="CJ30"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"alertedClaims[XX].insurer","type": "input-field","className":"col-xs-6","templateOptions":{"label":"Insurer"},"validators": {"validation": Validators.compose([ValidationService.required('true', '')])}}</v>
      </c>
      <c r="CK30" s="26" t="str">
        <f ca="1" xml:space="preserve">
IF(Table_Repeating_Question_Sets[[#This Row],[Row]]="Yes","]},{""className"": ""row"",""fieldGroup"": [","")&amp;
Table_Repeating_Question_Sets[[#This Row],[Config Field]]</f>
        <v>{"key": "alertedClaims[XX].insurer","type": "input-field","className":"col-xs-6","templateOptions":{"label":"Insurer"},"validators": {"validation": Validators.compose([ValidationService.required('true', '')])}}</v>
      </c>
      <c r="CL30"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"alertedClaims[XX].insurer","type": "input-field","className":"col-xs-6","templateOptions":{"label":"Insurer"},"validators": {"validation": Validators.compose([ValidationService.required('true', '')])}}</v>
      </c>
      <c r="CM30"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30" s="26" t="str">
        <f>IF(AND(Table_Repeating_Question_Sets[[#This Row],[Header]]="",Table_Repeating_Question_Sets[[#This Row],[Property]]&lt;&gt;"",Table_Repeating_Question_Sets[[#This Row],[Field Type]]&lt;&gt;""),
""""&amp;Table_Repeating_Question_Sets[[#This Row],[Key]]&amp;"""","")</f>
        <v>"insurer"</v>
      </c>
      <c r="CO30"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"insurer"</v>
      </c>
      <c r="CP30" s="26" t="str">
        <f ca="1">IF(ISNUMBER(Table_Repeating_Question_Sets[[#This Row],[Config Use Row]]),INDEX(Table_Repeating_Question_Sets[Config Rollup],Table_Repeating_Question_Sets[[#This Row],[Config Use Row]]),"")</f>
        <v/>
      </c>
      <c r="CQ30" s="26" t="str">
        <f ca="1">IF(ISNUMBER(Table_Repeating_Question_Sets[[#This Row],[Config Use Row]]),INDEX(Table_Repeating_Question_Sets[Config Keys Nested Rollup],Table_Repeating_Question_Sets[[#This Row],[Config Use Row]]),"")</f>
        <v/>
      </c>
    </row>
    <row r="31" spans="2:95" s="21" customFormat="1" ht="29.25" thickBot="1">
      <c r="B31" s="49" t="s">
        <v>1462</v>
      </c>
      <c r="C31" s="15" t="s">
        <v>60</v>
      </c>
      <c r="D31" s="15" t="str">
        <f ca="1">IF(Table_Repeating_Question_Sets[[#This Row],[Header]]="Yes","",
IF(INDIRECT(SUBSTITUTE(ADDRESS(1,COLUMN(),4),"1","")&amp;ROW()-1)="",
INDIRECT(SUBSTITUTE(ADDRESS(1,COLUMN(Table_Repeating_Question_Sets[[#This Row],[Property]]),4),"1","")&amp;ROW()-1),
INDIRECT(SUBSTITUTE(ADDRESS(1,COLUMN(),4),"1","")&amp;ROW()-1)))</f>
        <v/>
      </c>
      <c r="E31"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madeClaims</v>
      </c>
      <c r="F31" s="15" t="str">
        <f ca="1">IF(Table_Repeating_Question_Sets[[#This Row],[Header]]="Yes","",IF(INDIRECT(SUBSTITUTE(ADDRESS(1,COLUMN(),4),"1","")&amp;ROW()-1)="",
INDIRECT(SUBSTITUTE(ADDRESS(1,COLUMN(Table_Repeating_Question_Sets[[#This Row],[Property]]),4),"1","")&amp;ROW()-1),INDIRECT(SUBSTITUTE(ADDRESS(1,COLUMN(),4),"1","")&amp;ROW()-1)))</f>
        <v/>
      </c>
      <c r="G31"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[XX].madeClaims</v>
      </c>
      <c r="H31" s="15" t="str">
        <f>IF(Table_Repeating_Question_Sets[[#This Row],[Header]]="Yes","",IF(Table_Repeating_Question_Sets[[#This Row],[Property]]&lt;&gt;"",SUBSTITUTE(Table_Repeating_Question_Sets[[#This Row],[Property]]," ",""),""))</f>
        <v/>
      </c>
      <c r="I31" s="58"/>
      <c r="J31" s="58"/>
      <c r="K31" s="58"/>
      <c r="L31" s="58"/>
      <c r="M31" s="58"/>
      <c r="N31" s="58"/>
      <c r="O31" s="58"/>
      <c r="P31" s="58"/>
      <c r="Q31" s="58"/>
      <c r="R31" s="58"/>
      <c r="S31"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31" s="87" t="str">
        <f>IF(Table_Repeating_Question_Sets[[#This Row],[Header]]&lt;&gt;"Yes",COUNTA(Table_Repeating_Question_Sets[[#This Row],[Value 1]:[Value 10]]),"")</f>
        <v/>
      </c>
      <c r="U31" s="15"/>
      <c r="V31" s="15"/>
      <c r="W31" s="15"/>
      <c r="X31" s="76"/>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t="str">
        <f ca="1">IF(Table_Repeating_Question_Sets[[#This Row],[Header]]="Yes","",_xlfn.NUMBERVALUE(INDIRECT(SUBSTITUTE(ADDRESS(1,COLUMN(Table_Repeating_Question_Sets[[#This Row],[Count 1]]),4),"1","")&amp;ROW(Table_Repeating_Question_Sets[[#This Row],[Count 1]])+1))+IF(Table_Repeating_Question_Sets[[#This Row],[Value 1]]&lt;&gt;"",1,0))</f>
        <v/>
      </c>
      <c r="AZ31"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31"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31" s="15" t="str">
        <f ca="1">IF(Table_Repeating_Question_Sets[[#This Row],[Header]]="Yes","",_xlfn.NUMBERVALUE(INDIRECT(SUBSTITUTE(ADDRESS(1,COLUMN(Table_Repeating_Question_Sets[[#This Row],[Count 2]]),4),"1","")&amp;ROW(Table_Repeating_Question_Sets[[#This Row],[Count 2]])+1))+IF(Table_Repeating_Question_Sets[[#This Row],[Value 2]]&lt;&gt;"",1,0))</f>
        <v/>
      </c>
      <c r="BC31"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31"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31" s="15" t="str">
        <f ca="1">IF(Table_Repeating_Question_Sets[[#This Row],[Header]]="Yes","",_xlfn.NUMBERVALUE(INDIRECT(SUBSTITUTE(ADDRESS(1,COLUMN(Table_Repeating_Question_Sets[[#This Row],[Count 3]]),4),"1","")&amp;ROW(Table_Repeating_Question_Sets[[#This Row],[Count 3]])+1))+IF(Table_Repeating_Question_Sets[[#This Row],[Value 3]]&lt;&gt;"",1,0))</f>
        <v/>
      </c>
      <c r="BF31"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31"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31" s="15" t="str">
        <f ca="1">IF(Table_Repeating_Question_Sets[[#This Row],[Header]]="Yes","",_xlfn.NUMBERVALUE(INDIRECT(SUBSTITUTE(ADDRESS(1,COLUMN(Table_Repeating_Question_Sets[[#This Row],[Count 4]]),4),"1","")&amp;ROW(Table_Repeating_Question_Sets[[#This Row],[Count 4]])+1))+IF(Table_Repeating_Question_Sets[[#This Row],[Value 4]]&lt;&gt;"",1,0))</f>
        <v/>
      </c>
      <c r="BI31"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31"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31" s="15" t="str">
        <f ca="1">IF(Table_Repeating_Question_Sets[[#This Row],[Header]]="Yes","",_xlfn.NUMBERVALUE(INDIRECT(SUBSTITUTE(ADDRESS(1,COLUMN(Table_Repeating_Question_Sets[[#This Row],[Count 5]]),4),"1","")&amp;ROW(Table_Repeating_Question_Sets[[#This Row],[Count 5]])+1))+IF(Table_Repeating_Question_Sets[[#This Row],[Value 5]]&lt;&gt;"",1,0))</f>
        <v/>
      </c>
      <c r="BL31"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31"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31" s="15" t="str">
        <f ca="1">IF(Table_Repeating_Question_Sets[[#This Row],[Header]]="Yes","",_xlfn.NUMBERVALUE(INDIRECT(SUBSTITUTE(ADDRESS(1,COLUMN(Table_Repeating_Question_Sets[[#This Row],[Count 6]]),4),"1","")&amp;ROW(Table_Repeating_Question_Sets[[#This Row],[Count 6]])+1))+IF(Table_Repeating_Question_Sets[[#This Row],[Value 6]]&lt;&gt;"",1,0))</f>
        <v/>
      </c>
      <c r="BO31"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31"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31" s="15" t="str">
        <f ca="1">IF(Table_Repeating_Question_Sets[[#This Row],[Header]]="Yes","",_xlfn.NUMBERVALUE(INDIRECT(SUBSTITUTE(ADDRESS(1,COLUMN(Table_Repeating_Question_Sets[[#This Row],[Count 7]]),4),"1","")&amp;ROW(Table_Repeating_Question_Sets[[#This Row],[Count 7]])+1))+IF(Table_Repeating_Question_Sets[[#This Row],[Value 7]]&lt;&gt;"",1,0))</f>
        <v/>
      </c>
      <c r="BR31"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31"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31" s="15" t="str">
        <f ca="1">IF(Table_Repeating_Question_Sets[[#This Row],[Header]]="Yes","",_xlfn.NUMBERVALUE(INDIRECT(SUBSTITUTE(ADDRESS(1,COLUMN(Table_Repeating_Question_Sets[[#This Row],[Count 8]]),4),"1","")&amp;ROW(Table_Repeating_Question_Sets[[#This Row],[Count 8]])+1))+IF(Table_Repeating_Question_Sets[[#This Row],[Value 8]]&lt;&gt;"",1,0))</f>
        <v/>
      </c>
      <c r="BU31"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31"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31" s="15" t="str">
        <f ca="1">IF(Table_Repeating_Question_Sets[[#This Row],[Header]]="Yes","",_xlfn.NUMBERVALUE(INDIRECT(SUBSTITUTE(ADDRESS(1,COLUMN(Table_Repeating_Question_Sets[[#This Row],[Count 9]]),4),"1","")&amp;ROW(Table_Repeating_Question_Sets[[#This Row],[Count 9]])+1))+IF(Table_Repeating_Question_Sets[[#This Row],[Value 9]]&lt;&gt;"",1,0))</f>
        <v/>
      </c>
      <c r="BX31"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31"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31" s="15" t="str">
        <f ca="1">IF(Table_Repeating_Question_Sets[[#This Row],[Header]]="Yes","",_xlfn.NUMBERVALUE(INDIRECT(SUBSTITUTE(ADDRESS(1,COLUMN(Table_Repeating_Question_Sets[[#This Row],[Count 10]]),4),"1","")&amp;ROW(Table_Repeating_Question_Sets[[#This Row],[Count 10]])+1))+IF(Table_Repeating_Question_Sets[[#This Row],[Value 10]]&lt;&gt;"",1,0))</f>
        <v/>
      </c>
      <c r="CA31"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31"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31"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31"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31"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31"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31" s="15" t="str">
        <f t="array" aca="1" ref="CG31"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31"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31"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31"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31" s="15" t="str">
        <f xml:space="preserve">
IF(Table_Repeating_Question_Sets[[#This Row],[Row]]="Yes","]},{""className"": ""row"",""fieldGroup"": [","")&amp;
Table_Repeating_Question_Sets[[#This Row],[Config Field]]</f>
        <v/>
      </c>
      <c r="CL31"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"madeClaims":[{"className": "row","fieldGroup":[{"key": "madeClaims[XX].circumstanceDate","type": "datepicker-field","className":"col-xs-4","templateOptions":{"label":"Date of circumstance","addonLeft":{"class":"glyphicon glyphicon-calendar"}},"validators": {"validation": Validators.compose([ValidationService.required('true', ''), ValidationService.isDate(), ValidationService.maxAge(5)])}},{"key": "madeClaims[XX].claimNumber","type": "input-field","className":"col-xs-4","templateOptions":{"label":"Claim number"},"validators": {"validation": Validators.compose([ValidationService.required('true', '')])}},{"key": "madeClaims[XX].totalClaim","type": "input-field","className":"col-xs-4","templateOptions":{"label":"Amount paid / credited","formatTextInput":"currency","addonLeft":{"class":"fa fa-usd"},"affectsPremium":"Yes","affectsTriggers":"Yes"},"validators": {"validation": Validators.compose([ValidationService.required('true', '')])}},{"key": "madeClaims[XX].claimLossDetails","type": "input-field","className":"col-xs-6","templateOptions":{"label":"Details of loss"},"validators": {"validation": Validators.compose([ValidationService.required('true', '')])}}]}],</v>
      </c>
      <c r="CM31" s="15"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31" s="49" t="str">
        <f>IF(AND(Table_Repeating_Question_Sets[[#This Row],[Header]]="",Table_Repeating_Question_Sets[[#This Row],[Property]]&lt;&gt;"",Table_Repeating_Question_Sets[[#This Row],[Field Type]]&lt;&gt;""),
""""&amp;Table_Repeating_Question_Sets[[#This Row],[Key]]&amp;"""","")</f>
        <v/>
      </c>
      <c r="CO31"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"madeClaims":["circumstanceDate","claimNumber","totalClaim","claimLossDetails"],</v>
      </c>
      <c r="CP31" s="15" t="str">
        <f ca="1">IF(ISNUMBER(Table_Repeating_Question_Sets[[#This Row],[Config Use Row]]),INDEX(Table_Repeating_Question_Sets[Config Rollup],Table_Repeating_Question_Sets[[#This Row],[Config Use Row]]),"")</f>
        <v/>
      </c>
      <c r="CQ31" s="49" t="str">
        <f ca="1">IF(ISNUMBER(Table_Repeating_Question_Sets[[#This Row],[Config Use Row]]),INDEX(Table_Repeating_Question_Sets[Config Keys Nested Rollup],Table_Repeating_Question_Sets[[#This Row],[Config Use Row]]),"")</f>
        <v/>
      </c>
    </row>
    <row r="32" spans="2:95" s="22" customFormat="1" ht="21" hidden="1" customHeight="1">
      <c r="B32" s="27"/>
      <c r="C32" s="27"/>
      <c r="D32" s="26" t="str">
        <f ca="1">IF(Table_Repeating_Question_Sets[[#This Row],[Header]]="Yes","",
IF(INDIRECT(SUBSTITUTE(ADDRESS(1,COLUMN(),4),"1","")&amp;ROW()-1)="",
INDIRECT(SUBSTITUTE(ADDRESS(1,COLUMN(Table_Repeating_Question_Sets[[#This Row],[Property]]),4),"1","")&amp;ROW()-1),
INDIRECT(SUBSTITUTE(ADDRESS(1,COLUMN(),4),"1","")&amp;ROW()-1)))</f>
        <v>Made Claims</v>
      </c>
      <c r="E32"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32" s="26" t="str">
        <f ca="1">IF(Table_Repeating_Question_Sets[[#This Row],[Header]]="Yes","",IF(INDIRECT(SUBSTITUTE(ADDRESS(1,COLUMN(),4),"1","")&amp;ROW()-1)="",
INDIRECT(SUBSTITUTE(ADDRESS(1,COLUMN(Table_Repeating_Question_Sets[[#This Row],[Property]]),4),"1","")&amp;ROW()-1),INDIRECT(SUBSTITUTE(ADDRESS(1,COLUMN(),4),"1","")&amp;ROW()-1)))</f>
        <v>Made Claims</v>
      </c>
      <c r="G32" s="26"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32" s="137" t="str">
        <f>IF(Table_Repeating_Question_Sets[[#This Row],[Header]]="Yes","",IF(Table_Repeating_Question_Sets[[#This Row],[Property]]&lt;&gt;"",SUBSTITUTE(Table_Repeating_Question_Sets[[#This Row],[Property]]," ",""),""))</f>
        <v/>
      </c>
      <c r="I32" s="94"/>
      <c r="J32" s="94"/>
      <c r="K32" s="94"/>
      <c r="L32" s="94"/>
      <c r="M32" s="94"/>
      <c r="N32" s="94"/>
      <c r="O32" s="94"/>
      <c r="P32" s="94"/>
      <c r="Q32" s="94"/>
      <c r="R32" s="94"/>
      <c r="S32"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32" s="97">
        <f>IF(Table_Repeating_Question_Sets[[#This Row],[Header]]&lt;&gt;"Yes",COUNTA(Table_Repeating_Question_Sets[[#This Row],[Value 1]:[Value 10]]),"")</f>
        <v>0</v>
      </c>
      <c r="U32" s="27"/>
      <c r="V32" s="27"/>
      <c r="W32" s="10"/>
      <c r="X32" s="82"/>
      <c r="Y32" s="27"/>
      <c r="Z32" s="27"/>
      <c r="AA32" s="27"/>
      <c r="AB32" s="27"/>
      <c r="AC32" s="27"/>
      <c r="AD32" s="10"/>
      <c r="AE32" s="27"/>
      <c r="AF32" s="10"/>
      <c r="AG32" s="27"/>
      <c r="AH32" s="27"/>
      <c r="AI32" s="10"/>
      <c r="AJ32" s="10"/>
      <c r="AK32" s="10"/>
      <c r="AL32" s="10"/>
      <c r="AM32" s="10"/>
      <c r="AN32" s="27"/>
      <c r="AO32" s="27"/>
      <c r="AP32" s="10"/>
      <c r="AQ32" s="10"/>
      <c r="AR32" s="27"/>
      <c r="AS32" s="10"/>
      <c r="AT32" s="27"/>
      <c r="AU32" s="27"/>
      <c r="AV32" s="27"/>
      <c r="AW32" s="10"/>
      <c r="AX32" s="10"/>
      <c r="AY32" s="26">
        <f ca="1">IF(Table_Repeating_Question_Sets[[#This Row],[Header]]="Yes","",_xlfn.NUMBERVALUE(INDIRECT(SUBSTITUTE(ADDRESS(1,COLUMN(Table_Repeating_Question_Sets[[#This Row],[Count 1]]),4),"1","")&amp;ROW(Table_Repeating_Question_Sets[[#This Row],[Count 1]])+1))+IF(Table_Repeating_Question_Sets[[#This Row],[Value 1]]&lt;&gt;"",1,0))</f>
        <v>0</v>
      </c>
      <c r="AZ32"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4</v>
      </c>
      <c r="BA32"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32" s="26">
        <f ca="1">IF(Table_Repeating_Question_Sets[[#This Row],[Header]]="Yes","",_xlfn.NUMBERVALUE(INDIRECT(SUBSTITUTE(ADDRESS(1,COLUMN(Table_Repeating_Question_Sets[[#This Row],[Count 2]]),4),"1","")&amp;ROW(Table_Repeating_Question_Sets[[#This Row],[Count 2]])+1))+IF(Table_Repeating_Question_Sets[[#This Row],[Value 2]]&lt;&gt;"",1,0))</f>
        <v>0</v>
      </c>
      <c r="BC32"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4</v>
      </c>
      <c r="BD32"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32" s="26">
        <f ca="1">IF(Table_Repeating_Question_Sets[[#This Row],[Header]]="Yes","",_xlfn.NUMBERVALUE(INDIRECT(SUBSTITUTE(ADDRESS(1,COLUMN(Table_Repeating_Question_Sets[[#This Row],[Count 3]]),4),"1","")&amp;ROW(Table_Repeating_Question_Sets[[#This Row],[Count 3]])+1))+IF(Table_Repeating_Question_Sets[[#This Row],[Value 3]]&lt;&gt;"",1,0))</f>
        <v>0</v>
      </c>
      <c r="BF32"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4</v>
      </c>
      <c r="BG32"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32" s="26">
        <f ca="1">IF(Table_Repeating_Question_Sets[[#This Row],[Header]]="Yes","",_xlfn.NUMBERVALUE(INDIRECT(SUBSTITUTE(ADDRESS(1,COLUMN(Table_Repeating_Question_Sets[[#This Row],[Count 4]]),4),"1","")&amp;ROW(Table_Repeating_Question_Sets[[#This Row],[Count 4]])+1))+IF(Table_Repeating_Question_Sets[[#This Row],[Value 4]]&lt;&gt;"",1,0))</f>
        <v>0</v>
      </c>
      <c r="BI32"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4</v>
      </c>
      <c r="BJ32"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32" s="26">
        <f ca="1">IF(Table_Repeating_Question_Sets[[#This Row],[Header]]="Yes","",_xlfn.NUMBERVALUE(INDIRECT(SUBSTITUTE(ADDRESS(1,COLUMN(Table_Repeating_Question_Sets[[#This Row],[Count 5]]),4),"1","")&amp;ROW(Table_Repeating_Question_Sets[[#This Row],[Count 5]])+1))+IF(Table_Repeating_Question_Sets[[#This Row],[Value 5]]&lt;&gt;"",1,0))</f>
        <v>0</v>
      </c>
      <c r="BL32"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4</v>
      </c>
      <c r="BM32"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32" s="26">
        <f ca="1">IF(Table_Repeating_Question_Sets[[#This Row],[Header]]="Yes","",_xlfn.NUMBERVALUE(INDIRECT(SUBSTITUTE(ADDRESS(1,COLUMN(Table_Repeating_Question_Sets[[#This Row],[Count 6]]),4),"1","")&amp;ROW(Table_Repeating_Question_Sets[[#This Row],[Count 6]])+1))+IF(Table_Repeating_Question_Sets[[#This Row],[Value 6]]&lt;&gt;"",1,0))</f>
        <v>0</v>
      </c>
      <c r="BO32"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4</v>
      </c>
      <c r="BP32"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32" s="26">
        <f ca="1">IF(Table_Repeating_Question_Sets[[#This Row],[Header]]="Yes","",_xlfn.NUMBERVALUE(INDIRECT(SUBSTITUTE(ADDRESS(1,COLUMN(Table_Repeating_Question_Sets[[#This Row],[Count 7]]),4),"1","")&amp;ROW(Table_Repeating_Question_Sets[[#This Row],[Count 7]])+1))+IF(Table_Repeating_Question_Sets[[#This Row],[Value 7]]&lt;&gt;"",1,0))</f>
        <v>0</v>
      </c>
      <c r="BR32"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4</v>
      </c>
      <c r="BS32"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32" s="26">
        <f ca="1">IF(Table_Repeating_Question_Sets[[#This Row],[Header]]="Yes","",_xlfn.NUMBERVALUE(INDIRECT(SUBSTITUTE(ADDRESS(1,COLUMN(Table_Repeating_Question_Sets[[#This Row],[Count 8]]),4),"1","")&amp;ROW(Table_Repeating_Question_Sets[[#This Row],[Count 8]])+1))+IF(Table_Repeating_Question_Sets[[#This Row],[Value 8]]&lt;&gt;"",1,0))</f>
        <v>0</v>
      </c>
      <c r="BU32"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4</v>
      </c>
      <c r="BV32"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32" s="26">
        <f ca="1">IF(Table_Repeating_Question_Sets[[#This Row],[Header]]="Yes","",_xlfn.NUMBERVALUE(INDIRECT(SUBSTITUTE(ADDRESS(1,COLUMN(Table_Repeating_Question_Sets[[#This Row],[Count 9]]),4),"1","")&amp;ROW(Table_Repeating_Question_Sets[[#This Row],[Count 9]])+1))+IF(Table_Repeating_Question_Sets[[#This Row],[Value 9]]&lt;&gt;"",1,0))</f>
        <v>0</v>
      </c>
      <c r="BX32"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4</v>
      </c>
      <c r="BY32"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32" s="26">
        <f ca="1">IF(Table_Repeating_Question_Sets[[#This Row],[Header]]="Yes","",_xlfn.NUMBERVALUE(INDIRECT(SUBSTITUTE(ADDRESS(1,COLUMN(Table_Repeating_Question_Sets[[#This Row],[Count 10]]),4),"1","")&amp;ROW(Table_Repeating_Question_Sets[[#This Row],[Count 10]])+1))+IF(Table_Repeating_Question_Sets[[#This Row],[Value 10]]&lt;&gt;"",1,0))</f>
        <v>0</v>
      </c>
      <c r="CA32"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4</v>
      </c>
      <c r="CB32"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32"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32"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32" s="13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32"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4</v>
      </c>
      <c r="CG32" s="26" t="str">
        <f t="array" aca="1" ref="CG32"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32"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32" s="26"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32" s="137"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32" s="26" t="str">
        <f xml:space="preserve">
IF(Table_Repeating_Question_Sets[[#This Row],[Row]]="Yes","]},{""className"": ""row"",""fieldGroup"": [","")&amp;
Table_Repeating_Question_Sets[[#This Row],[Config Field]]</f>
        <v/>
      </c>
      <c r="CL32"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"madeClaims[XX].circumstanceDate","type": "datepicker-field","className":"col-xs-4","templateOptions":{"label":"Date of circumstance","addonLeft":{"class":"glyphicon glyphicon-calendar"}},"validators": {"validation": Validators.compose([ValidationService.required('true', ''), ValidationService.isDate(), ValidationService.maxAge(5)])}},{"key": "madeClaims[XX].claimNumber","type": "input-field","className":"col-xs-4","templateOptions":{"label":"Claim number"},"validators": {"validation": Validators.compose([ValidationService.required('true', '')])}},{"key": "madeClaims[XX].totalClaim","type": "input-field","className":"col-xs-4","templateOptions":{"label":"Amount paid / credited","formatTextInput":"currency","addonLeft":{"class":"fa fa-usd"},"affectsPremium":"Yes","affectsTriggers":"Yes"},"validators": {"validation": Validators.compose([ValidationService.required('true', '')])}},{"key": "madeClaims[XX].claimLossDetails","type": "input-field","className":"col-xs-6","templateOptions":{"label":"Details of loss"},"validators": {"validation": Validators.compose([ValidationService.required('true', '')])}}</v>
      </c>
      <c r="CM32"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32" s="26" t="str">
        <f>IF(AND(Table_Repeating_Question_Sets[[#This Row],[Header]]="",Table_Repeating_Question_Sets[[#This Row],[Property]]&lt;&gt;"",Table_Repeating_Question_Sets[[#This Row],[Field Type]]&lt;&gt;""),
""""&amp;Table_Repeating_Question_Sets[[#This Row],[Key]]&amp;"""","")</f>
        <v/>
      </c>
      <c r="CO32"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"circumstanceDate","claimNumber","totalClaim","claimLossDetails"</v>
      </c>
      <c r="CP32" s="26" t="str">
        <f ca="1">IF(ISNUMBER(Table_Repeating_Question_Sets[[#This Row],[Config Use Row]]),INDEX(Table_Repeating_Question_Sets[Config Rollup],Table_Repeating_Question_Sets[[#This Row],[Config Use Row]]),"")</f>
        <v/>
      </c>
      <c r="CQ32" s="26" t="str">
        <f ca="1">IF(ISNUMBER(Table_Repeating_Question_Sets[[#This Row],[Config Use Row]]),INDEX(Table_Repeating_Question_Sets[Config Keys Nested Rollup],Table_Repeating_Question_Sets[[#This Row],[Config Use Row]]),"")</f>
        <v/>
      </c>
    </row>
    <row r="33" spans="2:95" s="22" customFormat="1" ht="21" customHeight="1">
      <c r="B33" s="27" t="s">
        <v>1701</v>
      </c>
      <c r="C33" s="27"/>
      <c r="D33" s="26" t="str">
        <f ca="1">IF(Table_Repeating_Question_Sets[[#This Row],[Header]]="Yes","",
IF(INDIRECT(SUBSTITUTE(ADDRESS(1,COLUMN(),4),"1","")&amp;ROW()-1)="",
INDIRECT(SUBSTITUTE(ADDRESS(1,COLUMN(Table_Repeating_Question_Sets[[#This Row],[Property]]),4),"1","")&amp;ROW()-1),
INDIRECT(SUBSTITUTE(ADDRESS(1,COLUMN(),4),"1","")&amp;ROW()-1)))</f>
        <v>Made Claims</v>
      </c>
      <c r="E33"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circumstanceDate</v>
      </c>
      <c r="F33" s="26" t="str">
        <f ca="1">IF(Table_Repeating_Question_Sets[[#This Row],[Header]]="Yes","",IF(INDIRECT(SUBSTITUTE(ADDRESS(1,COLUMN(),4),"1","")&amp;ROW()-1)="",
INDIRECT(SUBSTITUTE(ADDRESS(1,COLUMN(Table_Repeating_Question_Sets[[#This Row],[Property]]),4),"1","")&amp;ROW()-1),INDIRECT(SUBSTITUTE(ADDRESS(1,COLUMN(),4),"1","")&amp;ROW()-1)))</f>
        <v>Made Claims</v>
      </c>
      <c r="G33"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madeClaims[XX].circumstanceDate</v>
      </c>
      <c r="H33" s="137" t="str">
        <f>IF(Table_Repeating_Question_Sets[[#This Row],[Header]]="Yes","",IF(Table_Repeating_Question_Sets[[#This Row],[Property]]&lt;&gt;"",SUBSTITUTE(Table_Repeating_Question_Sets[[#This Row],[Property]]," ",""),""))</f>
        <v>CircumstanceDate</v>
      </c>
      <c r="I33" s="94"/>
      <c r="J33" s="94"/>
      <c r="K33" s="94"/>
      <c r="L33" s="94"/>
      <c r="M33" s="94"/>
      <c r="N33" s="94"/>
      <c r="O33" s="94"/>
      <c r="P33" s="94"/>
      <c r="Q33" s="94"/>
      <c r="R33" s="94"/>
      <c r="S33"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33" s="97">
        <f>IF(Table_Repeating_Question_Sets[[#This Row],[Header]]&lt;&gt;"Yes",COUNTA(Table_Repeating_Question_Sets[[#This Row],[Value 1]:[Value 10]]),"")</f>
        <v>0</v>
      </c>
      <c r="U33" s="27" t="s">
        <v>70</v>
      </c>
      <c r="V33" s="27" t="s">
        <v>70</v>
      </c>
      <c r="W33" s="10"/>
      <c r="X33" s="82" t="s">
        <v>60</v>
      </c>
      <c r="Y33" s="27"/>
      <c r="Z33" s="27">
        <v>4</v>
      </c>
      <c r="AA33" s="27"/>
      <c r="AB33" s="27"/>
      <c r="AC33" s="27"/>
      <c r="AD33" s="10"/>
      <c r="AE33" s="27" t="s">
        <v>1702</v>
      </c>
      <c r="AF33" s="10"/>
      <c r="AG33" s="27"/>
      <c r="AH33" s="27" t="s">
        <v>1726</v>
      </c>
      <c r="AI33" s="10"/>
      <c r="AJ33" s="10"/>
      <c r="AK33" s="10"/>
      <c r="AL33" s="10"/>
      <c r="AM33" s="10"/>
      <c r="AN33" s="27"/>
      <c r="AO33" s="27"/>
      <c r="AP33" s="10"/>
      <c r="AQ33" s="10"/>
      <c r="AR33" s="27"/>
      <c r="AS33" s="10"/>
      <c r="AT33" s="27"/>
      <c r="AU33" s="27"/>
      <c r="AV33" s="27"/>
      <c r="AW33" s="10"/>
      <c r="AX33" s="10"/>
      <c r="AY33" s="26">
        <f ca="1">IF(Table_Repeating_Question_Sets[[#This Row],[Header]]="Yes","",_xlfn.NUMBERVALUE(INDIRECT(SUBSTITUTE(ADDRESS(1,COLUMN(Table_Repeating_Question_Sets[[#This Row],[Count 1]]),4),"1","")&amp;ROW(Table_Repeating_Question_Sets[[#This Row],[Count 1]])+1))+IF(Table_Repeating_Question_Sets[[#This Row],[Value 1]]&lt;&gt;"",1,0))</f>
        <v>0</v>
      </c>
      <c r="AZ33"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4</v>
      </c>
      <c r="BA33"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33" s="26">
        <f ca="1">IF(Table_Repeating_Question_Sets[[#This Row],[Header]]="Yes","",_xlfn.NUMBERVALUE(INDIRECT(SUBSTITUTE(ADDRESS(1,COLUMN(Table_Repeating_Question_Sets[[#This Row],[Count 2]]),4),"1","")&amp;ROW(Table_Repeating_Question_Sets[[#This Row],[Count 2]])+1))+IF(Table_Repeating_Question_Sets[[#This Row],[Value 2]]&lt;&gt;"",1,0))</f>
        <v>0</v>
      </c>
      <c r="BC33"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4</v>
      </c>
      <c r="BD33"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33" s="26">
        <f ca="1">IF(Table_Repeating_Question_Sets[[#This Row],[Header]]="Yes","",_xlfn.NUMBERVALUE(INDIRECT(SUBSTITUTE(ADDRESS(1,COLUMN(Table_Repeating_Question_Sets[[#This Row],[Count 3]]),4),"1","")&amp;ROW(Table_Repeating_Question_Sets[[#This Row],[Count 3]])+1))+IF(Table_Repeating_Question_Sets[[#This Row],[Value 3]]&lt;&gt;"",1,0))</f>
        <v>0</v>
      </c>
      <c r="BF33"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4</v>
      </c>
      <c r="BG33"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33" s="26">
        <f ca="1">IF(Table_Repeating_Question_Sets[[#This Row],[Header]]="Yes","",_xlfn.NUMBERVALUE(INDIRECT(SUBSTITUTE(ADDRESS(1,COLUMN(Table_Repeating_Question_Sets[[#This Row],[Count 4]]),4),"1","")&amp;ROW(Table_Repeating_Question_Sets[[#This Row],[Count 4]])+1))+IF(Table_Repeating_Question_Sets[[#This Row],[Value 4]]&lt;&gt;"",1,0))</f>
        <v>0</v>
      </c>
      <c r="BI33"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4</v>
      </c>
      <c r="BJ33"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33" s="26">
        <f ca="1">IF(Table_Repeating_Question_Sets[[#This Row],[Header]]="Yes","",_xlfn.NUMBERVALUE(INDIRECT(SUBSTITUTE(ADDRESS(1,COLUMN(Table_Repeating_Question_Sets[[#This Row],[Count 5]]),4),"1","")&amp;ROW(Table_Repeating_Question_Sets[[#This Row],[Count 5]])+1))+IF(Table_Repeating_Question_Sets[[#This Row],[Value 5]]&lt;&gt;"",1,0))</f>
        <v>0</v>
      </c>
      <c r="BL33"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4</v>
      </c>
      <c r="BM33"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33" s="26">
        <f ca="1">IF(Table_Repeating_Question_Sets[[#This Row],[Header]]="Yes","",_xlfn.NUMBERVALUE(INDIRECT(SUBSTITUTE(ADDRESS(1,COLUMN(Table_Repeating_Question_Sets[[#This Row],[Count 6]]),4),"1","")&amp;ROW(Table_Repeating_Question_Sets[[#This Row],[Count 6]])+1))+IF(Table_Repeating_Question_Sets[[#This Row],[Value 6]]&lt;&gt;"",1,0))</f>
        <v>0</v>
      </c>
      <c r="BO33"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4</v>
      </c>
      <c r="BP33"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33" s="26">
        <f ca="1">IF(Table_Repeating_Question_Sets[[#This Row],[Header]]="Yes","",_xlfn.NUMBERVALUE(INDIRECT(SUBSTITUTE(ADDRESS(1,COLUMN(Table_Repeating_Question_Sets[[#This Row],[Count 7]]),4),"1","")&amp;ROW(Table_Repeating_Question_Sets[[#This Row],[Count 7]])+1))+IF(Table_Repeating_Question_Sets[[#This Row],[Value 7]]&lt;&gt;"",1,0))</f>
        <v>0</v>
      </c>
      <c r="BR33"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4</v>
      </c>
      <c r="BS33"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33" s="26">
        <f ca="1">IF(Table_Repeating_Question_Sets[[#This Row],[Header]]="Yes","",_xlfn.NUMBERVALUE(INDIRECT(SUBSTITUTE(ADDRESS(1,COLUMN(Table_Repeating_Question_Sets[[#This Row],[Count 8]]),4),"1","")&amp;ROW(Table_Repeating_Question_Sets[[#This Row],[Count 8]])+1))+IF(Table_Repeating_Question_Sets[[#This Row],[Value 8]]&lt;&gt;"",1,0))</f>
        <v>0</v>
      </c>
      <c r="BU33"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4</v>
      </c>
      <c r="BV33"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33" s="26">
        <f ca="1">IF(Table_Repeating_Question_Sets[[#This Row],[Header]]="Yes","",_xlfn.NUMBERVALUE(INDIRECT(SUBSTITUTE(ADDRESS(1,COLUMN(Table_Repeating_Question_Sets[[#This Row],[Count 9]]),4),"1","")&amp;ROW(Table_Repeating_Question_Sets[[#This Row],[Count 9]])+1))+IF(Table_Repeating_Question_Sets[[#This Row],[Value 9]]&lt;&gt;"",1,0))</f>
        <v>0</v>
      </c>
      <c r="BX33"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4</v>
      </c>
      <c r="BY33"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33" s="26">
        <f ca="1">IF(Table_Repeating_Question_Sets[[#This Row],[Header]]="Yes","",_xlfn.NUMBERVALUE(INDIRECT(SUBSTITUTE(ADDRESS(1,COLUMN(Table_Repeating_Question_Sets[[#This Row],[Count 10]]),4),"1","")&amp;ROW(Table_Repeating_Question_Sets[[#This Row],[Count 10]])+1))+IF(Table_Repeating_Question_Sets[[#This Row],[Value 10]]&lt;&gt;"",1,0))</f>
        <v>0</v>
      </c>
      <c r="CA33"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4</v>
      </c>
      <c r="CB33"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33"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33"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33" s="137">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F33"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4</v>
      </c>
      <c r="CG33" s="26" t="str">
        <f t="array" aca="1" ref="CG33"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33"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 ValidationService.isDate(), ValidationService.maxAge(5)])}</v>
      </c>
      <c r="CI33"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"templateOptions":{"label":"Date of circumstance","addonLeft":{"class":"glyphicon glyphicon-calendar"}}</v>
      </c>
      <c r="CJ33"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"madeClaims[XX].circumstanceDate","type": "datepicker-field","className":"col-xs-4","templateOptions":{"label":"Date of circumstance","addonLeft":{"class":"glyphicon glyphicon-calendar"}},"validators": {"validation": Validators.compose([ValidationService.required('true', ''), ValidationService.isDate(), ValidationService.maxAge(5)])}}</v>
      </c>
      <c r="CK33" s="26" t="str">
        <f ca="1" xml:space="preserve">
IF(Table_Repeating_Question_Sets[[#This Row],[Row]]="Yes","]},{""className"": ""row"",""fieldGroup"": [","")&amp;
Table_Repeating_Question_Sets[[#This Row],[Config Field]]</f>
        <v>{"key": "madeClaims[XX].circumstanceDate","type": "datepicker-field","className":"col-xs-4","templateOptions":{"label":"Date of circumstance","addonLeft":{"class":"glyphicon glyphicon-calendar"}},"validators": {"validation": Validators.compose([ValidationService.required('true', ''), ValidationService.isDate(), ValidationService.maxAge(5)])}}</v>
      </c>
      <c r="CL33"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"madeClaims[XX].circumstanceDate","type": "datepicker-field","className":"col-xs-4","templateOptions":{"label":"Date of circumstance","addonLeft":{"class":"glyphicon glyphicon-calendar"}},"validators": {"validation": Validators.compose([ValidationService.required('true', ''), ValidationService.isDate(), ValidationService.maxAge(5)])}},{"key": "madeClaims[XX].claimNumber","type": "input-field","className":"col-xs-4","templateOptions":{"label":"Claim number"},"validators": {"validation": Validators.compose([ValidationService.required('true', '')])}},{"key": "madeClaims[XX].totalClaim","type": "input-field","className":"col-xs-4","templateOptions":{"label":"Amount paid / credited","formatTextInput":"currency","addonLeft":{"class":"fa fa-usd"},"affectsPremium":"Yes","affectsTriggers":"Yes"},"validators": {"validation": Validators.compose([ValidationService.required('true', '')])}},{"key": "madeClaims[XX].claimLossDetails","type": "input-field","className":"col-xs-6","templateOptions":{"label":"Details of loss"},"validators": {"validation": Validators.compose([ValidationService.required('true', '')])}}</v>
      </c>
      <c r="CM33"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33" s="26" t="str">
        <f>IF(AND(Table_Repeating_Question_Sets[[#This Row],[Header]]="",Table_Repeating_Question_Sets[[#This Row],[Property]]&lt;&gt;"",Table_Repeating_Question_Sets[[#This Row],[Field Type]]&lt;&gt;""),
""""&amp;Table_Repeating_Question_Sets[[#This Row],[Key]]&amp;"""","")</f>
        <v>"circumstanceDate"</v>
      </c>
      <c r="CO33"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"circumstanceDate","claimNumber","totalClaim","claimLossDetails"</v>
      </c>
      <c r="CP33" s="26" t="str">
        <f ca="1">IF(ISNUMBER(Table_Repeating_Question_Sets[[#This Row],[Config Use Row]]),INDEX(Table_Repeating_Question_Sets[Config Rollup],Table_Repeating_Question_Sets[[#This Row],[Config Use Row]]),"")</f>
        <v/>
      </c>
      <c r="CQ33" s="26" t="str">
        <f ca="1">IF(ISNUMBER(Table_Repeating_Question_Sets[[#This Row],[Config Use Row]]),INDEX(Table_Repeating_Question_Sets[Config Keys Nested Rollup],Table_Repeating_Question_Sets[[#This Row],[Config Use Row]]),"")</f>
        <v/>
      </c>
    </row>
    <row r="34" spans="2:95" s="22" customFormat="1" ht="21" customHeight="1">
      <c r="B34" s="27" t="s">
        <v>1490</v>
      </c>
      <c r="C34" s="27"/>
      <c r="D34" s="26" t="str">
        <f ca="1">IF(Table_Repeating_Question_Sets[[#This Row],[Header]]="Yes","",
IF(INDIRECT(SUBSTITUTE(ADDRESS(1,COLUMN(),4),"1","")&amp;ROW()-1)="",
INDIRECT(SUBSTITUTE(ADDRESS(1,COLUMN(Table_Repeating_Question_Sets[[#This Row],[Property]]),4),"1","")&amp;ROW()-1),
INDIRECT(SUBSTITUTE(ADDRESS(1,COLUMN(),4),"1","")&amp;ROW()-1)))</f>
        <v>Made Claims</v>
      </c>
      <c r="E34"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claimNumber</v>
      </c>
      <c r="F34" s="26" t="str">
        <f ca="1">IF(Table_Repeating_Question_Sets[[#This Row],[Header]]="Yes","",IF(INDIRECT(SUBSTITUTE(ADDRESS(1,COLUMN(),4),"1","")&amp;ROW()-1)="",
INDIRECT(SUBSTITUTE(ADDRESS(1,COLUMN(Table_Repeating_Question_Sets[[#This Row],[Property]]),4),"1","")&amp;ROW()-1),INDIRECT(SUBSTITUTE(ADDRESS(1,COLUMN(),4),"1","")&amp;ROW()-1)))</f>
        <v>Made Claims</v>
      </c>
      <c r="G34"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madeClaims[XX].claimNumber</v>
      </c>
      <c r="H34" s="137" t="str">
        <f>IF(Table_Repeating_Question_Sets[[#This Row],[Header]]="Yes","",IF(Table_Repeating_Question_Sets[[#This Row],[Property]]&lt;&gt;"",SUBSTITUTE(Table_Repeating_Question_Sets[[#This Row],[Property]]," ",""),""))</f>
        <v>ClaimNumber</v>
      </c>
      <c r="I34" s="94"/>
      <c r="J34" s="94"/>
      <c r="K34" s="94"/>
      <c r="L34" s="94"/>
      <c r="M34" s="94"/>
      <c r="N34" s="94"/>
      <c r="O34" s="94"/>
      <c r="P34" s="94"/>
      <c r="Q34" s="94"/>
      <c r="R34" s="94"/>
      <c r="S34"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34" s="97">
        <f>IF(Table_Repeating_Question_Sets[[#This Row],[Header]]&lt;&gt;"Yes",COUNTA(Table_Repeating_Question_Sets[[#This Row],[Value 1]:[Value 10]]),"")</f>
        <v>0</v>
      </c>
      <c r="U34" s="27" t="s">
        <v>37</v>
      </c>
      <c r="V34" s="27" t="s">
        <v>37</v>
      </c>
      <c r="W34" s="10"/>
      <c r="X34" s="82" t="s">
        <v>60</v>
      </c>
      <c r="Y34" s="27"/>
      <c r="Z34" s="27">
        <v>4</v>
      </c>
      <c r="AA34" s="27"/>
      <c r="AB34" s="27"/>
      <c r="AC34" s="27"/>
      <c r="AD34" s="10"/>
      <c r="AE34" s="27" t="s">
        <v>1494</v>
      </c>
      <c r="AF34" s="10"/>
      <c r="AG34" s="27"/>
      <c r="AH34" s="27"/>
      <c r="AI34" s="10"/>
      <c r="AJ34" s="10"/>
      <c r="AK34" s="10"/>
      <c r="AL34" s="10"/>
      <c r="AM34" s="10"/>
      <c r="AN34" s="27"/>
      <c r="AO34" s="27"/>
      <c r="AP34" s="10"/>
      <c r="AQ34" s="10"/>
      <c r="AR34" s="27"/>
      <c r="AS34" s="10"/>
      <c r="AT34" s="27"/>
      <c r="AU34" s="27"/>
      <c r="AV34" s="27"/>
      <c r="AW34" s="10"/>
      <c r="AX34" s="10"/>
      <c r="AY34" s="26">
        <f ca="1">IF(Table_Repeating_Question_Sets[[#This Row],[Header]]="Yes","",_xlfn.NUMBERVALUE(INDIRECT(SUBSTITUTE(ADDRESS(1,COLUMN(Table_Repeating_Question_Sets[[#This Row],[Count 1]]),4),"1","")&amp;ROW(Table_Repeating_Question_Sets[[#This Row],[Count 1]])+1))+IF(Table_Repeating_Question_Sets[[#This Row],[Value 1]]&lt;&gt;"",1,0))</f>
        <v>0</v>
      </c>
      <c r="AZ34"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3</v>
      </c>
      <c r="BA34"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34" s="26">
        <f ca="1">IF(Table_Repeating_Question_Sets[[#This Row],[Header]]="Yes","",_xlfn.NUMBERVALUE(INDIRECT(SUBSTITUTE(ADDRESS(1,COLUMN(Table_Repeating_Question_Sets[[#This Row],[Count 2]]),4),"1","")&amp;ROW(Table_Repeating_Question_Sets[[#This Row],[Count 2]])+1))+IF(Table_Repeating_Question_Sets[[#This Row],[Value 2]]&lt;&gt;"",1,0))</f>
        <v>0</v>
      </c>
      <c r="BC34"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3</v>
      </c>
      <c r="BD34"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34" s="26">
        <f ca="1">IF(Table_Repeating_Question_Sets[[#This Row],[Header]]="Yes","",_xlfn.NUMBERVALUE(INDIRECT(SUBSTITUTE(ADDRESS(1,COLUMN(Table_Repeating_Question_Sets[[#This Row],[Count 3]]),4),"1","")&amp;ROW(Table_Repeating_Question_Sets[[#This Row],[Count 3]])+1))+IF(Table_Repeating_Question_Sets[[#This Row],[Value 3]]&lt;&gt;"",1,0))</f>
        <v>0</v>
      </c>
      <c r="BF34"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3</v>
      </c>
      <c r="BG34"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34" s="26">
        <f ca="1">IF(Table_Repeating_Question_Sets[[#This Row],[Header]]="Yes","",_xlfn.NUMBERVALUE(INDIRECT(SUBSTITUTE(ADDRESS(1,COLUMN(Table_Repeating_Question_Sets[[#This Row],[Count 4]]),4),"1","")&amp;ROW(Table_Repeating_Question_Sets[[#This Row],[Count 4]])+1))+IF(Table_Repeating_Question_Sets[[#This Row],[Value 4]]&lt;&gt;"",1,0))</f>
        <v>0</v>
      </c>
      <c r="BI34"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3</v>
      </c>
      <c r="BJ34"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34" s="26">
        <f ca="1">IF(Table_Repeating_Question_Sets[[#This Row],[Header]]="Yes","",_xlfn.NUMBERVALUE(INDIRECT(SUBSTITUTE(ADDRESS(1,COLUMN(Table_Repeating_Question_Sets[[#This Row],[Count 5]]),4),"1","")&amp;ROW(Table_Repeating_Question_Sets[[#This Row],[Count 5]])+1))+IF(Table_Repeating_Question_Sets[[#This Row],[Value 5]]&lt;&gt;"",1,0))</f>
        <v>0</v>
      </c>
      <c r="BL34"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3</v>
      </c>
      <c r="BM34"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34" s="26">
        <f ca="1">IF(Table_Repeating_Question_Sets[[#This Row],[Header]]="Yes","",_xlfn.NUMBERVALUE(INDIRECT(SUBSTITUTE(ADDRESS(1,COLUMN(Table_Repeating_Question_Sets[[#This Row],[Count 6]]),4),"1","")&amp;ROW(Table_Repeating_Question_Sets[[#This Row],[Count 6]])+1))+IF(Table_Repeating_Question_Sets[[#This Row],[Value 6]]&lt;&gt;"",1,0))</f>
        <v>0</v>
      </c>
      <c r="BO34"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3</v>
      </c>
      <c r="BP34"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34" s="26">
        <f ca="1">IF(Table_Repeating_Question_Sets[[#This Row],[Header]]="Yes","",_xlfn.NUMBERVALUE(INDIRECT(SUBSTITUTE(ADDRESS(1,COLUMN(Table_Repeating_Question_Sets[[#This Row],[Count 7]]),4),"1","")&amp;ROW(Table_Repeating_Question_Sets[[#This Row],[Count 7]])+1))+IF(Table_Repeating_Question_Sets[[#This Row],[Value 7]]&lt;&gt;"",1,0))</f>
        <v>0</v>
      </c>
      <c r="BR34"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3</v>
      </c>
      <c r="BS34"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34" s="26">
        <f ca="1">IF(Table_Repeating_Question_Sets[[#This Row],[Header]]="Yes","",_xlfn.NUMBERVALUE(INDIRECT(SUBSTITUTE(ADDRESS(1,COLUMN(Table_Repeating_Question_Sets[[#This Row],[Count 8]]),4),"1","")&amp;ROW(Table_Repeating_Question_Sets[[#This Row],[Count 8]])+1))+IF(Table_Repeating_Question_Sets[[#This Row],[Value 8]]&lt;&gt;"",1,0))</f>
        <v>0</v>
      </c>
      <c r="BU34"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3</v>
      </c>
      <c r="BV34"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34" s="26">
        <f ca="1">IF(Table_Repeating_Question_Sets[[#This Row],[Header]]="Yes","",_xlfn.NUMBERVALUE(INDIRECT(SUBSTITUTE(ADDRESS(1,COLUMN(Table_Repeating_Question_Sets[[#This Row],[Count 9]]),4),"1","")&amp;ROW(Table_Repeating_Question_Sets[[#This Row],[Count 9]])+1))+IF(Table_Repeating_Question_Sets[[#This Row],[Value 9]]&lt;&gt;"",1,0))</f>
        <v>0</v>
      </c>
      <c r="BX34"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3</v>
      </c>
      <c r="BY34"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34" s="26">
        <f ca="1">IF(Table_Repeating_Question_Sets[[#This Row],[Header]]="Yes","",_xlfn.NUMBERVALUE(INDIRECT(SUBSTITUTE(ADDRESS(1,COLUMN(Table_Repeating_Question_Sets[[#This Row],[Count 10]]),4),"1","")&amp;ROW(Table_Repeating_Question_Sets[[#This Row],[Count 10]])+1))+IF(Table_Repeating_Question_Sets[[#This Row],[Value 10]]&lt;&gt;"",1,0))</f>
        <v>0</v>
      </c>
      <c r="CA34"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3</v>
      </c>
      <c r="CB34"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34"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34"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34" s="137">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F34"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3</v>
      </c>
      <c r="CG34" s="26" t="str">
        <f t="array" aca="1" ref="CG34"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34"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34"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"templateOptions":{"label":"Claim number"}</v>
      </c>
      <c r="CJ34"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"madeClaims[XX].claimNumber","type": "input-field","className":"col-xs-4","templateOptions":{"label":"Claim number"},"validators": {"validation": Validators.compose([ValidationService.required('true', '')])}}</v>
      </c>
      <c r="CK34" s="26" t="str">
        <f ca="1" xml:space="preserve">
IF(Table_Repeating_Question_Sets[[#This Row],[Row]]="Yes","]},{""className"": ""row"",""fieldGroup"": [","")&amp;
Table_Repeating_Question_Sets[[#This Row],[Config Field]]</f>
        <v>{"key": "madeClaims[XX].claimNumber","type": "input-field","className":"col-xs-4","templateOptions":{"label":"Claim number"},"validators": {"validation": Validators.compose([ValidationService.required('true', '')])}}</v>
      </c>
      <c r="CL34"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"madeClaims[XX].claimNumber","type": "input-field","className":"col-xs-4","templateOptions":{"label":"Claim number"},"validators": {"validation": Validators.compose([ValidationService.required('true', '')])}},{"key": "madeClaims[XX].totalClaim","type": "input-field","className":"col-xs-4","templateOptions":{"label":"Amount paid / credited","formatTextInput":"currency","addonLeft":{"class":"fa fa-usd"},"affectsPremium":"Yes","affectsTriggers":"Yes"},"validators": {"validation": Validators.compose([ValidationService.required('true', '')])}},{"key": "madeClaims[XX].claimLossDetails","type": "input-field","className":"col-xs-6","templateOptions":{"label":"Details of loss"},"validators": {"validation": Validators.compose([ValidationService.required('true', '')])}}</v>
      </c>
      <c r="CM34"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34" s="26" t="str">
        <f>IF(AND(Table_Repeating_Question_Sets[[#This Row],[Header]]="",Table_Repeating_Question_Sets[[#This Row],[Property]]&lt;&gt;"",Table_Repeating_Question_Sets[[#This Row],[Field Type]]&lt;&gt;""),
""""&amp;Table_Repeating_Question_Sets[[#This Row],[Key]]&amp;"""","")</f>
        <v>"claimNumber"</v>
      </c>
      <c r="CO34"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"claimNumber","totalClaim","claimLossDetails"</v>
      </c>
      <c r="CP34" s="26" t="str">
        <f ca="1">IF(ISNUMBER(Table_Repeating_Question_Sets[[#This Row],[Config Use Row]]),INDEX(Table_Repeating_Question_Sets[Config Rollup],Table_Repeating_Question_Sets[[#This Row],[Config Use Row]]),"")</f>
        <v/>
      </c>
      <c r="CQ34" s="26" t="str">
        <f ca="1">IF(ISNUMBER(Table_Repeating_Question_Sets[[#This Row],[Config Use Row]]),INDEX(Table_Repeating_Question_Sets[Config Keys Nested Rollup],Table_Repeating_Question_Sets[[#This Row],[Config Use Row]]),"")</f>
        <v/>
      </c>
    </row>
    <row r="35" spans="2:95" s="22" customFormat="1" ht="21" customHeight="1">
      <c r="B35" s="27" t="s">
        <v>1491</v>
      </c>
      <c r="C35" s="27"/>
      <c r="D35" s="26" t="str">
        <f ca="1">IF(Table_Repeating_Question_Sets[[#This Row],[Header]]="Yes","",
IF(INDIRECT(SUBSTITUTE(ADDRESS(1,COLUMN(),4),"1","")&amp;ROW()-1)="",
INDIRECT(SUBSTITUTE(ADDRESS(1,COLUMN(Table_Repeating_Question_Sets[[#This Row],[Property]]),4),"1","")&amp;ROW()-1),
INDIRECT(SUBSTITUTE(ADDRESS(1,COLUMN(),4),"1","")&amp;ROW()-1)))</f>
        <v>Made Claims</v>
      </c>
      <c r="E35"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totalClaim</v>
      </c>
      <c r="F35" s="26" t="str">
        <f ca="1">IF(Table_Repeating_Question_Sets[[#This Row],[Header]]="Yes","",IF(INDIRECT(SUBSTITUTE(ADDRESS(1,COLUMN(),4),"1","")&amp;ROW()-1)="",
INDIRECT(SUBSTITUTE(ADDRESS(1,COLUMN(Table_Repeating_Question_Sets[[#This Row],[Property]]),4),"1","")&amp;ROW()-1),INDIRECT(SUBSTITUTE(ADDRESS(1,COLUMN(),4),"1","")&amp;ROW()-1)))</f>
        <v>Made Claims</v>
      </c>
      <c r="G35"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madeClaims[XX].totalClaim</v>
      </c>
      <c r="H35" s="137" t="str">
        <f>IF(Table_Repeating_Question_Sets[[#This Row],[Header]]="Yes","",IF(Table_Repeating_Question_Sets[[#This Row],[Property]]&lt;&gt;"",SUBSTITUTE(Table_Repeating_Question_Sets[[#This Row],[Property]]," ",""),""))</f>
        <v>TotalClaim</v>
      </c>
      <c r="I35" s="94"/>
      <c r="J35" s="94"/>
      <c r="K35" s="94"/>
      <c r="L35" s="94"/>
      <c r="M35" s="94"/>
      <c r="N35" s="94"/>
      <c r="O35" s="94"/>
      <c r="P35" s="94"/>
      <c r="Q35" s="94"/>
      <c r="R35" s="94"/>
      <c r="S35"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35" s="97">
        <f>IF(Table_Repeating_Question_Sets[[#This Row],[Header]]&lt;&gt;"Yes",COUNTA(Table_Repeating_Question_Sets[[#This Row],[Value 1]:[Value 10]]),"")</f>
        <v>0</v>
      </c>
      <c r="U35" s="27" t="s">
        <v>65</v>
      </c>
      <c r="V35" s="27" t="s">
        <v>65</v>
      </c>
      <c r="W35" s="10"/>
      <c r="X35" s="82" t="s">
        <v>60</v>
      </c>
      <c r="Y35" s="27"/>
      <c r="Z35" s="27">
        <v>4</v>
      </c>
      <c r="AA35" s="27"/>
      <c r="AB35" s="27"/>
      <c r="AC35" s="27"/>
      <c r="AD35" s="10"/>
      <c r="AE35" s="27" t="s">
        <v>1703</v>
      </c>
      <c r="AF35" s="10"/>
      <c r="AG35" s="27"/>
      <c r="AH35" s="27"/>
      <c r="AI35" s="10"/>
      <c r="AJ35" s="10"/>
      <c r="AK35" s="10"/>
      <c r="AL35" s="10"/>
      <c r="AM35" s="10"/>
      <c r="AN35" s="27"/>
      <c r="AO35" s="27"/>
      <c r="AP35" s="10"/>
      <c r="AQ35" s="10"/>
      <c r="AR35" s="27"/>
      <c r="AS35" s="10"/>
      <c r="AT35" s="27"/>
      <c r="AU35" s="27" t="s">
        <v>60</v>
      </c>
      <c r="AV35" s="27" t="s">
        <v>60</v>
      </c>
      <c r="AW35" s="10"/>
      <c r="AX35" s="10"/>
      <c r="AY35" s="26">
        <f ca="1">IF(Table_Repeating_Question_Sets[[#This Row],[Header]]="Yes","",_xlfn.NUMBERVALUE(INDIRECT(SUBSTITUTE(ADDRESS(1,COLUMN(Table_Repeating_Question_Sets[[#This Row],[Count 1]]),4),"1","")&amp;ROW(Table_Repeating_Question_Sets[[#This Row],[Count 1]])+1))+IF(Table_Repeating_Question_Sets[[#This Row],[Value 1]]&lt;&gt;"",1,0))</f>
        <v>0</v>
      </c>
      <c r="AZ35"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35"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35" s="26">
        <f ca="1">IF(Table_Repeating_Question_Sets[[#This Row],[Header]]="Yes","",_xlfn.NUMBERVALUE(INDIRECT(SUBSTITUTE(ADDRESS(1,COLUMN(Table_Repeating_Question_Sets[[#This Row],[Count 2]]),4),"1","")&amp;ROW(Table_Repeating_Question_Sets[[#This Row],[Count 2]])+1))+IF(Table_Repeating_Question_Sets[[#This Row],[Value 2]]&lt;&gt;"",1,0))</f>
        <v>0</v>
      </c>
      <c r="BC35"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35"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35" s="26">
        <f ca="1">IF(Table_Repeating_Question_Sets[[#This Row],[Header]]="Yes","",_xlfn.NUMBERVALUE(INDIRECT(SUBSTITUTE(ADDRESS(1,COLUMN(Table_Repeating_Question_Sets[[#This Row],[Count 3]]),4),"1","")&amp;ROW(Table_Repeating_Question_Sets[[#This Row],[Count 3]])+1))+IF(Table_Repeating_Question_Sets[[#This Row],[Value 3]]&lt;&gt;"",1,0))</f>
        <v>0</v>
      </c>
      <c r="BF35"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35"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35" s="26">
        <f ca="1">IF(Table_Repeating_Question_Sets[[#This Row],[Header]]="Yes","",_xlfn.NUMBERVALUE(INDIRECT(SUBSTITUTE(ADDRESS(1,COLUMN(Table_Repeating_Question_Sets[[#This Row],[Count 4]]),4),"1","")&amp;ROW(Table_Repeating_Question_Sets[[#This Row],[Count 4]])+1))+IF(Table_Repeating_Question_Sets[[#This Row],[Value 4]]&lt;&gt;"",1,0))</f>
        <v>0</v>
      </c>
      <c r="BI35"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35"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35" s="26">
        <f ca="1">IF(Table_Repeating_Question_Sets[[#This Row],[Header]]="Yes","",_xlfn.NUMBERVALUE(INDIRECT(SUBSTITUTE(ADDRESS(1,COLUMN(Table_Repeating_Question_Sets[[#This Row],[Count 5]]),4),"1","")&amp;ROW(Table_Repeating_Question_Sets[[#This Row],[Count 5]])+1))+IF(Table_Repeating_Question_Sets[[#This Row],[Value 5]]&lt;&gt;"",1,0))</f>
        <v>0</v>
      </c>
      <c r="BL35"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35"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35" s="26">
        <f ca="1">IF(Table_Repeating_Question_Sets[[#This Row],[Header]]="Yes","",_xlfn.NUMBERVALUE(INDIRECT(SUBSTITUTE(ADDRESS(1,COLUMN(Table_Repeating_Question_Sets[[#This Row],[Count 6]]),4),"1","")&amp;ROW(Table_Repeating_Question_Sets[[#This Row],[Count 6]])+1))+IF(Table_Repeating_Question_Sets[[#This Row],[Value 6]]&lt;&gt;"",1,0))</f>
        <v>0</v>
      </c>
      <c r="BO35"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35"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35" s="26">
        <f ca="1">IF(Table_Repeating_Question_Sets[[#This Row],[Header]]="Yes","",_xlfn.NUMBERVALUE(INDIRECT(SUBSTITUTE(ADDRESS(1,COLUMN(Table_Repeating_Question_Sets[[#This Row],[Count 7]]),4),"1","")&amp;ROW(Table_Repeating_Question_Sets[[#This Row],[Count 7]])+1))+IF(Table_Repeating_Question_Sets[[#This Row],[Value 7]]&lt;&gt;"",1,0))</f>
        <v>0</v>
      </c>
      <c r="BR35"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35"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35" s="26">
        <f ca="1">IF(Table_Repeating_Question_Sets[[#This Row],[Header]]="Yes","",_xlfn.NUMBERVALUE(INDIRECT(SUBSTITUTE(ADDRESS(1,COLUMN(Table_Repeating_Question_Sets[[#This Row],[Count 8]]),4),"1","")&amp;ROW(Table_Repeating_Question_Sets[[#This Row],[Count 8]])+1))+IF(Table_Repeating_Question_Sets[[#This Row],[Value 8]]&lt;&gt;"",1,0))</f>
        <v>0</v>
      </c>
      <c r="BU35"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35"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35" s="26">
        <f ca="1">IF(Table_Repeating_Question_Sets[[#This Row],[Header]]="Yes","",_xlfn.NUMBERVALUE(INDIRECT(SUBSTITUTE(ADDRESS(1,COLUMN(Table_Repeating_Question_Sets[[#This Row],[Count 9]]),4),"1","")&amp;ROW(Table_Repeating_Question_Sets[[#This Row],[Count 9]])+1))+IF(Table_Repeating_Question_Sets[[#This Row],[Value 9]]&lt;&gt;"",1,0))</f>
        <v>0</v>
      </c>
      <c r="BX35"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35"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35" s="26">
        <f ca="1">IF(Table_Repeating_Question_Sets[[#This Row],[Header]]="Yes","",_xlfn.NUMBERVALUE(INDIRECT(SUBSTITUTE(ADDRESS(1,COLUMN(Table_Repeating_Question_Sets[[#This Row],[Count 10]]),4),"1","")&amp;ROW(Table_Repeating_Question_Sets[[#This Row],[Count 10]])+1))+IF(Table_Repeating_Question_Sets[[#This Row],[Value 10]]&lt;&gt;"",1,0))</f>
        <v>0</v>
      </c>
      <c r="CA35"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35"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35"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35"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35" s="137">
        <f ca="1">IF(Table_Repeating_Question_Sets[[#This Row],[Header]]="Yes","",_xlfn.NUMBERVALUE(INDIRECT(SUBSTITUTE(ADDRESS(1,COLUMN(Table_Repeating_Question_Sets[[#This Row],[Config Count Fwd]]),4),"1","")&amp;ROW(Table_Repeating_Question_Sets[[#This Row],[Config Count Fwd]])-1))+IF(Table_Repeating_Question_Sets[[#This Row],[Property]]&lt;&gt;"",1,0))</f>
        <v>3</v>
      </c>
      <c r="CF35"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35" s="26" t="str">
        <f t="array" aca="1" ref="CG3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35"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35"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"templateOptions":{"label":"Amount paid / credited","formatTextInput":"currency","addonLeft":{"class":"fa fa-usd"},"affectsPremium":"Yes","affectsTriggers":"Yes"}</v>
      </c>
      <c r="CJ35"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"madeClaims[XX].totalClaim","type": "input-field","className":"col-xs-4","templateOptions":{"label":"Amount paid / credited","formatTextInput":"currency","addonLeft":{"class":"fa fa-usd"},"affectsPremium":"Yes","affectsTriggers":"Yes"},"validators": {"validation": Validators.compose([ValidationService.required('true', '')])}}</v>
      </c>
      <c r="CK35" s="26" t="str">
        <f ca="1" xml:space="preserve">
IF(Table_Repeating_Question_Sets[[#This Row],[Row]]="Yes","]},{""className"": ""row"",""fieldGroup"": [","")&amp;
Table_Repeating_Question_Sets[[#This Row],[Config Field]]</f>
        <v>{"key": "madeClaims[XX].totalClaim","type": "input-field","className":"col-xs-4","templateOptions":{"label":"Amount paid / credited","formatTextInput":"currency","addonLeft":{"class":"fa fa-usd"},"affectsPremium":"Yes","affectsTriggers":"Yes"},"validators": {"validation": Validators.compose([ValidationService.required('true', '')])}}</v>
      </c>
      <c r="CL35"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"madeClaims[XX].totalClaim","type": "input-field","className":"col-xs-4","templateOptions":{"label":"Amount paid / credited","formatTextInput":"currency","addonLeft":{"class":"fa fa-usd"},"affectsPremium":"Yes","affectsTriggers":"Yes"},"validators": {"validation": Validators.compose([ValidationService.required('true', '')])}},{"key": "madeClaims[XX].claimLossDetails","type": "input-field","className":"col-xs-6","templateOptions":{"label":"Details of loss"},"validators": {"validation": Validators.compose([ValidationService.required('true', '')])}}</v>
      </c>
      <c r="CM35"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35" s="26" t="str">
        <f>IF(AND(Table_Repeating_Question_Sets[[#This Row],[Header]]="",Table_Repeating_Question_Sets[[#This Row],[Property]]&lt;&gt;"",Table_Repeating_Question_Sets[[#This Row],[Field Type]]&lt;&gt;""),
""""&amp;Table_Repeating_Question_Sets[[#This Row],[Key]]&amp;"""","")</f>
        <v>"totalClaim"</v>
      </c>
      <c r="CO35"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"totalClaim","claimLossDetails"</v>
      </c>
      <c r="CP35" s="26" t="str">
        <f ca="1">IF(ISNUMBER(Table_Repeating_Question_Sets[[#This Row],[Config Use Row]]),INDEX(Table_Repeating_Question_Sets[Config Rollup],Table_Repeating_Question_Sets[[#This Row],[Config Use Row]]),"")</f>
        <v/>
      </c>
      <c r="CQ35" s="26" t="str">
        <f ca="1">IF(ISNUMBER(Table_Repeating_Question_Sets[[#This Row],[Config Use Row]]),INDEX(Table_Repeating_Question_Sets[Config Keys Nested Rollup],Table_Repeating_Question_Sets[[#This Row],[Config Use Row]]),"")</f>
        <v/>
      </c>
    </row>
    <row r="36" spans="2:95" s="22" customFormat="1" ht="21" customHeight="1">
      <c r="B36" s="27" t="s">
        <v>1492</v>
      </c>
      <c r="C36" s="27"/>
      <c r="D36" s="26" t="str">
        <f ca="1">IF(Table_Repeating_Question_Sets[[#This Row],[Header]]="Yes","",
IF(INDIRECT(SUBSTITUTE(ADDRESS(1,COLUMN(),4),"1","")&amp;ROW()-1)="",
INDIRECT(SUBSTITUTE(ADDRESS(1,COLUMN(Table_Repeating_Question_Sets[[#This Row],[Property]]),4),"1","")&amp;ROW()-1),
INDIRECT(SUBSTITUTE(ADDRESS(1,COLUMN(),4),"1","")&amp;ROW()-1)))</f>
        <v>Made Claims</v>
      </c>
      <c r="E36"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claimLossDetails</v>
      </c>
      <c r="F36" s="26" t="str">
        <f ca="1">IF(Table_Repeating_Question_Sets[[#This Row],[Header]]="Yes","",IF(INDIRECT(SUBSTITUTE(ADDRESS(1,COLUMN(),4),"1","")&amp;ROW()-1)="",
INDIRECT(SUBSTITUTE(ADDRESS(1,COLUMN(Table_Repeating_Question_Sets[[#This Row],[Property]]),4),"1","")&amp;ROW()-1),INDIRECT(SUBSTITUTE(ADDRESS(1,COLUMN(),4),"1","")&amp;ROW()-1)))</f>
        <v>Made Claims</v>
      </c>
      <c r="G36"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madeClaims[XX].claimLossDetails</v>
      </c>
      <c r="H36" s="137" t="str">
        <f>IF(Table_Repeating_Question_Sets[[#This Row],[Header]]="Yes","",IF(Table_Repeating_Question_Sets[[#This Row],[Property]]&lt;&gt;"",SUBSTITUTE(Table_Repeating_Question_Sets[[#This Row],[Property]]," ",""),""))</f>
        <v>ClaimLossDetails</v>
      </c>
      <c r="I36" s="94"/>
      <c r="J36" s="94"/>
      <c r="K36" s="94"/>
      <c r="L36" s="94"/>
      <c r="M36" s="94"/>
      <c r="N36" s="94"/>
      <c r="O36" s="94"/>
      <c r="P36" s="94"/>
      <c r="Q36" s="94"/>
      <c r="R36" s="94"/>
      <c r="S36"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36" s="97">
        <f>IF(Table_Repeating_Question_Sets[[#This Row],[Header]]&lt;&gt;"Yes",COUNTA(Table_Repeating_Question_Sets[[#This Row],[Value 1]:[Value 10]]),"")</f>
        <v>0</v>
      </c>
      <c r="U36" s="27" t="s">
        <v>37</v>
      </c>
      <c r="V36" s="27" t="s">
        <v>37</v>
      </c>
      <c r="W36" s="10"/>
      <c r="X36" s="82" t="s">
        <v>60</v>
      </c>
      <c r="Y36" s="27"/>
      <c r="Z36" s="27">
        <v>6</v>
      </c>
      <c r="AA36" s="27"/>
      <c r="AB36" s="27"/>
      <c r="AC36" s="27"/>
      <c r="AD36" s="10"/>
      <c r="AE36" s="27" t="s">
        <v>1496</v>
      </c>
      <c r="AF36" s="10"/>
      <c r="AG36" s="27"/>
      <c r="AH36" s="27"/>
      <c r="AI36" s="10"/>
      <c r="AJ36" s="10"/>
      <c r="AK36" s="10"/>
      <c r="AL36" s="10"/>
      <c r="AM36" s="10"/>
      <c r="AN36" s="27"/>
      <c r="AO36" s="27"/>
      <c r="AP36" s="10"/>
      <c r="AQ36" s="10"/>
      <c r="AR36" s="27"/>
      <c r="AS36" s="10"/>
      <c r="AT36" s="27"/>
      <c r="AU36" s="27"/>
      <c r="AV36" s="27"/>
      <c r="AW36" s="10"/>
      <c r="AX36" s="10"/>
      <c r="AY36" s="26">
        <f ca="1">IF(Table_Repeating_Question_Sets[[#This Row],[Header]]="Yes","",_xlfn.NUMBERVALUE(INDIRECT(SUBSTITUTE(ADDRESS(1,COLUMN(Table_Repeating_Question_Sets[[#This Row],[Count 1]]),4),"1","")&amp;ROW(Table_Repeating_Question_Sets[[#This Row],[Count 1]])+1))+IF(Table_Repeating_Question_Sets[[#This Row],[Value 1]]&lt;&gt;"",1,0))</f>
        <v>0</v>
      </c>
      <c r="AZ36"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1</v>
      </c>
      <c r="BA36"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36" s="26">
        <f ca="1">IF(Table_Repeating_Question_Sets[[#This Row],[Header]]="Yes","",_xlfn.NUMBERVALUE(INDIRECT(SUBSTITUTE(ADDRESS(1,COLUMN(Table_Repeating_Question_Sets[[#This Row],[Count 2]]),4),"1","")&amp;ROW(Table_Repeating_Question_Sets[[#This Row],[Count 2]])+1))+IF(Table_Repeating_Question_Sets[[#This Row],[Value 2]]&lt;&gt;"",1,0))</f>
        <v>0</v>
      </c>
      <c r="BC36"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D36"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36" s="26">
        <f ca="1">IF(Table_Repeating_Question_Sets[[#This Row],[Header]]="Yes","",_xlfn.NUMBERVALUE(INDIRECT(SUBSTITUTE(ADDRESS(1,COLUMN(Table_Repeating_Question_Sets[[#This Row],[Count 3]]),4),"1","")&amp;ROW(Table_Repeating_Question_Sets[[#This Row],[Count 3]])+1))+IF(Table_Repeating_Question_Sets[[#This Row],[Value 3]]&lt;&gt;"",1,0))</f>
        <v>0</v>
      </c>
      <c r="BF36"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G36"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36" s="26">
        <f ca="1">IF(Table_Repeating_Question_Sets[[#This Row],[Header]]="Yes","",_xlfn.NUMBERVALUE(INDIRECT(SUBSTITUTE(ADDRESS(1,COLUMN(Table_Repeating_Question_Sets[[#This Row],[Count 4]]),4),"1","")&amp;ROW(Table_Repeating_Question_Sets[[#This Row],[Count 4]])+1))+IF(Table_Repeating_Question_Sets[[#This Row],[Value 4]]&lt;&gt;"",1,0))</f>
        <v>0</v>
      </c>
      <c r="BI36"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J36"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36" s="26">
        <f ca="1">IF(Table_Repeating_Question_Sets[[#This Row],[Header]]="Yes","",_xlfn.NUMBERVALUE(INDIRECT(SUBSTITUTE(ADDRESS(1,COLUMN(Table_Repeating_Question_Sets[[#This Row],[Count 5]]),4),"1","")&amp;ROW(Table_Repeating_Question_Sets[[#This Row],[Count 5]])+1))+IF(Table_Repeating_Question_Sets[[#This Row],[Value 5]]&lt;&gt;"",1,0))</f>
        <v>0</v>
      </c>
      <c r="BL36"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M36"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36" s="26">
        <f ca="1">IF(Table_Repeating_Question_Sets[[#This Row],[Header]]="Yes","",_xlfn.NUMBERVALUE(INDIRECT(SUBSTITUTE(ADDRESS(1,COLUMN(Table_Repeating_Question_Sets[[#This Row],[Count 6]]),4),"1","")&amp;ROW(Table_Repeating_Question_Sets[[#This Row],[Count 6]])+1))+IF(Table_Repeating_Question_Sets[[#This Row],[Value 6]]&lt;&gt;"",1,0))</f>
        <v>0</v>
      </c>
      <c r="BO36"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BP36"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36" s="26">
        <f ca="1">IF(Table_Repeating_Question_Sets[[#This Row],[Header]]="Yes","",_xlfn.NUMBERVALUE(INDIRECT(SUBSTITUTE(ADDRESS(1,COLUMN(Table_Repeating_Question_Sets[[#This Row],[Count 7]]),4),"1","")&amp;ROW(Table_Repeating_Question_Sets[[#This Row],[Count 7]])+1))+IF(Table_Repeating_Question_Sets[[#This Row],[Value 7]]&lt;&gt;"",1,0))</f>
        <v>0</v>
      </c>
      <c r="BR36"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BS36"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36" s="26">
        <f ca="1">IF(Table_Repeating_Question_Sets[[#This Row],[Header]]="Yes","",_xlfn.NUMBERVALUE(INDIRECT(SUBSTITUTE(ADDRESS(1,COLUMN(Table_Repeating_Question_Sets[[#This Row],[Count 8]]),4),"1","")&amp;ROW(Table_Repeating_Question_Sets[[#This Row],[Count 8]])+1))+IF(Table_Repeating_Question_Sets[[#This Row],[Value 8]]&lt;&gt;"",1,0))</f>
        <v>0</v>
      </c>
      <c r="BU36"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BV36"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36" s="26">
        <f ca="1">IF(Table_Repeating_Question_Sets[[#This Row],[Header]]="Yes","",_xlfn.NUMBERVALUE(INDIRECT(SUBSTITUTE(ADDRESS(1,COLUMN(Table_Repeating_Question_Sets[[#This Row],[Count 9]]),4),"1","")&amp;ROW(Table_Repeating_Question_Sets[[#This Row],[Count 9]])+1))+IF(Table_Repeating_Question_Sets[[#This Row],[Value 9]]&lt;&gt;"",1,0))</f>
        <v>0</v>
      </c>
      <c r="BX36"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BY36"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36" s="26">
        <f ca="1">IF(Table_Repeating_Question_Sets[[#This Row],[Header]]="Yes","",_xlfn.NUMBERVALUE(INDIRECT(SUBSTITUTE(ADDRESS(1,COLUMN(Table_Repeating_Question_Sets[[#This Row],[Count 10]]),4),"1","")&amp;ROW(Table_Repeating_Question_Sets[[#This Row],[Count 10]])+1))+IF(Table_Repeating_Question_Sets[[#This Row],[Value 10]]&lt;&gt;"",1,0))</f>
        <v>0</v>
      </c>
      <c r="CA36"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B36"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36"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36"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36" s="137">
        <f ca="1">IF(Table_Repeating_Question_Sets[[#This Row],[Header]]="Yes","",_xlfn.NUMBERVALUE(INDIRECT(SUBSTITUTE(ADDRESS(1,COLUMN(Table_Repeating_Question_Sets[[#This Row],[Config Count Fwd]]),4),"1","")&amp;ROW(Table_Repeating_Question_Sets[[#This Row],[Config Count Fwd]])-1))+IF(Table_Repeating_Question_Sets[[#This Row],[Property]]&lt;&gt;"",1,0))</f>
        <v>4</v>
      </c>
      <c r="CF36"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G36" s="26" t="str">
        <f t="array" aca="1" ref="CG3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36"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36"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"templateOptions":{"label":"Details of loss"}</v>
      </c>
      <c r="CJ36"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"madeClaims[XX].claimLossDetails","type": "input-field","className":"col-xs-6","templateOptions":{"label":"Details of loss"},"validators": {"validation": Validators.compose([ValidationService.required('true', '')])}}</v>
      </c>
      <c r="CK36" s="26" t="str">
        <f ca="1" xml:space="preserve">
IF(Table_Repeating_Question_Sets[[#This Row],[Row]]="Yes","]},{""className"": ""row"",""fieldGroup"": [","")&amp;
Table_Repeating_Question_Sets[[#This Row],[Config Field]]</f>
        <v>{"key": "madeClaims[XX].claimLossDetails","type": "input-field","className":"col-xs-6","templateOptions":{"label":"Details of loss"},"validators": {"validation": Validators.compose([ValidationService.required('true', '')])}}</v>
      </c>
      <c r="CL36"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"madeClaims[XX].claimLossDetails","type": "input-field","className":"col-xs-6","templateOptions":{"label":"Details of loss"},"validators": {"validation": Validators.compose([ValidationService.required('true', '')])}}</v>
      </c>
      <c r="CM36"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36" s="26" t="str">
        <f>IF(AND(Table_Repeating_Question_Sets[[#This Row],[Header]]="",Table_Repeating_Question_Sets[[#This Row],[Property]]&lt;&gt;"",Table_Repeating_Question_Sets[[#This Row],[Field Type]]&lt;&gt;""),
""""&amp;Table_Repeating_Question_Sets[[#This Row],[Key]]&amp;"""","")</f>
        <v>"claimLossDetails"</v>
      </c>
      <c r="CO36"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"claimLossDetails"</v>
      </c>
      <c r="CP36" s="26" t="str">
        <f ca="1">IF(ISNUMBER(Table_Repeating_Question_Sets[[#This Row],[Config Use Row]]),INDEX(Table_Repeating_Question_Sets[Config Rollup],Table_Repeating_Question_Sets[[#This Row],[Config Use Row]]),"")</f>
        <v/>
      </c>
      <c r="CQ36" s="26" t="str">
        <f ca="1">IF(ISNUMBER(Table_Repeating_Question_Sets[[#This Row],[Config Use Row]]),INDEX(Table_Repeating_Question_Sets[Config Keys Nested Rollup],Table_Repeating_Question_Sets[[#This Row],[Config Use Row]]),"")</f>
        <v/>
      </c>
    </row>
    <row r="37" spans="2:95" s="21" customFormat="1" ht="29.25" thickBot="1">
      <c r="B37" s="49" t="s">
        <v>1459</v>
      </c>
      <c r="C37" s="15" t="s">
        <v>60</v>
      </c>
      <c r="D37" s="15" t="str">
        <f ca="1">IF(Table_Repeating_Question_Sets[[#This Row],[Header]]="Yes","",
IF(INDIRECT(SUBSTITUTE(ADDRESS(1,COLUMN(),4),"1","")&amp;ROW()-1)="",
INDIRECT(SUBSTITUTE(ADDRESS(1,COLUMN(Table_Repeating_Question_Sets[[#This Row],[Property]]),4),"1","")&amp;ROW()-1),
INDIRECT(SUBSTITUTE(ADDRESS(1,COLUMN(),4),"1","")&amp;ROW()-1)))</f>
        <v/>
      </c>
      <c r="E37"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professionalIndemnityDetails</v>
      </c>
      <c r="F37" s="15" t="str">
        <f ca="1">IF(Table_Repeating_Question_Sets[[#This Row],[Header]]="Yes","",IF(INDIRECT(SUBSTITUTE(ADDRESS(1,COLUMN(),4),"1","")&amp;ROW()-1)="",
INDIRECT(SUBSTITUTE(ADDRESS(1,COLUMN(Table_Repeating_Question_Sets[[#This Row],[Property]]),4),"1","")&amp;ROW()-1),INDIRECT(SUBSTITUTE(ADDRESS(1,COLUMN(),4),"1","")&amp;ROW()-1)))</f>
        <v/>
      </c>
      <c r="G37"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[XX].professionalIndemnityDetails</v>
      </c>
      <c r="H37" s="15" t="str">
        <f>IF(Table_Repeating_Question_Sets[[#This Row],[Header]]="Yes","",IF(Table_Repeating_Question_Sets[[#This Row],[Property]]&lt;&gt;"",SUBSTITUTE(Table_Repeating_Question_Sets[[#This Row],[Property]]," ",""),""))</f>
        <v/>
      </c>
      <c r="I37" s="58"/>
      <c r="J37" s="58"/>
      <c r="K37" s="58"/>
      <c r="L37" s="58"/>
      <c r="M37" s="58"/>
      <c r="N37" s="58"/>
      <c r="O37" s="58"/>
      <c r="P37" s="58"/>
      <c r="Q37" s="58"/>
      <c r="R37" s="58"/>
      <c r="S37"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37" s="87" t="str">
        <f>IF(Table_Repeating_Question_Sets[[#This Row],[Header]]&lt;&gt;"Yes",COUNTA(Table_Repeating_Question_Sets[[#This Row],[Value 1]:[Value 10]]),"")</f>
        <v/>
      </c>
      <c r="U37" s="15"/>
      <c r="V37" s="15"/>
      <c r="W37" s="15"/>
      <c r="X37" s="76"/>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t="str">
        <f ca="1">IF(Table_Repeating_Question_Sets[[#This Row],[Header]]="Yes","",_xlfn.NUMBERVALUE(INDIRECT(SUBSTITUTE(ADDRESS(1,COLUMN(Table_Repeating_Question_Sets[[#This Row],[Count 1]]),4),"1","")&amp;ROW(Table_Repeating_Question_Sets[[#This Row],[Count 1]])+1))+IF(Table_Repeating_Question_Sets[[#This Row],[Value 1]]&lt;&gt;"",1,0))</f>
        <v/>
      </c>
      <c r="AZ37"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37"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37" s="15" t="str">
        <f ca="1">IF(Table_Repeating_Question_Sets[[#This Row],[Header]]="Yes","",_xlfn.NUMBERVALUE(INDIRECT(SUBSTITUTE(ADDRESS(1,COLUMN(Table_Repeating_Question_Sets[[#This Row],[Count 2]]),4),"1","")&amp;ROW(Table_Repeating_Question_Sets[[#This Row],[Count 2]])+1))+IF(Table_Repeating_Question_Sets[[#This Row],[Value 2]]&lt;&gt;"",1,0))</f>
        <v/>
      </c>
      <c r="BC37"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37"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37" s="15" t="str">
        <f ca="1">IF(Table_Repeating_Question_Sets[[#This Row],[Header]]="Yes","",_xlfn.NUMBERVALUE(INDIRECT(SUBSTITUTE(ADDRESS(1,COLUMN(Table_Repeating_Question_Sets[[#This Row],[Count 3]]),4),"1","")&amp;ROW(Table_Repeating_Question_Sets[[#This Row],[Count 3]])+1))+IF(Table_Repeating_Question_Sets[[#This Row],[Value 3]]&lt;&gt;"",1,0))</f>
        <v/>
      </c>
      <c r="BF37"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37"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37" s="15" t="str">
        <f ca="1">IF(Table_Repeating_Question_Sets[[#This Row],[Header]]="Yes","",_xlfn.NUMBERVALUE(INDIRECT(SUBSTITUTE(ADDRESS(1,COLUMN(Table_Repeating_Question_Sets[[#This Row],[Count 4]]),4),"1","")&amp;ROW(Table_Repeating_Question_Sets[[#This Row],[Count 4]])+1))+IF(Table_Repeating_Question_Sets[[#This Row],[Value 4]]&lt;&gt;"",1,0))</f>
        <v/>
      </c>
      <c r="BI37"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37"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37" s="15" t="str">
        <f ca="1">IF(Table_Repeating_Question_Sets[[#This Row],[Header]]="Yes","",_xlfn.NUMBERVALUE(INDIRECT(SUBSTITUTE(ADDRESS(1,COLUMN(Table_Repeating_Question_Sets[[#This Row],[Count 5]]),4),"1","")&amp;ROW(Table_Repeating_Question_Sets[[#This Row],[Count 5]])+1))+IF(Table_Repeating_Question_Sets[[#This Row],[Value 5]]&lt;&gt;"",1,0))</f>
        <v/>
      </c>
      <c r="BL37"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37"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37" s="15" t="str">
        <f ca="1">IF(Table_Repeating_Question_Sets[[#This Row],[Header]]="Yes","",_xlfn.NUMBERVALUE(INDIRECT(SUBSTITUTE(ADDRESS(1,COLUMN(Table_Repeating_Question_Sets[[#This Row],[Count 6]]),4),"1","")&amp;ROW(Table_Repeating_Question_Sets[[#This Row],[Count 6]])+1))+IF(Table_Repeating_Question_Sets[[#This Row],[Value 6]]&lt;&gt;"",1,0))</f>
        <v/>
      </c>
      <c r="BO37"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37"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37" s="15" t="str">
        <f ca="1">IF(Table_Repeating_Question_Sets[[#This Row],[Header]]="Yes","",_xlfn.NUMBERVALUE(INDIRECT(SUBSTITUTE(ADDRESS(1,COLUMN(Table_Repeating_Question_Sets[[#This Row],[Count 7]]),4),"1","")&amp;ROW(Table_Repeating_Question_Sets[[#This Row],[Count 7]])+1))+IF(Table_Repeating_Question_Sets[[#This Row],[Value 7]]&lt;&gt;"",1,0))</f>
        <v/>
      </c>
      <c r="BR37"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37"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37" s="15" t="str">
        <f ca="1">IF(Table_Repeating_Question_Sets[[#This Row],[Header]]="Yes","",_xlfn.NUMBERVALUE(INDIRECT(SUBSTITUTE(ADDRESS(1,COLUMN(Table_Repeating_Question_Sets[[#This Row],[Count 8]]),4),"1","")&amp;ROW(Table_Repeating_Question_Sets[[#This Row],[Count 8]])+1))+IF(Table_Repeating_Question_Sets[[#This Row],[Value 8]]&lt;&gt;"",1,0))</f>
        <v/>
      </c>
      <c r="BU37"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37"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37" s="15" t="str">
        <f ca="1">IF(Table_Repeating_Question_Sets[[#This Row],[Header]]="Yes","",_xlfn.NUMBERVALUE(INDIRECT(SUBSTITUTE(ADDRESS(1,COLUMN(Table_Repeating_Question_Sets[[#This Row],[Count 9]]),4),"1","")&amp;ROW(Table_Repeating_Question_Sets[[#This Row],[Count 9]])+1))+IF(Table_Repeating_Question_Sets[[#This Row],[Value 9]]&lt;&gt;"",1,0))</f>
        <v/>
      </c>
      <c r="BX37"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37"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37" s="15" t="str">
        <f ca="1">IF(Table_Repeating_Question_Sets[[#This Row],[Header]]="Yes","",_xlfn.NUMBERVALUE(INDIRECT(SUBSTITUTE(ADDRESS(1,COLUMN(Table_Repeating_Question_Sets[[#This Row],[Count 10]]),4),"1","")&amp;ROW(Table_Repeating_Question_Sets[[#This Row],[Count 10]])+1))+IF(Table_Repeating_Question_Sets[[#This Row],[Value 10]]&lt;&gt;"",1,0))</f>
        <v/>
      </c>
      <c r="CA37"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37"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37"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37"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37"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37"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37" s="15" t="str">
        <f t="array" aca="1" ref="CG37"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37"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37"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37"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37" s="15" t="str">
        <f xml:space="preserve">
IF(Table_Repeating_Question_Sets[[#This Row],[Row]]="Yes","]},{""className"": ""row"",""fieldGroup"": [","")&amp;
Table_Repeating_Question_Sets[[#This Row],[Config Field]]</f>
        <v/>
      </c>
      <c r="CL37"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"professionalIndemnityDetails":[{"className": "row","fieldGroup":[{"key": "professionalIndemnityDetails[XX].insurer","type": "input-field","className":"col-xs-6 col-sm-5 col-md-3","templateOptions":{"label":"Insurer"},"validators": {"validation": Validators.compose([ValidationService.required('true', '')])}},{"key": "professionalIndemnityDetails[XX].periodOfInsurance","type": "input-field","className":"col-xs-6 col-sm-5 col-md-3","templateOptions":{"label":"Period of insurance"},"validators": {"validation": Validators.compose([ValidationService.required('true', '')])}},{"key": "professionalIndemnityDetails[XX].sumInsured","type": "input-field","className":"col-xs-6 col-sm-5 col-md-3","templateOptions":{"label":"Sum Insured","formatTextInput":"currency","addonLeft":{"class":"fa fa-usd"}},"validators": {"validation": Validators.compose([ValidationService.required('true', '')])}},{"key": "professionalIndemnityDetails[XX].excess","type": "input-field","className":"col-xs-6 col-sm-5 col-md-3","templateOptions":{"label":"Excess","formatTextInput":"currency","addonLeft":{"class":"fa fa-usd"}},"validators": {"validation": Validators.compose([ValidationService.required('true', '')])}}]}],</v>
      </c>
      <c r="CM37" s="15"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37" s="49" t="str">
        <f>IF(AND(Table_Repeating_Question_Sets[[#This Row],[Header]]="",Table_Repeating_Question_Sets[[#This Row],[Property]]&lt;&gt;"",Table_Repeating_Question_Sets[[#This Row],[Field Type]]&lt;&gt;""),
""""&amp;Table_Repeating_Question_Sets[[#This Row],[Key]]&amp;"""","")</f>
        <v/>
      </c>
      <c r="CO37"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"professionalIndemnityDetails":["insurer","periodOfInsurance","sumInsured","excess"],</v>
      </c>
      <c r="CP37" s="15" t="str">
        <f ca="1">IF(ISNUMBER(Table_Repeating_Question_Sets[[#This Row],[Config Use Row]]),INDEX(Table_Repeating_Question_Sets[Config Rollup],Table_Repeating_Question_Sets[[#This Row],[Config Use Row]]),"")</f>
        <v/>
      </c>
      <c r="CQ37" s="49" t="str">
        <f ca="1">IF(ISNUMBER(Table_Repeating_Question_Sets[[#This Row],[Config Use Row]]),INDEX(Table_Repeating_Question_Sets[Config Keys Nested Rollup],Table_Repeating_Question_Sets[[#This Row],[Config Use Row]]),"")</f>
        <v/>
      </c>
    </row>
    <row r="38" spans="2:95" s="22" customFormat="1" ht="21" hidden="1" customHeight="1">
      <c r="B38" s="10"/>
      <c r="C38" s="10"/>
      <c r="D38" s="10" t="str">
        <f ca="1">IF(Table_Repeating_Question_Sets[[#This Row],[Header]]="Yes","",
IF(INDIRECT(SUBSTITUTE(ADDRESS(1,COLUMN(),4),"1","")&amp;ROW()-1)="",
INDIRECT(SUBSTITUTE(ADDRESS(1,COLUMN(Table_Repeating_Question_Sets[[#This Row],[Property]]),4),"1","")&amp;ROW()-1),
INDIRECT(SUBSTITUTE(ADDRESS(1,COLUMN(),4),"1","")&amp;ROW()-1)))</f>
        <v>Professional Indemnity Details</v>
      </c>
      <c r="E38"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38" s="10" t="str">
        <f ca="1">IF(Table_Repeating_Question_Sets[[#This Row],[Header]]="Yes","",IF(INDIRECT(SUBSTITUTE(ADDRESS(1,COLUMN(),4),"1","")&amp;ROW()-1)="",
INDIRECT(SUBSTITUTE(ADDRESS(1,COLUMN(Table_Repeating_Question_Sets[[#This Row],[Property]]),4),"1","")&amp;ROW()-1),INDIRECT(SUBSTITUTE(ADDRESS(1,COLUMN(),4),"1","")&amp;ROW()-1)))</f>
        <v>Professional Indemnity Details</v>
      </c>
      <c r="G38"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38" s="10" t="str">
        <f>IF(Table_Repeating_Question_Sets[[#This Row],[Header]]="Yes","",IF(Table_Repeating_Question_Sets[[#This Row],[Property]]&lt;&gt;"",SUBSTITUTE(Table_Repeating_Question_Sets[[#This Row],[Property]]," ",""),""))</f>
        <v/>
      </c>
      <c r="I38" s="94"/>
      <c r="J38" s="94"/>
      <c r="K38" s="94"/>
      <c r="L38" s="94"/>
      <c r="M38" s="94"/>
      <c r="N38" s="94"/>
      <c r="O38" s="94"/>
      <c r="P38" s="94"/>
      <c r="Q38" s="94"/>
      <c r="R38" s="94"/>
      <c r="S38"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38" s="97">
        <f>IF(Table_Repeating_Question_Sets[[#This Row],[Header]]&lt;&gt;"Yes",COUNTA(Table_Repeating_Question_Sets[[#This Row],[Value 1]:[Value 10]]),"")</f>
        <v>0</v>
      </c>
      <c r="U38" s="10"/>
      <c r="V38" s="10"/>
      <c r="W38" s="10"/>
      <c r="X38" s="77"/>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f ca="1">IF(Table_Repeating_Question_Sets[[#This Row],[Header]]="Yes","",_xlfn.NUMBERVALUE(INDIRECT(SUBSTITUTE(ADDRESS(1,COLUMN(Table_Repeating_Question_Sets[[#This Row],[Count 1]]),4),"1","")&amp;ROW(Table_Repeating_Question_Sets[[#This Row],[Count 1]])+1))+IF(Table_Repeating_Question_Sets[[#This Row],[Value 1]]&lt;&gt;"",1,0))</f>
        <v>0</v>
      </c>
      <c r="AZ38"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4</v>
      </c>
      <c r="BA38"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38" s="10">
        <f ca="1">IF(Table_Repeating_Question_Sets[[#This Row],[Header]]="Yes","",_xlfn.NUMBERVALUE(INDIRECT(SUBSTITUTE(ADDRESS(1,COLUMN(Table_Repeating_Question_Sets[[#This Row],[Count 2]]),4),"1","")&amp;ROW(Table_Repeating_Question_Sets[[#This Row],[Count 2]])+1))+IF(Table_Repeating_Question_Sets[[#This Row],[Value 2]]&lt;&gt;"",1,0))</f>
        <v>0</v>
      </c>
      <c r="BC38"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4</v>
      </c>
      <c r="BD38"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38" s="10">
        <f ca="1">IF(Table_Repeating_Question_Sets[[#This Row],[Header]]="Yes","",_xlfn.NUMBERVALUE(INDIRECT(SUBSTITUTE(ADDRESS(1,COLUMN(Table_Repeating_Question_Sets[[#This Row],[Count 3]]),4),"1","")&amp;ROW(Table_Repeating_Question_Sets[[#This Row],[Count 3]])+1))+IF(Table_Repeating_Question_Sets[[#This Row],[Value 3]]&lt;&gt;"",1,0))</f>
        <v>0</v>
      </c>
      <c r="BF38"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4</v>
      </c>
      <c r="BG38"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38" s="10">
        <f ca="1">IF(Table_Repeating_Question_Sets[[#This Row],[Header]]="Yes","",_xlfn.NUMBERVALUE(INDIRECT(SUBSTITUTE(ADDRESS(1,COLUMN(Table_Repeating_Question_Sets[[#This Row],[Count 4]]),4),"1","")&amp;ROW(Table_Repeating_Question_Sets[[#This Row],[Count 4]])+1))+IF(Table_Repeating_Question_Sets[[#This Row],[Value 4]]&lt;&gt;"",1,0))</f>
        <v>0</v>
      </c>
      <c r="BI38"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4</v>
      </c>
      <c r="BJ38"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38" s="10">
        <f ca="1">IF(Table_Repeating_Question_Sets[[#This Row],[Header]]="Yes","",_xlfn.NUMBERVALUE(INDIRECT(SUBSTITUTE(ADDRESS(1,COLUMN(Table_Repeating_Question_Sets[[#This Row],[Count 5]]),4),"1","")&amp;ROW(Table_Repeating_Question_Sets[[#This Row],[Count 5]])+1))+IF(Table_Repeating_Question_Sets[[#This Row],[Value 5]]&lt;&gt;"",1,0))</f>
        <v>0</v>
      </c>
      <c r="BL38"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4</v>
      </c>
      <c r="BM38"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38" s="10">
        <f ca="1">IF(Table_Repeating_Question_Sets[[#This Row],[Header]]="Yes","",_xlfn.NUMBERVALUE(INDIRECT(SUBSTITUTE(ADDRESS(1,COLUMN(Table_Repeating_Question_Sets[[#This Row],[Count 6]]),4),"1","")&amp;ROW(Table_Repeating_Question_Sets[[#This Row],[Count 6]])+1))+IF(Table_Repeating_Question_Sets[[#This Row],[Value 6]]&lt;&gt;"",1,0))</f>
        <v>0</v>
      </c>
      <c r="BO38"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4</v>
      </c>
      <c r="BP38"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38" s="10">
        <f ca="1">IF(Table_Repeating_Question_Sets[[#This Row],[Header]]="Yes","",_xlfn.NUMBERVALUE(INDIRECT(SUBSTITUTE(ADDRESS(1,COLUMN(Table_Repeating_Question_Sets[[#This Row],[Count 7]]),4),"1","")&amp;ROW(Table_Repeating_Question_Sets[[#This Row],[Count 7]])+1))+IF(Table_Repeating_Question_Sets[[#This Row],[Value 7]]&lt;&gt;"",1,0))</f>
        <v>0</v>
      </c>
      <c r="BR38"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4</v>
      </c>
      <c r="BS38"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38" s="10">
        <f ca="1">IF(Table_Repeating_Question_Sets[[#This Row],[Header]]="Yes","",_xlfn.NUMBERVALUE(INDIRECT(SUBSTITUTE(ADDRESS(1,COLUMN(Table_Repeating_Question_Sets[[#This Row],[Count 8]]),4),"1","")&amp;ROW(Table_Repeating_Question_Sets[[#This Row],[Count 8]])+1))+IF(Table_Repeating_Question_Sets[[#This Row],[Value 8]]&lt;&gt;"",1,0))</f>
        <v>0</v>
      </c>
      <c r="BU38"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4</v>
      </c>
      <c r="BV38"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38" s="10">
        <f ca="1">IF(Table_Repeating_Question_Sets[[#This Row],[Header]]="Yes","",_xlfn.NUMBERVALUE(INDIRECT(SUBSTITUTE(ADDRESS(1,COLUMN(Table_Repeating_Question_Sets[[#This Row],[Count 9]]),4),"1","")&amp;ROW(Table_Repeating_Question_Sets[[#This Row],[Count 9]])+1))+IF(Table_Repeating_Question_Sets[[#This Row],[Value 9]]&lt;&gt;"",1,0))</f>
        <v>0</v>
      </c>
      <c r="BX38"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4</v>
      </c>
      <c r="BY38"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38" s="10">
        <f ca="1">IF(Table_Repeating_Question_Sets[[#This Row],[Header]]="Yes","",_xlfn.NUMBERVALUE(INDIRECT(SUBSTITUTE(ADDRESS(1,COLUMN(Table_Repeating_Question_Sets[[#This Row],[Count 10]]),4),"1","")&amp;ROW(Table_Repeating_Question_Sets[[#This Row],[Count 10]])+1))+IF(Table_Repeating_Question_Sets[[#This Row],[Value 10]]&lt;&gt;"",1,0))</f>
        <v>0</v>
      </c>
      <c r="CA38"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4</v>
      </c>
      <c r="CB38"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38"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38"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38"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38" s="10">
        <f ca="1">IF(Table_Repeating_Question_Sets[[#This Row],[Header]]="Yes","",_xlfn.NUMBERVALUE(INDIRECT(SUBSTITUTE(ADDRESS(1,COLUMN(Table_Repeating_Question_Sets[[#This Row],[Config Count Back]]),4),"1","")&amp;ROW(Table_Repeating_Question_Sets[[#This Row],[Config Count Back]])+1))+IF(Table_Repeating_Question_Sets[[#This Row],[Property]]&lt;&gt;"",1,0))</f>
        <v>4</v>
      </c>
      <c r="CG38" s="10" t="str">
        <f t="array" aca="1" ref="CG38"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38"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38"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38"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38" s="10" t="str">
        <f xml:space="preserve">
IF(Table_Repeating_Question_Sets[[#This Row],[Row]]="Yes","]},{""className"": ""row"",""fieldGroup"": [","")&amp;
Table_Repeating_Question_Sets[[#This Row],[Config Field]]</f>
        <v/>
      </c>
      <c r="CL38"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"professionalIndemnityDetails[XX].insurer","type": "input-field","className":"col-xs-6 col-sm-5 col-md-3","templateOptions":{"label":"Insurer"},"validators": {"validation": Validators.compose([ValidationService.required('true', '')])}},{"key": "professionalIndemnityDetails[XX].periodOfInsurance","type": "input-field","className":"col-xs-6 col-sm-5 col-md-3","templateOptions":{"label":"Period of insurance"},"validators": {"validation": Validators.compose([ValidationService.required('true', '')])}},{"key": "professionalIndemnityDetails[XX].sumInsured","type": "input-field","className":"col-xs-6 col-sm-5 col-md-3","templateOptions":{"label":"Sum Insured","formatTextInput":"currency","addonLeft":{"class":"fa fa-usd"}},"validators": {"validation": Validators.compose([ValidationService.required('true', '')])}},{"key": "professionalIndemnityDetails[XX].excess","type": "input-field","className":"col-xs-6 col-sm-5 col-md-3","templateOptions":{"label":"Excess","formatTextInput":"currency","addonLeft":{"class":"fa fa-usd"}},"validators": {"validation": Validators.compose([ValidationService.required('true', '')])}}</v>
      </c>
      <c r="CM38"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38" s="26" t="str">
        <f>IF(AND(Table_Repeating_Question_Sets[[#This Row],[Header]]="",Table_Repeating_Question_Sets[[#This Row],[Property]]&lt;&gt;"",Table_Repeating_Question_Sets[[#This Row],[Field Type]]&lt;&gt;""),
""""&amp;Table_Repeating_Question_Sets[[#This Row],[Key]]&amp;"""","")</f>
        <v/>
      </c>
      <c r="CO38"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"insurer","periodOfInsurance","sumInsured","excess"</v>
      </c>
      <c r="CP38" s="26" t="str">
        <f ca="1">IF(ISNUMBER(Table_Repeating_Question_Sets[[#This Row],[Config Use Row]]),INDEX(Table_Repeating_Question_Sets[Config Rollup],Table_Repeating_Question_Sets[[#This Row],[Config Use Row]]),"")</f>
        <v/>
      </c>
      <c r="CQ38" s="26" t="str">
        <f ca="1">IF(ISNUMBER(Table_Repeating_Question_Sets[[#This Row],[Config Use Row]]),INDEX(Table_Repeating_Question_Sets[Config Keys Nested Rollup],Table_Repeating_Question_Sets[[#This Row],[Config Use Row]]),"")</f>
        <v/>
      </c>
    </row>
    <row r="39" spans="2:95" s="22" customFormat="1" ht="21" customHeight="1">
      <c r="B39" s="27" t="s">
        <v>1470</v>
      </c>
      <c r="C39" s="27"/>
      <c r="D39" s="26" t="str">
        <f ca="1">IF(Table_Repeating_Question_Sets[[#This Row],[Header]]="Yes","",
IF(INDIRECT(SUBSTITUTE(ADDRESS(1,COLUMN(),4),"1","")&amp;ROW()-1)="",
INDIRECT(SUBSTITUTE(ADDRESS(1,COLUMN(Table_Repeating_Question_Sets[[#This Row],[Property]]),4),"1","")&amp;ROW()-1),
INDIRECT(SUBSTITUTE(ADDRESS(1,COLUMN(),4),"1","")&amp;ROW()-1)))</f>
        <v>Professional Indemnity Details</v>
      </c>
      <c r="E39"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insurer</v>
      </c>
      <c r="F39" s="26" t="str">
        <f ca="1">IF(Table_Repeating_Question_Sets[[#This Row],[Header]]="Yes","",IF(INDIRECT(SUBSTITUTE(ADDRESS(1,COLUMN(),4),"1","")&amp;ROW()-1)="",
INDIRECT(SUBSTITUTE(ADDRESS(1,COLUMN(Table_Repeating_Question_Sets[[#This Row],[Property]]),4),"1","")&amp;ROW()-1),INDIRECT(SUBSTITUTE(ADDRESS(1,COLUMN(),4),"1","")&amp;ROW()-1)))</f>
        <v>Professional Indemnity Details</v>
      </c>
      <c r="G39"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professionalIndemnityDetails[XX].insurer</v>
      </c>
      <c r="H39" s="137" t="str">
        <f>IF(Table_Repeating_Question_Sets[[#This Row],[Header]]="Yes","",IF(Table_Repeating_Question_Sets[[#This Row],[Property]]&lt;&gt;"",SUBSTITUTE(Table_Repeating_Question_Sets[[#This Row],[Property]]," ",""),""))</f>
        <v>Insurer</v>
      </c>
      <c r="I39" s="94"/>
      <c r="J39" s="94"/>
      <c r="K39" s="94"/>
      <c r="L39" s="94"/>
      <c r="M39" s="94"/>
      <c r="N39" s="94"/>
      <c r="O39" s="94"/>
      <c r="P39" s="94"/>
      <c r="Q39" s="94"/>
      <c r="R39" s="94"/>
      <c r="S39"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39" s="97">
        <f>IF(Table_Repeating_Question_Sets[[#This Row],[Header]]&lt;&gt;"Yes",COUNTA(Table_Repeating_Question_Sets[[#This Row],[Value 1]:[Value 10]]),"")</f>
        <v>0</v>
      </c>
      <c r="U39" s="27" t="s">
        <v>37</v>
      </c>
      <c r="V39" s="27" t="s">
        <v>37</v>
      </c>
      <c r="W39" s="10"/>
      <c r="X39" s="82" t="s">
        <v>60</v>
      </c>
      <c r="Y39" s="27"/>
      <c r="Z39" s="27">
        <v>6</v>
      </c>
      <c r="AA39" s="27">
        <v>5</v>
      </c>
      <c r="AB39" s="27">
        <v>3</v>
      </c>
      <c r="AC39" s="27"/>
      <c r="AD39" s="10"/>
      <c r="AE39" s="27" t="s">
        <v>1470</v>
      </c>
      <c r="AF39" s="10"/>
      <c r="AG39" s="27"/>
      <c r="AH39" s="27"/>
      <c r="AI39" s="10"/>
      <c r="AJ39" s="10"/>
      <c r="AK39" s="10"/>
      <c r="AL39" s="10"/>
      <c r="AM39" s="10"/>
      <c r="AN39" s="27"/>
      <c r="AO39" s="27"/>
      <c r="AP39" s="10"/>
      <c r="AQ39" s="10"/>
      <c r="AR39" s="27"/>
      <c r="AS39" s="10"/>
      <c r="AT39" s="27"/>
      <c r="AU39" s="27"/>
      <c r="AV39" s="27"/>
      <c r="AW39" s="10"/>
      <c r="AX39" s="10"/>
      <c r="AY39" s="26">
        <f ca="1">IF(Table_Repeating_Question_Sets[[#This Row],[Header]]="Yes","",_xlfn.NUMBERVALUE(INDIRECT(SUBSTITUTE(ADDRESS(1,COLUMN(Table_Repeating_Question_Sets[[#This Row],[Count 1]]),4),"1","")&amp;ROW(Table_Repeating_Question_Sets[[#This Row],[Count 1]])+1))+IF(Table_Repeating_Question_Sets[[#This Row],[Value 1]]&lt;&gt;"",1,0))</f>
        <v>0</v>
      </c>
      <c r="AZ39"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4</v>
      </c>
      <c r="BA39"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39" s="26">
        <f ca="1">IF(Table_Repeating_Question_Sets[[#This Row],[Header]]="Yes","",_xlfn.NUMBERVALUE(INDIRECT(SUBSTITUTE(ADDRESS(1,COLUMN(Table_Repeating_Question_Sets[[#This Row],[Count 2]]),4),"1","")&amp;ROW(Table_Repeating_Question_Sets[[#This Row],[Count 2]])+1))+IF(Table_Repeating_Question_Sets[[#This Row],[Value 2]]&lt;&gt;"",1,0))</f>
        <v>0</v>
      </c>
      <c r="BC39"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4</v>
      </c>
      <c r="BD39"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39" s="26">
        <f ca="1">IF(Table_Repeating_Question_Sets[[#This Row],[Header]]="Yes","",_xlfn.NUMBERVALUE(INDIRECT(SUBSTITUTE(ADDRESS(1,COLUMN(Table_Repeating_Question_Sets[[#This Row],[Count 3]]),4),"1","")&amp;ROW(Table_Repeating_Question_Sets[[#This Row],[Count 3]])+1))+IF(Table_Repeating_Question_Sets[[#This Row],[Value 3]]&lt;&gt;"",1,0))</f>
        <v>0</v>
      </c>
      <c r="BF39"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4</v>
      </c>
      <c r="BG39"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39" s="26">
        <f ca="1">IF(Table_Repeating_Question_Sets[[#This Row],[Header]]="Yes","",_xlfn.NUMBERVALUE(INDIRECT(SUBSTITUTE(ADDRESS(1,COLUMN(Table_Repeating_Question_Sets[[#This Row],[Count 4]]),4),"1","")&amp;ROW(Table_Repeating_Question_Sets[[#This Row],[Count 4]])+1))+IF(Table_Repeating_Question_Sets[[#This Row],[Value 4]]&lt;&gt;"",1,0))</f>
        <v>0</v>
      </c>
      <c r="BI39"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4</v>
      </c>
      <c r="BJ39"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39" s="26">
        <f ca="1">IF(Table_Repeating_Question_Sets[[#This Row],[Header]]="Yes","",_xlfn.NUMBERVALUE(INDIRECT(SUBSTITUTE(ADDRESS(1,COLUMN(Table_Repeating_Question_Sets[[#This Row],[Count 5]]),4),"1","")&amp;ROW(Table_Repeating_Question_Sets[[#This Row],[Count 5]])+1))+IF(Table_Repeating_Question_Sets[[#This Row],[Value 5]]&lt;&gt;"",1,0))</f>
        <v>0</v>
      </c>
      <c r="BL39"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4</v>
      </c>
      <c r="BM39"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39" s="26">
        <f ca="1">IF(Table_Repeating_Question_Sets[[#This Row],[Header]]="Yes","",_xlfn.NUMBERVALUE(INDIRECT(SUBSTITUTE(ADDRESS(1,COLUMN(Table_Repeating_Question_Sets[[#This Row],[Count 6]]),4),"1","")&amp;ROW(Table_Repeating_Question_Sets[[#This Row],[Count 6]])+1))+IF(Table_Repeating_Question_Sets[[#This Row],[Value 6]]&lt;&gt;"",1,0))</f>
        <v>0</v>
      </c>
      <c r="BO39"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4</v>
      </c>
      <c r="BP39"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39" s="26">
        <f ca="1">IF(Table_Repeating_Question_Sets[[#This Row],[Header]]="Yes","",_xlfn.NUMBERVALUE(INDIRECT(SUBSTITUTE(ADDRESS(1,COLUMN(Table_Repeating_Question_Sets[[#This Row],[Count 7]]),4),"1","")&amp;ROW(Table_Repeating_Question_Sets[[#This Row],[Count 7]])+1))+IF(Table_Repeating_Question_Sets[[#This Row],[Value 7]]&lt;&gt;"",1,0))</f>
        <v>0</v>
      </c>
      <c r="BR39"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4</v>
      </c>
      <c r="BS39"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39" s="26">
        <f ca="1">IF(Table_Repeating_Question_Sets[[#This Row],[Header]]="Yes","",_xlfn.NUMBERVALUE(INDIRECT(SUBSTITUTE(ADDRESS(1,COLUMN(Table_Repeating_Question_Sets[[#This Row],[Count 8]]),4),"1","")&amp;ROW(Table_Repeating_Question_Sets[[#This Row],[Count 8]])+1))+IF(Table_Repeating_Question_Sets[[#This Row],[Value 8]]&lt;&gt;"",1,0))</f>
        <v>0</v>
      </c>
      <c r="BU39"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4</v>
      </c>
      <c r="BV39"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39" s="26">
        <f ca="1">IF(Table_Repeating_Question_Sets[[#This Row],[Header]]="Yes","",_xlfn.NUMBERVALUE(INDIRECT(SUBSTITUTE(ADDRESS(1,COLUMN(Table_Repeating_Question_Sets[[#This Row],[Count 9]]),4),"1","")&amp;ROW(Table_Repeating_Question_Sets[[#This Row],[Count 9]])+1))+IF(Table_Repeating_Question_Sets[[#This Row],[Value 9]]&lt;&gt;"",1,0))</f>
        <v>0</v>
      </c>
      <c r="BX39"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4</v>
      </c>
      <c r="BY39"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39" s="26">
        <f ca="1">IF(Table_Repeating_Question_Sets[[#This Row],[Header]]="Yes","",_xlfn.NUMBERVALUE(INDIRECT(SUBSTITUTE(ADDRESS(1,COLUMN(Table_Repeating_Question_Sets[[#This Row],[Count 10]]),4),"1","")&amp;ROW(Table_Repeating_Question_Sets[[#This Row],[Count 10]])+1))+IF(Table_Repeating_Question_Sets[[#This Row],[Value 10]]&lt;&gt;"",1,0))</f>
        <v>0</v>
      </c>
      <c r="CA39"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4</v>
      </c>
      <c r="CB39"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39"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39"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39" s="137">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F39"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4</v>
      </c>
      <c r="CG39" s="26" t="str">
        <f t="array" aca="1" ref="CG39"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39"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39"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"templateOptions":{"label":"Insurer"}</v>
      </c>
      <c r="CJ39"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"professionalIndemnityDetails[XX].insurer","type": "input-field","className":"col-xs-6 col-sm-5 col-md-3","templateOptions":{"label":"Insurer"},"validators": {"validation": Validators.compose([ValidationService.required('true', '')])}}</v>
      </c>
      <c r="CK39" s="26" t="str">
        <f ca="1" xml:space="preserve">
IF(Table_Repeating_Question_Sets[[#This Row],[Row]]="Yes","]},{""className"": ""row"",""fieldGroup"": [","")&amp;
Table_Repeating_Question_Sets[[#This Row],[Config Field]]</f>
        <v>{"key": "professionalIndemnityDetails[XX].insurer","type": "input-field","className":"col-xs-6 col-sm-5 col-md-3","templateOptions":{"label":"Insurer"},"validators": {"validation": Validators.compose([ValidationService.required('true', '')])}}</v>
      </c>
      <c r="CL39"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"professionalIndemnityDetails[XX].insurer","type": "input-field","className":"col-xs-6 col-sm-5 col-md-3","templateOptions":{"label":"Insurer"},"validators": {"validation": Validators.compose([ValidationService.required('true', '')])}},{"key": "professionalIndemnityDetails[XX].periodOfInsurance","type": "input-field","className":"col-xs-6 col-sm-5 col-md-3","templateOptions":{"label":"Period of insurance"},"validators": {"validation": Validators.compose([ValidationService.required('true', '')])}},{"key": "professionalIndemnityDetails[XX].sumInsured","type": "input-field","className":"col-xs-6 col-sm-5 col-md-3","templateOptions":{"label":"Sum Insured","formatTextInput":"currency","addonLeft":{"class":"fa fa-usd"}},"validators": {"validation": Validators.compose([ValidationService.required('true', '')])}},{"key": "professionalIndemnityDetails[XX].excess","type": "input-field","className":"col-xs-6 col-sm-5 col-md-3","templateOptions":{"label":"Excess","formatTextInput":"currency","addonLeft":{"class":"fa fa-usd"}},"validators": {"validation": Validators.compose([ValidationService.required('true', '')])}}</v>
      </c>
      <c r="CM39"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39" s="26" t="str">
        <f>IF(AND(Table_Repeating_Question_Sets[[#This Row],[Header]]="",Table_Repeating_Question_Sets[[#This Row],[Property]]&lt;&gt;"",Table_Repeating_Question_Sets[[#This Row],[Field Type]]&lt;&gt;""),
""""&amp;Table_Repeating_Question_Sets[[#This Row],[Key]]&amp;"""","")</f>
        <v>"insurer"</v>
      </c>
      <c r="CO39"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"insurer","periodOfInsurance","sumInsured","excess"</v>
      </c>
      <c r="CP39" s="26" t="str">
        <f ca="1">IF(ISNUMBER(Table_Repeating_Question_Sets[[#This Row],[Config Use Row]]),INDEX(Table_Repeating_Question_Sets[Config Rollup],Table_Repeating_Question_Sets[[#This Row],[Config Use Row]]),"")</f>
        <v/>
      </c>
      <c r="CQ39" s="26" t="str">
        <f ca="1">IF(ISNUMBER(Table_Repeating_Question_Sets[[#This Row],[Config Use Row]]),INDEX(Table_Repeating_Question_Sets[Config Keys Nested Rollup],Table_Repeating_Question_Sets[[#This Row],[Config Use Row]]),"")</f>
        <v/>
      </c>
    </row>
    <row r="40" spans="2:95" s="22" customFormat="1" ht="21" customHeight="1">
      <c r="B40" s="27" t="s">
        <v>1499</v>
      </c>
      <c r="C40" s="27"/>
      <c r="D40" s="26" t="str">
        <f ca="1">IF(Table_Repeating_Question_Sets[[#This Row],[Header]]="Yes","",
IF(INDIRECT(SUBSTITUTE(ADDRESS(1,COLUMN(),4),"1","")&amp;ROW()-1)="",
INDIRECT(SUBSTITUTE(ADDRESS(1,COLUMN(Table_Repeating_Question_Sets[[#This Row],[Property]]),4),"1","")&amp;ROW()-1),
INDIRECT(SUBSTITUTE(ADDRESS(1,COLUMN(),4),"1","")&amp;ROW()-1)))</f>
        <v>Professional Indemnity Details</v>
      </c>
      <c r="E40"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periodOfInsurance</v>
      </c>
      <c r="F40" s="26" t="str">
        <f ca="1">IF(Table_Repeating_Question_Sets[[#This Row],[Header]]="Yes","",IF(INDIRECT(SUBSTITUTE(ADDRESS(1,COLUMN(),4),"1","")&amp;ROW()-1)="",
INDIRECT(SUBSTITUTE(ADDRESS(1,COLUMN(Table_Repeating_Question_Sets[[#This Row],[Property]]),4),"1","")&amp;ROW()-1),INDIRECT(SUBSTITUTE(ADDRESS(1,COLUMN(),4),"1","")&amp;ROW()-1)))</f>
        <v>Professional Indemnity Details</v>
      </c>
      <c r="G40"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professionalIndemnityDetails[XX].periodOfInsurance</v>
      </c>
      <c r="H40" s="137" t="str">
        <f>IF(Table_Repeating_Question_Sets[[#This Row],[Header]]="Yes","",IF(Table_Repeating_Question_Sets[[#This Row],[Property]]&lt;&gt;"",SUBSTITUTE(Table_Repeating_Question_Sets[[#This Row],[Property]]," ",""),""))</f>
        <v>PeriodOfInsurance</v>
      </c>
      <c r="I40" s="94"/>
      <c r="J40" s="94"/>
      <c r="K40" s="94"/>
      <c r="L40" s="94"/>
      <c r="M40" s="94"/>
      <c r="N40" s="94"/>
      <c r="O40" s="94"/>
      <c r="P40" s="94"/>
      <c r="Q40" s="94"/>
      <c r="R40" s="94"/>
      <c r="S40"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40" s="97">
        <f>IF(Table_Repeating_Question_Sets[[#This Row],[Header]]&lt;&gt;"Yes",COUNTA(Table_Repeating_Question_Sets[[#This Row],[Value 1]:[Value 10]]),"")</f>
        <v>0</v>
      </c>
      <c r="U40" s="27" t="s">
        <v>37</v>
      </c>
      <c r="V40" s="27" t="s">
        <v>37</v>
      </c>
      <c r="W40" s="10"/>
      <c r="X40" s="82" t="s">
        <v>60</v>
      </c>
      <c r="Y40" s="27"/>
      <c r="Z40" s="27">
        <v>6</v>
      </c>
      <c r="AA40" s="27">
        <v>5</v>
      </c>
      <c r="AB40" s="27">
        <v>3</v>
      </c>
      <c r="AC40" s="27"/>
      <c r="AD40" s="10"/>
      <c r="AE40" s="27" t="s">
        <v>1497</v>
      </c>
      <c r="AF40" s="10"/>
      <c r="AG40" s="27"/>
      <c r="AH40" s="27"/>
      <c r="AI40" s="10"/>
      <c r="AJ40" s="10"/>
      <c r="AK40" s="10"/>
      <c r="AL40" s="10"/>
      <c r="AM40" s="10"/>
      <c r="AN40" s="27"/>
      <c r="AO40" s="27"/>
      <c r="AP40" s="10"/>
      <c r="AQ40" s="10"/>
      <c r="AR40" s="27"/>
      <c r="AS40" s="10"/>
      <c r="AT40" s="27"/>
      <c r="AU40" s="27"/>
      <c r="AV40" s="27"/>
      <c r="AW40" s="10"/>
      <c r="AX40" s="10"/>
      <c r="AY40" s="26">
        <f ca="1">IF(Table_Repeating_Question_Sets[[#This Row],[Header]]="Yes","",_xlfn.NUMBERVALUE(INDIRECT(SUBSTITUTE(ADDRESS(1,COLUMN(Table_Repeating_Question_Sets[[#This Row],[Count 1]]),4),"1","")&amp;ROW(Table_Repeating_Question_Sets[[#This Row],[Count 1]])+1))+IF(Table_Repeating_Question_Sets[[#This Row],[Value 1]]&lt;&gt;"",1,0))</f>
        <v>0</v>
      </c>
      <c r="AZ40"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3</v>
      </c>
      <c r="BA40"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40" s="26">
        <f ca="1">IF(Table_Repeating_Question_Sets[[#This Row],[Header]]="Yes","",_xlfn.NUMBERVALUE(INDIRECT(SUBSTITUTE(ADDRESS(1,COLUMN(Table_Repeating_Question_Sets[[#This Row],[Count 2]]),4),"1","")&amp;ROW(Table_Repeating_Question_Sets[[#This Row],[Count 2]])+1))+IF(Table_Repeating_Question_Sets[[#This Row],[Value 2]]&lt;&gt;"",1,0))</f>
        <v>0</v>
      </c>
      <c r="BC40"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3</v>
      </c>
      <c r="BD40"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40" s="26">
        <f ca="1">IF(Table_Repeating_Question_Sets[[#This Row],[Header]]="Yes","",_xlfn.NUMBERVALUE(INDIRECT(SUBSTITUTE(ADDRESS(1,COLUMN(Table_Repeating_Question_Sets[[#This Row],[Count 3]]),4),"1","")&amp;ROW(Table_Repeating_Question_Sets[[#This Row],[Count 3]])+1))+IF(Table_Repeating_Question_Sets[[#This Row],[Value 3]]&lt;&gt;"",1,0))</f>
        <v>0</v>
      </c>
      <c r="BF40"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3</v>
      </c>
      <c r="BG40"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40" s="26">
        <f ca="1">IF(Table_Repeating_Question_Sets[[#This Row],[Header]]="Yes","",_xlfn.NUMBERVALUE(INDIRECT(SUBSTITUTE(ADDRESS(1,COLUMN(Table_Repeating_Question_Sets[[#This Row],[Count 4]]),4),"1","")&amp;ROW(Table_Repeating_Question_Sets[[#This Row],[Count 4]])+1))+IF(Table_Repeating_Question_Sets[[#This Row],[Value 4]]&lt;&gt;"",1,0))</f>
        <v>0</v>
      </c>
      <c r="BI40"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3</v>
      </c>
      <c r="BJ40"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40" s="26">
        <f ca="1">IF(Table_Repeating_Question_Sets[[#This Row],[Header]]="Yes","",_xlfn.NUMBERVALUE(INDIRECT(SUBSTITUTE(ADDRESS(1,COLUMN(Table_Repeating_Question_Sets[[#This Row],[Count 5]]),4),"1","")&amp;ROW(Table_Repeating_Question_Sets[[#This Row],[Count 5]])+1))+IF(Table_Repeating_Question_Sets[[#This Row],[Value 5]]&lt;&gt;"",1,0))</f>
        <v>0</v>
      </c>
      <c r="BL40"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3</v>
      </c>
      <c r="BM40"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40" s="26">
        <f ca="1">IF(Table_Repeating_Question_Sets[[#This Row],[Header]]="Yes","",_xlfn.NUMBERVALUE(INDIRECT(SUBSTITUTE(ADDRESS(1,COLUMN(Table_Repeating_Question_Sets[[#This Row],[Count 6]]),4),"1","")&amp;ROW(Table_Repeating_Question_Sets[[#This Row],[Count 6]])+1))+IF(Table_Repeating_Question_Sets[[#This Row],[Value 6]]&lt;&gt;"",1,0))</f>
        <v>0</v>
      </c>
      <c r="BO40"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3</v>
      </c>
      <c r="BP40"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40" s="26">
        <f ca="1">IF(Table_Repeating_Question_Sets[[#This Row],[Header]]="Yes","",_xlfn.NUMBERVALUE(INDIRECT(SUBSTITUTE(ADDRESS(1,COLUMN(Table_Repeating_Question_Sets[[#This Row],[Count 7]]),4),"1","")&amp;ROW(Table_Repeating_Question_Sets[[#This Row],[Count 7]])+1))+IF(Table_Repeating_Question_Sets[[#This Row],[Value 7]]&lt;&gt;"",1,0))</f>
        <v>0</v>
      </c>
      <c r="BR40"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3</v>
      </c>
      <c r="BS40"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40" s="26">
        <f ca="1">IF(Table_Repeating_Question_Sets[[#This Row],[Header]]="Yes","",_xlfn.NUMBERVALUE(INDIRECT(SUBSTITUTE(ADDRESS(1,COLUMN(Table_Repeating_Question_Sets[[#This Row],[Count 8]]),4),"1","")&amp;ROW(Table_Repeating_Question_Sets[[#This Row],[Count 8]])+1))+IF(Table_Repeating_Question_Sets[[#This Row],[Value 8]]&lt;&gt;"",1,0))</f>
        <v>0</v>
      </c>
      <c r="BU40"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3</v>
      </c>
      <c r="BV40"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40" s="26">
        <f ca="1">IF(Table_Repeating_Question_Sets[[#This Row],[Header]]="Yes","",_xlfn.NUMBERVALUE(INDIRECT(SUBSTITUTE(ADDRESS(1,COLUMN(Table_Repeating_Question_Sets[[#This Row],[Count 9]]),4),"1","")&amp;ROW(Table_Repeating_Question_Sets[[#This Row],[Count 9]])+1))+IF(Table_Repeating_Question_Sets[[#This Row],[Value 9]]&lt;&gt;"",1,0))</f>
        <v>0</v>
      </c>
      <c r="BX40"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3</v>
      </c>
      <c r="BY40"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40" s="26">
        <f ca="1">IF(Table_Repeating_Question_Sets[[#This Row],[Header]]="Yes","",_xlfn.NUMBERVALUE(INDIRECT(SUBSTITUTE(ADDRESS(1,COLUMN(Table_Repeating_Question_Sets[[#This Row],[Count 10]]),4),"1","")&amp;ROW(Table_Repeating_Question_Sets[[#This Row],[Count 10]])+1))+IF(Table_Repeating_Question_Sets[[#This Row],[Value 10]]&lt;&gt;"",1,0))</f>
        <v>0</v>
      </c>
      <c r="CA40"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3</v>
      </c>
      <c r="CB40"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40"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40"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40" s="137">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F40"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3</v>
      </c>
      <c r="CG40" s="26" t="str">
        <f t="array" aca="1" ref="CG40"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40"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40"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"templateOptions":{"label":"Period of insurance"}</v>
      </c>
      <c r="CJ40"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"professionalIndemnityDetails[XX].periodOfInsurance","type": "input-field","className":"col-xs-6 col-sm-5 col-md-3","templateOptions":{"label":"Period of insurance"},"validators": {"validation": Validators.compose([ValidationService.required('true', '')])}}</v>
      </c>
      <c r="CK40" s="26" t="str">
        <f ca="1" xml:space="preserve">
IF(Table_Repeating_Question_Sets[[#This Row],[Row]]="Yes","]},{""className"": ""row"",""fieldGroup"": [","")&amp;
Table_Repeating_Question_Sets[[#This Row],[Config Field]]</f>
        <v>{"key": "professionalIndemnityDetails[XX].periodOfInsurance","type": "input-field","className":"col-xs-6 col-sm-5 col-md-3","templateOptions":{"label":"Period of insurance"},"validators": {"validation": Validators.compose([ValidationService.required('true', '')])}}</v>
      </c>
      <c r="CL40"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"professionalIndemnityDetails[XX].periodOfInsurance","type": "input-field","className":"col-xs-6 col-sm-5 col-md-3","templateOptions":{"label":"Period of insurance"},"validators": {"validation": Validators.compose([ValidationService.required('true', '')])}},{"key": "professionalIndemnityDetails[XX].sumInsured","type": "input-field","className":"col-xs-6 col-sm-5 col-md-3","templateOptions":{"label":"Sum Insured","formatTextInput":"currency","addonLeft":{"class":"fa fa-usd"}},"validators": {"validation": Validators.compose([ValidationService.required('true', '')])}},{"key": "professionalIndemnityDetails[XX].excess","type": "input-field","className":"col-xs-6 col-sm-5 col-md-3","templateOptions":{"label":"Excess","formatTextInput":"currency","addonLeft":{"class":"fa fa-usd"}},"validators": {"validation": Validators.compose([ValidationService.required('true', '')])}}</v>
      </c>
      <c r="CM40"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40" s="26" t="str">
        <f>IF(AND(Table_Repeating_Question_Sets[[#This Row],[Header]]="",Table_Repeating_Question_Sets[[#This Row],[Property]]&lt;&gt;"",Table_Repeating_Question_Sets[[#This Row],[Field Type]]&lt;&gt;""),
""""&amp;Table_Repeating_Question_Sets[[#This Row],[Key]]&amp;"""","")</f>
        <v>"periodOfInsurance"</v>
      </c>
      <c r="CO40"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"periodOfInsurance","sumInsured","excess"</v>
      </c>
      <c r="CP40" s="26" t="str">
        <f ca="1">IF(ISNUMBER(Table_Repeating_Question_Sets[[#This Row],[Config Use Row]]),INDEX(Table_Repeating_Question_Sets[Config Rollup],Table_Repeating_Question_Sets[[#This Row],[Config Use Row]]),"")</f>
        <v/>
      </c>
      <c r="CQ40" s="26" t="str">
        <f ca="1">IF(ISNUMBER(Table_Repeating_Question_Sets[[#This Row],[Config Use Row]]),INDEX(Table_Repeating_Question_Sets[Config Keys Nested Rollup],Table_Repeating_Question_Sets[[#This Row],[Config Use Row]]),"")</f>
        <v/>
      </c>
    </row>
    <row r="41" spans="2:95" s="22" customFormat="1" ht="21" customHeight="1">
      <c r="B41" s="27" t="s">
        <v>713</v>
      </c>
      <c r="C41" s="27"/>
      <c r="D41" s="26" t="str">
        <f ca="1">IF(Table_Repeating_Question_Sets[[#This Row],[Header]]="Yes","",
IF(INDIRECT(SUBSTITUTE(ADDRESS(1,COLUMN(),4),"1","")&amp;ROW()-1)="",
INDIRECT(SUBSTITUTE(ADDRESS(1,COLUMN(Table_Repeating_Question_Sets[[#This Row],[Property]]),4),"1","")&amp;ROW()-1),
INDIRECT(SUBSTITUTE(ADDRESS(1,COLUMN(),4),"1","")&amp;ROW()-1)))</f>
        <v>Professional Indemnity Details</v>
      </c>
      <c r="E41"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sumInsured</v>
      </c>
      <c r="F41" s="26" t="str">
        <f ca="1">IF(Table_Repeating_Question_Sets[[#This Row],[Header]]="Yes","",IF(INDIRECT(SUBSTITUTE(ADDRESS(1,COLUMN(),4),"1","")&amp;ROW()-1)="",
INDIRECT(SUBSTITUTE(ADDRESS(1,COLUMN(Table_Repeating_Question_Sets[[#This Row],[Property]]),4),"1","")&amp;ROW()-1),INDIRECT(SUBSTITUTE(ADDRESS(1,COLUMN(),4),"1","")&amp;ROW()-1)))</f>
        <v>Professional Indemnity Details</v>
      </c>
      <c r="G41"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professionalIndemnityDetails[XX].sumInsured</v>
      </c>
      <c r="H41" s="137" t="str">
        <f>IF(Table_Repeating_Question_Sets[[#This Row],[Header]]="Yes","",IF(Table_Repeating_Question_Sets[[#This Row],[Property]]&lt;&gt;"",SUBSTITUTE(Table_Repeating_Question_Sets[[#This Row],[Property]]," ",""),""))</f>
        <v>SumInsured</v>
      </c>
      <c r="I41" s="94"/>
      <c r="J41" s="94"/>
      <c r="K41" s="94"/>
      <c r="L41" s="94"/>
      <c r="M41" s="94"/>
      <c r="N41" s="94"/>
      <c r="O41" s="94"/>
      <c r="P41" s="94"/>
      <c r="Q41" s="94"/>
      <c r="R41" s="94"/>
      <c r="S41"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41" s="97">
        <f>IF(Table_Repeating_Question_Sets[[#This Row],[Header]]&lt;&gt;"Yes",COUNTA(Table_Repeating_Question_Sets[[#This Row],[Value 1]:[Value 10]]),"")</f>
        <v>0</v>
      </c>
      <c r="U41" s="27" t="s">
        <v>65</v>
      </c>
      <c r="V41" s="27" t="s">
        <v>65</v>
      </c>
      <c r="W41" s="10"/>
      <c r="X41" s="82" t="s">
        <v>60</v>
      </c>
      <c r="Y41" s="27"/>
      <c r="Z41" s="27">
        <v>6</v>
      </c>
      <c r="AA41" s="27">
        <v>5</v>
      </c>
      <c r="AB41" s="27">
        <v>3</v>
      </c>
      <c r="AC41" s="27"/>
      <c r="AD41" s="10"/>
      <c r="AE41" s="27" t="s">
        <v>713</v>
      </c>
      <c r="AF41" s="10"/>
      <c r="AG41" s="27"/>
      <c r="AH41" s="27"/>
      <c r="AI41" s="10"/>
      <c r="AJ41" s="10"/>
      <c r="AK41" s="10"/>
      <c r="AL41" s="10"/>
      <c r="AM41" s="10"/>
      <c r="AN41" s="27"/>
      <c r="AO41" s="27"/>
      <c r="AP41" s="10"/>
      <c r="AQ41" s="10"/>
      <c r="AR41" s="27"/>
      <c r="AS41" s="10"/>
      <c r="AT41" s="27"/>
      <c r="AU41" s="27"/>
      <c r="AV41" s="27"/>
      <c r="AW41" s="10"/>
      <c r="AX41" s="10"/>
      <c r="AY41" s="26">
        <f ca="1">IF(Table_Repeating_Question_Sets[[#This Row],[Header]]="Yes","",_xlfn.NUMBERVALUE(INDIRECT(SUBSTITUTE(ADDRESS(1,COLUMN(Table_Repeating_Question_Sets[[#This Row],[Count 1]]),4),"1","")&amp;ROW(Table_Repeating_Question_Sets[[#This Row],[Count 1]])+1))+IF(Table_Repeating_Question_Sets[[#This Row],[Value 1]]&lt;&gt;"",1,0))</f>
        <v>0</v>
      </c>
      <c r="AZ41"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41"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41" s="26">
        <f ca="1">IF(Table_Repeating_Question_Sets[[#This Row],[Header]]="Yes","",_xlfn.NUMBERVALUE(INDIRECT(SUBSTITUTE(ADDRESS(1,COLUMN(Table_Repeating_Question_Sets[[#This Row],[Count 2]]),4),"1","")&amp;ROW(Table_Repeating_Question_Sets[[#This Row],[Count 2]])+1))+IF(Table_Repeating_Question_Sets[[#This Row],[Value 2]]&lt;&gt;"",1,0))</f>
        <v>0</v>
      </c>
      <c r="BC41"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41"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41" s="26">
        <f ca="1">IF(Table_Repeating_Question_Sets[[#This Row],[Header]]="Yes","",_xlfn.NUMBERVALUE(INDIRECT(SUBSTITUTE(ADDRESS(1,COLUMN(Table_Repeating_Question_Sets[[#This Row],[Count 3]]),4),"1","")&amp;ROW(Table_Repeating_Question_Sets[[#This Row],[Count 3]])+1))+IF(Table_Repeating_Question_Sets[[#This Row],[Value 3]]&lt;&gt;"",1,0))</f>
        <v>0</v>
      </c>
      <c r="BF41"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41"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41" s="26">
        <f ca="1">IF(Table_Repeating_Question_Sets[[#This Row],[Header]]="Yes","",_xlfn.NUMBERVALUE(INDIRECT(SUBSTITUTE(ADDRESS(1,COLUMN(Table_Repeating_Question_Sets[[#This Row],[Count 4]]),4),"1","")&amp;ROW(Table_Repeating_Question_Sets[[#This Row],[Count 4]])+1))+IF(Table_Repeating_Question_Sets[[#This Row],[Value 4]]&lt;&gt;"",1,0))</f>
        <v>0</v>
      </c>
      <c r="BI41"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41"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41" s="26">
        <f ca="1">IF(Table_Repeating_Question_Sets[[#This Row],[Header]]="Yes","",_xlfn.NUMBERVALUE(INDIRECT(SUBSTITUTE(ADDRESS(1,COLUMN(Table_Repeating_Question_Sets[[#This Row],[Count 5]]),4),"1","")&amp;ROW(Table_Repeating_Question_Sets[[#This Row],[Count 5]])+1))+IF(Table_Repeating_Question_Sets[[#This Row],[Value 5]]&lt;&gt;"",1,0))</f>
        <v>0</v>
      </c>
      <c r="BL41"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41"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41" s="26">
        <f ca="1">IF(Table_Repeating_Question_Sets[[#This Row],[Header]]="Yes","",_xlfn.NUMBERVALUE(INDIRECT(SUBSTITUTE(ADDRESS(1,COLUMN(Table_Repeating_Question_Sets[[#This Row],[Count 6]]),4),"1","")&amp;ROW(Table_Repeating_Question_Sets[[#This Row],[Count 6]])+1))+IF(Table_Repeating_Question_Sets[[#This Row],[Value 6]]&lt;&gt;"",1,0))</f>
        <v>0</v>
      </c>
      <c r="BO41"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41"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41" s="26">
        <f ca="1">IF(Table_Repeating_Question_Sets[[#This Row],[Header]]="Yes","",_xlfn.NUMBERVALUE(INDIRECT(SUBSTITUTE(ADDRESS(1,COLUMN(Table_Repeating_Question_Sets[[#This Row],[Count 7]]),4),"1","")&amp;ROW(Table_Repeating_Question_Sets[[#This Row],[Count 7]])+1))+IF(Table_Repeating_Question_Sets[[#This Row],[Value 7]]&lt;&gt;"",1,0))</f>
        <v>0</v>
      </c>
      <c r="BR41"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41"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41" s="26">
        <f ca="1">IF(Table_Repeating_Question_Sets[[#This Row],[Header]]="Yes","",_xlfn.NUMBERVALUE(INDIRECT(SUBSTITUTE(ADDRESS(1,COLUMN(Table_Repeating_Question_Sets[[#This Row],[Count 8]]),4),"1","")&amp;ROW(Table_Repeating_Question_Sets[[#This Row],[Count 8]])+1))+IF(Table_Repeating_Question_Sets[[#This Row],[Value 8]]&lt;&gt;"",1,0))</f>
        <v>0</v>
      </c>
      <c r="BU41"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41"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41" s="26">
        <f ca="1">IF(Table_Repeating_Question_Sets[[#This Row],[Header]]="Yes","",_xlfn.NUMBERVALUE(INDIRECT(SUBSTITUTE(ADDRESS(1,COLUMN(Table_Repeating_Question_Sets[[#This Row],[Count 9]]),4),"1","")&amp;ROW(Table_Repeating_Question_Sets[[#This Row],[Count 9]])+1))+IF(Table_Repeating_Question_Sets[[#This Row],[Value 9]]&lt;&gt;"",1,0))</f>
        <v>0</v>
      </c>
      <c r="BX41"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41"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41" s="26">
        <f ca="1">IF(Table_Repeating_Question_Sets[[#This Row],[Header]]="Yes","",_xlfn.NUMBERVALUE(INDIRECT(SUBSTITUTE(ADDRESS(1,COLUMN(Table_Repeating_Question_Sets[[#This Row],[Count 10]]),4),"1","")&amp;ROW(Table_Repeating_Question_Sets[[#This Row],[Count 10]])+1))+IF(Table_Repeating_Question_Sets[[#This Row],[Value 10]]&lt;&gt;"",1,0))</f>
        <v>0</v>
      </c>
      <c r="CA41"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41"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41"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41"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41" s="137">
        <f ca="1">IF(Table_Repeating_Question_Sets[[#This Row],[Header]]="Yes","",_xlfn.NUMBERVALUE(INDIRECT(SUBSTITUTE(ADDRESS(1,COLUMN(Table_Repeating_Question_Sets[[#This Row],[Config Count Fwd]]),4),"1","")&amp;ROW(Table_Repeating_Question_Sets[[#This Row],[Config Count Fwd]])-1))+IF(Table_Repeating_Question_Sets[[#This Row],[Property]]&lt;&gt;"",1,0))</f>
        <v>3</v>
      </c>
      <c r="CF41"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41" s="26" t="str">
        <f t="array" aca="1" ref="CG41"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41"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41"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"templateOptions":{"label":"Sum Insured","formatTextInput":"currency","addonLeft":{"class":"fa fa-usd"}}</v>
      </c>
      <c r="CJ41"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"professionalIndemnityDetails[XX].sumInsured","type": "input-field","className":"col-xs-6 col-sm-5 col-md-3","templateOptions":{"label":"Sum Insured","formatTextInput":"currency","addonLeft":{"class":"fa fa-usd"}},"validators": {"validation": Validators.compose([ValidationService.required('true', '')])}}</v>
      </c>
      <c r="CK41" s="26" t="str">
        <f ca="1" xml:space="preserve">
IF(Table_Repeating_Question_Sets[[#This Row],[Row]]="Yes","]},{""className"": ""row"",""fieldGroup"": [","")&amp;
Table_Repeating_Question_Sets[[#This Row],[Config Field]]</f>
        <v>{"key": "professionalIndemnityDetails[XX].sumInsured","type": "input-field","className":"col-xs-6 col-sm-5 col-md-3","templateOptions":{"label":"Sum Insured","formatTextInput":"currency","addonLeft":{"class":"fa fa-usd"}},"validators": {"validation": Validators.compose([ValidationService.required('true', '')])}}</v>
      </c>
      <c r="CL41"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"professionalIndemnityDetails[XX].sumInsured","type": "input-field","className":"col-xs-6 col-sm-5 col-md-3","templateOptions":{"label":"Sum Insured","formatTextInput":"currency","addonLeft":{"class":"fa fa-usd"}},"validators": {"validation": Validators.compose([ValidationService.required('true', '')])}},{"key": "professionalIndemnityDetails[XX].excess","type": "input-field","className":"col-xs-6 col-sm-5 col-md-3","templateOptions":{"label":"Excess","formatTextInput":"currency","addonLeft":{"class":"fa fa-usd"}},"validators": {"validation": Validators.compose([ValidationService.required('true', '')])}}</v>
      </c>
      <c r="CM41"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41" s="26" t="str">
        <f>IF(AND(Table_Repeating_Question_Sets[[#This Row],[Header]]="",Table_Repeating_Question_Sets[[#This Row],[Property]]&lt;&gt;"",Table_Repeating_Question_Sets[[#This Row],[Field Type]]&lt;&gt;""),
""""&amp;Table_Repeating_Question_Sets[[#This Row],[Key]]&amp;"""","")</f>
        <v>"sumInsured"</v>
      </c>
      <c r="CO41"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"sumInsured","excess"</v>
      </c>
      <c r="CP41" s="26" t="str">
        <f ca="1">IF(ISNUMBER(Table_Repeating_Question_Sets[[#This Row],[Config Use Row]]),INDEX(Table_Repeating_Question_Sets[Config Rollup],Table_Repeating_Question_Sets[[#This Row],[Config Use Row]]),"")</f>
        <v/>
      </c>
      <c r="CQ41" s="26" t="str">
        <f ca="1">IF(ISNUMBER(Table_Repeating_Question_Sets[[#This Row],[Config Use Row]]),INDEX(Table_Repeating_Question_Sets[Config Keys Nested Rollup],Table_Repeating_Question_Sets[[#This Row],[Config Use Row]]),"")</f>
        <v/>
      </c>
    </row>
    <row r="42" spans="2:95" s="22" customFormat="1" ht="21" customHeight="1">
      <c r="B42" s="27" t="s">
        <v>1498</v>
      </c>
      <c r="C42" s="27"/>
      <c r="D42" s="26" t="str">
        <f ca="1">IF(Table_Repeating_Question_Sets[[#This Row],[Header]]="Yes","",
IF(INDIRECT(SUBSTITUTE(ADDRESS(1,COLUMN(),4),"1","")&amp;ROW()-1)="",
INDIRECT(SUBSTITUTE(ADDRESS(1,COLUMN(Table_Repeating_Question_Sets[[#This Row],[Property]]),4),"1","")&amp;ROW()-1),
INDIRECT(SUBSTITUTE(ADDRESS(1,COLUMN(),4),"1","")&amp;ROW()-1)))</f>
        <v>Professional Indemnity Details</v>
      </c>
      <c r="E42"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excess</v>
      </c>
      <c r="F42" s="26" t="str">
        <f ca="1">IF(Table_Repeating_Question_Sets[[#This Row],[Header]]="Yes","",IF(INDIRECT(SUBSTITUTE(ADDRESS(1,COLUMN(),4),"1","")&amp;ROW()-1)="",
INDIRECT(SUBSTITUTE(ADDRESS(1,COLUMN(Table_Repeating_Question_Sets[[#This Row],[Property]]),4),"1","")&amp;ROW()-1),INDIRECT(SUBSTITUTE(ADDRESS(1,COLUMN(),4),"1","")&amp;ROW()-1)))</f>
        <v>Professional Indemnity Details</v>
      </c>
      <c r="G42"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professionalIndemnityDetails[XX].excess</v>
      </c>
      <c r="H42" s="137" t="str">
        <f>IF(Table_Repeating_Question_Sets[[#This Row],[Header]]="Yes","",IF(Table_Repeating_Question_Sets[[#This Row],[Property]]&lt;&gt;"",SUBSTITUTE(Table_Repeating_Question_Sets[[#This Row],[Property]]," ",""),""))</f>
        <v>Excess</v>
      </c>
      <c r="I42" s="94"/>
      <c r="J42" s="94"/>
      <c r="K42" s="94"/>
      <c r="L42" s="94"/>
      <c r="M42" s="94"/>
      <c r="N42" s="94"/>
      <c r="O42" s="94"/>
      <c r="P42" s="94"/>
      <c r="Q42" s="94"/>
      <c r="R42" s="94"/>
      <c r="S42"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42" s="97">
        <f>IF(Table_Repeating_Question_Sets[[#This Row],[Header]]&lt;&gt;"Yes",COUNTA(Table_Repeating_Question_Sets[[#This Row],[Value 1]:[Value 10]]),"")</f>
        <v>0</v>
      </c>
      <c r="U42" s="27" t="s">
        <v>65</v>
      </c>
      <c r="V42" s="27" t="s">
        <v>65</v>
      </c>
      <c r="W42" s="10"/>
      <c r="X42" s="82" t="s">
        <v>60</v>
      </c>
      <c r="Y42" s="27"/>
      <c r="Z42" s="27">
        <v>6</v>
      </c>
      <c r="AA42" s="27">
        <v>5</v>
      </c>
      <c r="AB42" s="27">
        <v>3</v>
      </c>
      <c r="AC42" s="27"/>
      <c r="AD42" s="10"/>
      <c r="AE42" s="27" t="s">
        <v>1498</v>
      </c>
      <c r="AF42" s="10"/>
      <c r="AG42" s="27"/>
      <c r="AH42" s="27"/>
      <c r="AI42" s="10"/>
      <c r="AJ42" s="10"/>
      <c r="AK42" s="10"/>
      <c r="AL42" s="10"/>
      <c r="AM42" s="10"/>
      <c r="AN42" s="27"/>
      <c r="AO42" s="27"/>
      <c r="AP42" s="10"/>
      <c r="AQ42" s="10"/>
      <c r="AR42" s="27"/>
      <c r="AS42" s="10"/>
      <c r="AT42" s="27"/>
      <c r="AU42" s="27"/>
      <c r="AV42" s="27"/>
      <c r="AW42" s="10"/>
      <c r="AX42" s="10"/>
      <c r="AY42" s="26">
        <f ca="1">IF(Table_Repeating_Question_Sets[[#This Row],[Header]]="Yes","",_xlfn.NUMBERVALUE(INDIRECT(SUBSTITUTE(ADDRESS(1,COLUMN(Table_Repeating_Question_Sets[[#This Row],[Count 1]]),4),"1","")&amp;ROW(Table_Repeating_Question_Sets[[#This Row],[Count 1]])+1))+IF(Table_Repeating_Question_Sets[[#This Row],[Value 1]]&lt;&gt;"",1,0))</f>
        <v>0</v>
      </c>
      <c r="AZ42"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1</v>
      </c>
      <c r="BA42"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42" s="26">
        <f ca="1">IF(Table_Repeating_Question_Sets[[#This Row],[Header]]="Yes","",_xlfn.NUMBERVALUE(INDIRECT(SUBSTITUTE(ADDRESS(1,COLUMN(Table_Repeating_Question_Sets[[#This Row],[Count 2]]),4),"1","")&amp;ROW(Table_Repeating_Question_Sets[[#This Row],[Count 2]])+1))+IF(Table_Repeating_Question_Sets[[#This Row],[Value 2]]&lt;&gt;"",1,0))</f>
        <v>0</v>
      </c>
      <c r="BC42"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D42"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42" s="26">
        <f ca="1">IF(Table_Repeating_Question_Sets[[#This Row],[Header]]="Yes","",_xlfn.NUMBERVALUE(INDIRECT(SUBSTITUTE(ADDRESS(1,COLUMN(Table_Repeating_Question_Sets[[#This Row],[Count 3]]),4),"1","")&amp;ROW(Table_Repeating_Question_Sets[[#This Row],[Count 3]])+1))+IF(Table_Repeating_Question_Sets[[#This Row],[Value 3]]&lt;&gt;"",1,0))</f>
        <v>0</v>
      </c>
      <c r="BF42"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G42"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42" s="26">
        <f ca="1">IF(Table_Repeating_Question_Sets[[#This Row],[Header]]="Yes","",_xlfn.NUMBERVALUE(INDIRECT(SUBSTITUTE(ADDRESS(1,COLUMN(Table_Repeating_Question_Sets[[#This Row],[Count 4]]),4),"1","")&amp;ROW(Table_Repeating_Question_Sets[[#This Row],[Count 4]])+1))+IF(Table_Repeating_Question_Sets[[#This Row],[Value 4]]&lt;&gt;"",1,0))</f>
        <v>0</v>
      </c>
      <c r="BI42"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J42"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42" s="26">
        <f ca="1">IF(Table_Repeating_Question_Sets[[#This Row],[Header]]="Yes","",_xlfn.NUMBERVALUE(INDIRECT(SUBSTITUTE(ADDRESS(1,COLUMN(Table_Repeating_Question_Sets[[#This Row],[Count 5]]),4),"1","")&amp;ROW(Table_Repeating_Question_Sets[[#This Row],[Count 5]])+1))+IF(Table_Repeating_Question_Sets[[#This Row],[Value 5]]&lt;&gt;"",1,0))</f>
        <v>0</v>
      </c>
      <c r="BL42"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M42"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42" s="26">
        <f ca="1">IF(Table_Repeating_Question_Sets[[#This Row],[Header]]="Yes","",_xlfn.NUMBERVALUE(INDIRECT(SUBSTITUTE(ADDRESS(1,COLUMN(Table_Repeating_Question_Sets[[#This Row],[Count 6]]),4),"1","")&amp;ROW(Table_Repeating_Question_Sets[[#This Row],[Count 6]])+1))+IF(Table_Repeating_Question_Sets[[#This Row],[Value 6]]&lt;&gt;"",1,0))</f>
        <v>0</v>
      </c>
      <c r="BO42"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BP42"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42" s="26">
        <f ca="1">IF(Table_Repeating_Question_Sets[[#This Row],[Header]]="Yes","",_xlfn.NUMBERVALUE(INDIRECT(SUBSTITUTE(ADDRESS(1,COLUMN(Table_Repeating_Question_Sets[[#This Row],[Count 7]]),4),"1","")&amp;ROW(Table_Repeating_Question_Sets[[#This Row],[Count 7]])+1))+IF(Table_Repeating_Question_Sets[[#This Row],[Value 7]]&lt;&gt;"",1,0))</f>
        <v>0</v>
      </c>
      <c r="BR42"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BS42"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42" s="26">
        <f ca="1">IF(Table_Repeating_Question_Sets[[#This Row],[Header]]="Yes","",_xlfn.NUMBERVALUE(INDIRECT(SUBSTITUTE(ADDRESS(1,COLUMN(Table_Repeating_Question_Sets[[#This Row],[Count 8]]),4),"1","")&amp;ROW(Table_Repeating_Question_Sets[[#This Row],[Count 8]])+1))+IF(Table_Repeating_Question_Sets[[#This Row],[Value 8]]&lt;&gt;"",1,0))</f>
        <v>0</v>
      </c>
      <c r="BU42"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BV42"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42" s="26">
        <f ca="1">IF(Table_Repeating_Question_Sets[[#This Row],[Header]]="Yes","",_xlfn.NUMBERVALUE(INDIRECT(SUBSTITUTE(ADDRESS(1,COLUMN(Table_Repeating_Question_Sets[[#This Row],[Count 9]]),4),"1","")&amp;ROW(Table_Repeating_Question_Sets[[#This Row],[Count 9]])+1))+IF(Table_Repeating_Question_Sets[[#This Row],[Value 9]]&lt;&gt;"",1,0))</f>
        <v>0</v>
      </c>
      <c r="BX42"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BY42"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42" s="26">
        <f ca="1">IF(Table_Repeating_Question_Sets[[#This Row],[Header]]="Yes","",_xlfn.NUMBERVALUE(INDIRECT(SUBSTITUTE(ADDRESS(1,COLUMN(Table_Repeating_Question_Sets[[#This Row],[Count 10]]),4),"1","")&amp;ROW(Table_Repeating_Question_Sets[[#This Row],[Count 10]])+1))+IF(Table_Repeating_Question_Sets[[#This Row],[Value 10]]&lt;&gt;"",1,0))</f>
        <v>0</v>
      </c>
      <c r="CA42"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B42"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42"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42"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42" s="137">
        <f ca="1">IF(Table_Repeating_Question_Sets[[#This Row],[Header]]="Yes","",_xlfn.NUMBERVALUE(INDIRECT(SUBSTITUTE(ADDRESS(1,COLUMN(Table_Repeating_Question_Sets[[#This Row],[Config Count Fwd]]),4),"1","")&amp;ROW(Table_Repeating_Question_Sets[[#This Row],[Config Count Fwd]])-1))+IF(Table_Repeating_Question_Sets[[#This Row],[Property]]&lt;&gt;"",1,0))</f>
        <v>4</v>
      </c>
      <c r="CF42"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G42" s="26" t="str">
        <f t="array" aca="1" ref="CG42"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42"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42"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"templateOptions":{"label":"Excess","formatTextInput":"currency","addonLeft":{"class":"fa fa-usd"}}</v>
      </c>
      <c r="CJ42"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"professionalIndemnityDetails[XX].excess","type": "input-field","className":"col-xs-6 col-sm-5 col-md-3","templateOptions":{"label":"Excess","formatTextInput":"currency","addonLeft":{"class":"fa fa-usd"}},"validators": {"validation": Validators.compose([ValidationService.required('true', '')])}}</v>
      </c>
      <c r="CK42" s="26" t="str">
        <f ca="1" xml:space="preserve">
IF(Table_Repeating_Question_Sets[[#This Row],[Row]]="Yes","]},{""className"": ""row"",""fieldGroup"": [","")&amp;
Table_Repeating_Question_Sets[[#This Row],[Config Field]]</f>
        <v>{"key": "professionalIndemnityDetails[XX].excess","type": "input-field","className":"col-xs-6 col-sm-5 col-md-3","templateOptions":{"label":"Excess","formatTextInput":"currency","addonLeft":{"class":"fa fa-usd"}},"validators": {"validation": Validators.compose([ValidationService.required('true', '')])}}</v>
      </c>
      <c r="CL42"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"professionalIndemnityDetails[XX].excess","type": "input-field","className":"col-xs-6 col-sm-5 col-md-3","templateOptions":{"label":"Excess","formatTextInput":"currency","addonLeft":{"class":"fa fa-usd"}},"validators": {"validation": Validators.compose([ValidationService.required('true', '')])}}</v>
      </c>
      <c r="CM42" s="26"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42" s="26" t="str">
        <f>IF(AND(Table_Repeating_Question_Sets[[#This Row],[Header]]="",Table_Repeating_Question_Sets[[#This Row],[Property]]&lt;&gt;"",Table_Repeating_Question_Sets[[#This Row],[Field Type]]&lt;&gt;""),
""""&amp;Table_Repeating_Question_Sets[[#This Row],[Key]]&amp;"""","")</f>
        <v>"excess"</v>
      </c>
      <c r="CO42"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"excess"</v>
      </c>
      <c r="CP42" s="26" t="str">
        <f ca="1">IF(ISNUMBER(Table_Repeating_Question_Sets[[#This Row],[Config Use Row]]),INDEX(Table_Repeating_Question_Sets[Config Rollup],Table_Repeating_Question_Sets[[#This Row],[Config Use Row]]),"")</f>
        <v/>
      </c>
      <c r="CQ42" s="26" t="str">
        <f ca="1">IF(ISNUMBER(Table_Repeating_Question_Sets[[#This Row],[Config Use Row]]),INDEX(Table_Repeating_Question_Sets[Config Keys Nested Rollup],Table_Repeating_Question_Sets[[#This Row],[Config Use Row]]),"")</f>
        <v/>
      </c>
    </row>
    <row r="43" spans="2:95" s="21" customFormat="1" ht="29.25" thickBot="1">
      <c r="B43" s="49" t="s">
        <v>145</v>
      </c>
      <c r="C43" s="15" t="s">
        <v>60</v>
      </c>
      <c r="D43" s="15" t="str">
        <f ca="1">IF(Table_Repeating_Question_Sets[[#This Row],[Header]]="Yes","",
IF(INDIRECT(SUBSTITUTE(ADDRESS(1,COLUMN(),4),"1","")&amp;ROW()-1)="",
INDIRECT(SUBSTITUTE(ADDRESS(1,COLUMN(Table_Repeating_Question_Sets[[#This Row],[Property]]),4),"1","")&amp;ROW()-1),
INDIRECT(SUBSTITUTE(ADDRESS(1,COLUMN(),4),"1","")&amp;ROW()-1)))</f>
        <v/>
      </c>
      <c r="E43"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repeating5</v>
      </c>
      <c r="F43" s="15" t="str">
        <f ca="1">IF(Table_Repeating_Question_Sets[[#This Row],[Header]]="Yes","",IF(INDIRECT(SUBSTITUTE(ADDRESS(1,COLUMN(),4),"1","")&amp;ROW()-1)="",
INDIRECT(SUBSTITUTE(ADDRESS(1,COLUMN(Table_Repeating_Question_Sets[[#This Row],[Property]]),4),"1","")&amp;ROW()-1),INDIRECT(SUBSTITUTE(ADDRESS(1,COLUMN(),4),"1","")&amp;ROW()-1)))</f>
        <v/>
      </c>
      <c r="G43"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[XX].repeating5</v>
      </c>
      <c r="H43" s="15" t="str">
        <f>IF(Table_Repeating_Question_Sets[[#This Row],[Header]]="Yes","",IF(Table_Repeating_Question_Sets[[#This Row],[Property]]&lt;&gt;"",SUBSTITUTE(Table_Repeating_Question_Sets[[#This Row],[Property]]," ",""),""))</f>
        <v/>
      </c>
      <c r="I43" s="58"/>
      <c r="J43" s="58"/>
      <c r="K43" s="58"/>
      <c r="L43" s="58"/>
      <c r="M43" s="58"/>
      <c r="N43" s="58"/>
      <c r="O43" s="58"/>
      <c r="P43" s="58"/>
      <c r="Q43" s="58"/>
      <c r="R43" s="58"/>
      <c r="S43"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43" s="87" t="str">
        <f>IF(Table_Repeating_Question_Sets[[#This Row],[Header]]&lt;&gt;"Yes",COUNTA(Table_Repeating_Question_Sets[[#This Row],[Value 1]:[Value 10]]),"")</f>
        <v/>
      </c>
      <c r="U43" s="15"/>
      <c r="V43" s="15"/>
      <c r="W43" s="15"/>
      <c r="X43" s="76"/>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t="str">
        <f ca="1">IF(Table_Repeating_Question_Sets[[#This Row],[Header]]="Yes","",_xlfn.NUMBERVALUE(INDIRECT(SUBSTITUTE(ADDRESS(1,COLUMN(Table_Repeating_Question_Sets[[#This Row],[Count 1]]),4),"1","")&amp;ROW(Table_Repeating_Question_Sets[[#This Row],[Count 1]])+1))+IF(Table_Repeating_Question_Sets[[#This Row],[Value 1]]&lt;&gt;"",1,0))</f>
        <v/>
      </c>
      <c r="AZ43"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43"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43" s="15" t="str">
        <f ca="1">IF(Table_Repeating_Question_Sets[[#This Row],[Header]]="Yes","",_xlfn.NUMBERVALUE(INDIRECT(SUBSTITUTE(ADDRESS(1,COLUMN(Table_Repeating_Question_Sets[[#This Row],[Count 2]]),4),"1","")&amp;ROW(Table_Repeating_Question_Sets[[#This Row],[Count 2]])+1))+IF(Table_Repeating_Question_Sets[[#This Row],[Value 2]]&lt;&gt;"",1,0))</f>
        <v/>
      </c>
      <c r="BC43"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43"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43" s="15" t="str">
        <f ca="1">IF(Table_Repeating_Question_Sets[[#This Row],[Header]]="Yes","",_xlfn.NUMBERVALUE(INDIRECT(SUBSTITUTE(ADDRESS(1,COLUMN(Table_Repeating_Question_Sets[[#This Row],[Count 3]]),4),"1","")&amp;ROW(Table_Repeating_Question_Sets[[#This Row],[Count 3]])+1))+IF(Table_Repeating_Question_Sets[[#This Row],[Value 3]]&lt;&gt;"",1,0))</f>
        <v/>
      </c>
      <c r="BF43"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43"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43" s="15" t="str">
        <f ca="1">IF(Table_Repeating_Question_Sets[[#This Row],[Header]]="Yes","",_xlfn.NUMBERVALUE(INDIRECT(SUBSTITUTE(ADDRESS(1,COLUMN(Table_Repeating_Question_Sets[[#This Row],[Count 4]]),4),"1","")&amp;ROW(Table_Repeating_Question_Sets[[#This Row],[Count 4]])+1))+IF(Table_Repeating_Question_Sets[[#This Row],[Value 4]]&lt;&gt;"",1,0))</f>
        <v/>
      </c>
      <c r="BI43"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43"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43" s="15" t="str">
        <f ca="1">IF(Table_Repeating_Question_Sets[[#This Row],[Header]]="Yes","",_xlfn.NUMBERVALUE(INDIRECT(SUBSTITUTE(ADDRESS(1,COLUMN(Table_Repeating_Question_Sets[[#This Row],[Count 5]]),4),"1","")&amp;ROW(Table_Repeating_Question_Sets[[#This Row],[Count 5]])+1))+IF(Table_Repeating_Question_Sets[[#This Row],[Value 5]]&lt;&gt;"",1,0))</f>
        <v/>
      </c>
      <c r="BL43"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43"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43" s="15" t="str">
        <f ca="1">IF(Table_Repeating_Question_Sets[[#This Row],[Header]]="Yes","",_xlfn.NUMBERVALUE(INDIRECT(SUBSTITUTE(ADDRESS(1,COLUMN(Table_Repeating_Question_Sets[[#This Row],[Count 6]]),4),"1","")&amp;ROW(Table_Repeating_Question_Sets[[#This Row],[Count 6]])+1))+IF(Table_Repeating_Question_Sets[[#This Row],[Value 6]]&lt;&gt;"",1,0))</f>
        <v/>
      </c>
      <c r="BO43"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43"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43" s="15" t="str">
        <f ca="1">IF(Table_Repeating_Question_Sets[[#This Row],[Header]]="Yes","",_xlfn.NUMBERVALUE(INDIRECT(SUBSTITUTE(ADDRESS(1,COLUMN(Table_Repeating_Question_Sets[[#This Row],[Count 7]]),4),"1","")&amp;ROW(Table_Repeating_Question_Sets[[#This Row],[Count 7]])+1))+IF(Table_Repeating_Question_Sets[[#This Row],[Value 7]]&lt;&gt;"",1,0))</f>
        <v/>
      </c>
      <c r="BR43"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43"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43" s="15" t="str">
        <f ca="1">IF(Table_Repeating_Question_Sets[[#This Row],[Header]]="Yes","",_xlfn.NUMBERVALUE(INDIRECT(SUBSTITUTE(ADDRESS(1,COLUMN(Table_Repeating_Question_Sets[[#This Row],[Count 8]]),4),"1","")&amp;ROW(Table_Repeating_Question_Sets[[#This Row],[Count 8]])+1))+IF(Table_Repeating_Question_Sets[[#This Row],[Value 8]]&lt;&gt;"",1,0))</f>
        <v/>
      </c>
      <c r="BU43"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43"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43" s="15" t="str">
        <f ca="1">IF(Table_Repeating_Question_Sets[[#This Row],[Header]]="Yes","",_xlfn.NUMBERVALUE(INDIRECT(SUBSTITUTE(ADDRESS(1,COLUMN(Table_Repeating_Question_Sets[[#This Row],[Count 9]]),4),"1","")&amp;ROW(Table_Repeating_Question_Sets[[#This Row],[Count 9]])+1))+IF(Table_Repeating_Question_Sets[[#This Row],[Value 9]]&lt;&gt;"",1,0))</f>
        <v/>
      </c>
      <c r="BX43"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43"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43" s="15" t="str">
        <f ca="1">IF(Table_Repeating_Question_Sets[[#This Row],[Header]]="Yes","",_xlfn.NUMBERVALUE(INDIRECT(SUBSTITUTE(ADDRESS(1,COLUMN(Table_Repeating_Question_Sets[[#This Row],[Count 10]]),4),"1","")&amp;ROW(Table_Repeating_Question_Sets[[#This Row],[Count 10]])+1))+IF(Table_Repeating_Question_Sets[[#This Row],[Value 10]]&lt;&gt;"",1,0))</f>
        <v/>
      </c>
      <c r="CA43"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43"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43"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43"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43"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43"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43" s="15" t="str">
        <f t="array" aca="1" ref="CG43"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43"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43"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43"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43" s="15" t="str">
        <f xml:space="preserve">
IF(Table_Repeating_Question_Sets[[#This Row],[Row]]="Yes","]},{""className"": ""row"",""fieldGroup"": [","")&amp;
Table_Repeating_Question_Sets[[#This Row],[Config Field]]</f>
        <v/>
      </c>
      <c r="CL43"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"repeating5":[{"className": "row","fieldGroup":[]}],</v>
      </c>
      <c r="CM43" s="15"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43" s="49" t="str">
        <f>IF(AND(Table_Repeating_Question_Sets[[#This Row],[Header]]="",Table_Repeating_Question_Sets[[#This Row],[Property]]&lt;&gt;"",Table_Repeating_Question_Sets[[#This Row],[Field Type]]&lt;&gt;""),
""""&amp;Table_Repeating_Question_Sets[[#This Row],[Key]]&amp;"""","")</f>
        <v/>
      </c>
      <c r="CO43"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"repeating5":[],</v>
      </c>
      <c r="CP43" s="15" t="str">
        <f ca="1">IF(ISNUMBER(Table_Repeating_Question_Sets[[#This Row],[Config Use Row]]),INDEX(Table_Repeating_Question_Sets[Config Rollup],Table_Repeating_Question_Sets[[#This Row],[Config Use Row]]),"")</f>
        <v/>
      </c>
      <c r="CQ43" s="49" t="str">
        <f ca="1">IF(ISNUMBER(Table_Repeating_Question_Sets[[#This Row],[Config Use Row]]),INDEX(Table_Repeating_Question_Sets[Config Keys Nested Rollup],Table_Repeating_Question_Sets[[#This Row],[Config Use Row]]),"")</f>
        <v/>
      </c>
    </row>
    <row r="44" spans="2:95" s="22" customFormat="1" ht="21" hidden="1" customHeight="1">
      <c r="B44" s="10"/>
      <c r="C44" s="10"/>
      <c r="D44" s="10" t="str">
        <f ca="1">IF(Table_Repeating_Question_Sets[[#This Row],[Header]]="Yes","",
IF(INDIRECT(SUBSTITUTE(ADDRESS(1,COLUMN(),4),"1","")&amp;ROW()-1)="",
INDIRECT(SUBSTITUTE(ADDRESS(1,COLUMN(Table_Repeating_Question_Sets[[#This Row],[Property]]),4),"1","")&amp;ROW()-1),
INDIRECT(SUBSTITUTE(ADDRESS(1,COLUMN(),4),"1","")&amp;ROW()-1)))</f>
        <v>Repeating 5</v>
      </c>
      <c r="E44"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44" s="10" t="str">
        <f ca="1">IF(Table_Repeating_Question_Sets[[#This Row],[Header]]="Yes","",IF(INDIRECT(SUBSTITUTE(ADDRESS(1,COLUMN(),4),"1","")&amp;ROW()-1)="",
INDIRECT(SUBSTITUTE(ADDRESS(1,COLUMN(Table_Repeating_Question_Sets[[#This Row],[Property]]),4),"1","")&amp;ROW()-1),INDIRECT(SUBSTITUTE(ADDRESS(1,COLUMN(),4),"1","")&amp;ROW()-1)))</f>
        <v>Repeating 5</v>
      </c>
      <c r="G44"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44" s="10" t="str">
        <f>IF(Table_Repeating_Question_Sets[[#This Row],[Header]]="Yes","",IF(Table_Repeating_Question_Sets[[#This Row],[Property]]&lt;&gt;"",SUBSTITUTE(Table_Repeating_Question_Sets[[#This Row],[Property]]," ",""),""))</f>
        <v/>
      </c>
      <c r="I44" s="94"/>
      <c r="J44" s="94"/>
      <c r="K44" s="94"/>
      <c r="L44" s="94"/>
      <c r="M44" s="94"/>
      <c r="N44" s="94"/>
      <c r="O44" s="94"/>
      <c r="P44" s="94"/>
      <c r="Q44" s="94"/>
      <c r="R44" s="94"/>
      <c r="S44"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44" s="97">
        <f>IF(Table_Repeating_Question_Sets[[#This Row],[Header]]&lt;&gt;"Yes",COUNTA(Table_Repeating_Question_Sets[[#This Row],[Value 1]:[Value 10]]),"")</f>
        <v>0</v>
      </c>
      <c r="U44" s="10"/>
      <c r="V44" s="10"/>
      <c r="W44" s="10"/>
      <c r="X44" s="77"/>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f ca="1">IF(Table_Repeating_Question_Sets[[#This Row],[Header]]="Yes","",_xlfn.NUMBERVALUE(INDIRECT(SUBSTITUTE(ADDRESS(1,COLUMN(Table_Repeating_Question_Sets[[#This Row],[Count 1]]),4),"1","")&amp;ROW(Table_Repeating_Question_Sets[[#This Row],[Count 1]])+1))+IF(Table_Repeating_Question_Sets[[#This Row],[Value 1]]&lt;&gt;"",1,0))</f>
        <v>0</v>
      </c>
      <c r="AZ44"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44"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44" s="10">
        <f ca="1">IF(Table_Repeating_Question_Sets[[#This Row],[Header]]="Yes","",_xlfn.NUMBERVALUE(INDIRECT(SUBSTITUTE(ADDRESS(1,COLUMN(Table_Repeating_Question_Sets[[#This Row],[Count 2]]),4),"1","")&amp;ROW(Table_Repeating_Question_Sets[[#This Row],[Count 2]])+1))+IF(Table_Repeating_Question_Sets[[#This Row],[Value 2]]&lt;&gt;"",1,0))</f>
        <v>0</v>
      </c>
      <c r="BC44"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44"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44" s="10">
        <f ca="1">IF(Table_Repeating_Question_Sets[[#This Row],[Header]]="Yes","",_xlfn.NUMBERVALUE(INDIRECT(SUBSTITUTE(ADDRESS(1,COLUMN(Table_Repeating_Question_Sets[[#This Row],[Count 3]]),4),"1","")&amp;ROW(Table_Repeating_Question_Sets[[#This Row],[Count 3]])+1))+IF(Table_Repeating_Question_Sets[[#This Row],[Value 3]]&lt;&gt;"",1,0))</f>
        <v>0</v>
      </c>
      <c r="BF44"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44"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44" s="10">
        <f ca="1">IF(Table_Repeating_Question_Sets[[#This Row],[Header]]="Yes","",_xlfn.NUMBERVALUE(INDIRECT(SUBSTITUTE(ADDRESS(1,COLUMN(Table_Repeating_Question_Sets[[#This Row],[Count 4]]),4),"1","")&amp;ROW(Table_Repeating_Question_Sets[[#This Row],[Count 4]])+1))+IF(Table_Repeating_Question_Sets[[#This Row],[Value 4]]&lt;&gt;"",1,0))</f>
        <v>0</v>
      </c>
      <c r="BI44"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44"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44" s="10">
        <f ca="1">IF(Table_Repeating_Question_Sets[[#This Row],[Header]]="Yes","",_xlfn.NUMBERVALUE(INDIRECT(SUBSTITUTE(ADDRESS(1,COLUMN(Table_Repeating_Question_Sets[[#This Row],[Count 5]]),4),"1","")&amp;ROW(Table_Repeating_Question_Sets[[#This Row],[Count 5]])+1))+IF(Table_Repeating_Question_Sets[[#This Row],[Value 5]]&lt;&gt;"",1,0))</f>
        <v>0</v>
      </c>
      <c r="BL44"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44"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44" s="10">
        <f ca="1">IF(Table_Repeating_Question_Sets[[#This Row],[Header]]="Yes","",_xlfn.NUMBERVALUE(INDIRECT(SUBSTITUTE(ADDRESS(1,COLUMN(Table_Repeating_Question_Sets[[#This Row],[Count 6]]),4),"1","")&amp;ROW(Table_Repeating_Question_Sets[[#This Row],[Count 6]])+1))+IF(Table_Repeating_Question_Sets[[#This Row],[Value 6]]&lt;&gt;"",1,0))</f>
        <v>0</v>
      </c>
      <c r="BO44"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44"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44" s="10">
        <f ca="1">IF(Table_Repeating_Question_Sets[[#This Row],[Header]]="Yes","",_xlfn.NUMBERVALUE(INDIRECT(SUBSTITUTE(ADDRESS(1,COLUMN(Table_Repeating_Question_Sets[[#This Row],[Count 7]]),4),"1","")&amp;ROW(Table_Repeating_Question_Sets[[#This Row],[Count 7]])+1))+IF(Table_Repeating_Question_Sets[[#This Row],[Value 7]]&lt;&gt;"",1,0))</f>
        <v>0</v>
      </c>
      <c r="BR44"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44"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44" s="10">
        <f ca="1">IF(Table_Repeating_Question_Sets[[#This Row],[Header]]="Yes","",_xlfn.NUMBERVALUE(INDIRECT(SUBSTITUTE(ADDRESS(1,COLUMN(Table_Repeating_Question_Sets[[#This Row],[Count 8]]),4),"1","")&amp;ROW(Table_Repeating_Question_Sets[[#This Row],[Count 8]])+1))+IF(Table_Repeating_Question_Sets[[#This Row],[Value 8]]&lt;&gt;"",1,0))</f>
        <v>0</v>
      </c>
      <c r="BU44"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44"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44" s="10">
        <f ca="1">IF(Table_Repeating_Question_Sets[[#This Row],[Header]]="Yes","",_xlfn.NUMBERVALUE(INDIRECT(SUBSTITUTE(ADDRESS(1,COLUMN(Table_Repeating_Question_Sets[[#This Row],[Count 9]]),4),"1","")&amp;ROW(Table_Repeating_Question_Sets[[#This Row],[Count 9]])+1))+IF(Table_Repeating_Question_Sets[[#This Row],[Value 9]]&lt;&gt;"",1,0))</f>
        <v>0</v>
      </c>
      <c r="BX44"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44"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44" s="10">
        <f ca="1">IF(Table_Repeating_Question_Sets[[#This Row],[Header]]="Yes","",_xlfn.NUMBERVALUE(INDIRECT(SUBSTITUTE(ADDRESS(1,COLUMN(Table_Repeating_Question_Sets[[#This Row],[Count 10]]),4),"1","")&amp;ROW(Table_Repeating_Question_Sets[[#This Row],[Count 10]])+1))+IF(Table_Repeating_Question_Sets[[#This Row],[Value 10]]&lt;&gt;"",1,0))</f>
        <v>0</v>
      </c>
      <c r="CA44"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44"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44"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44"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E44"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44"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44" s="10" t="str">
        <f t="array" aca="1" ref="CG44"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44"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44"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44"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44" s="10" t="str">
        <f xml:space="preserve">
IF(Table_Repeating_Question_Sets[[#This Row],[Row]]="Yes","]},{""className"": ""row"",""fieldGroup"": [","")&amp;
Table_Repeating_Question_Sets[[#This Row],[Config Field]]</f>
        <v/>
      </c>
      <c r="CL44"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44"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44" s="26" t="str">
        <f>IF(AND(Table_Repeating_Question_Sets[[#This Row],[Header]]="",Table_Repeating_Question_Sets[[#This Row],[Property]]&lt;&gt;"",Table_Repeating_Question_Sets[[#This Row],[Field Type]]&lt;&gt;""),
""""&amp;Table_Repeating_Question_Sets[[#This Row],[Key]]&amp;"""","")</f>
        <v/>
      </c>
      <c r="CO44"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44" s="26" t="str">
        <f ca="1">IF(ISNUMBER(Table_Repeating_Question_Sets[[#This Row],[Config Use Row]]),INDEX(Table_Repeating_Question_Sets[Config Rollup],Table_Repeating_Question_Sets[[#This Row],[Config Use Row]]),"")</f>
        <v/>
      </c>
      <c r="CQ44" s="26" t="str">
        <f ca="1">IF(ISNUMBER(Table_Repeating_Question_Sets[[#This Row],[Config Use Row]]),INDEX(Table_Repeating_Question_Sets[Config Keys Nested Rollup],Table_Repeating_Question_Sets[[#This Row],[Config Use Row]]),"")</f>
        <v/>
      </c>
    </row>
  </sheetData>
  <sheetProtection insertRows="0" deleteRows="0"/>
  <dataValidations count="3">
    <dataValidation type="list" allowBlank="1" showInputMessage="1" showErrorMessage="1" sqref="U5:U44" xr:uid="{00000000-0002-0000-0100-000000000000}">
      <formula1>Select_Repeating_Data_Type</formula1>
    </dataValidation>
    <dataValidation type="list" allowBlank="1" showInputMessage="1" showErrorMessage="1" sqref="X5:X44" xr:uid="{00000000-0002-0000-0100-000001000000}">
      <formula1>Select_Yes_No</formula1>
    </dataValidation>
    <dataValidation type="list" allowBlank="1" showInputMessage="1" showErrorMessage="1" sqref="V1:V1048576" xr:uid="{00000000-0002-0000-0100-000002000000}">
      <formula1>Select_Field_Type_By_Data_Type</formula1>
    </dataValidation>
  </dataValidation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1F5F34"/>
  </sheetPr>
  <dimension ref="B3:J105"/>
  <sheetViews>
    <sheetView topLeftCell="A72" zoomScale="85" zoomScaleNormal="85" workbookViewId="0">
      <selection activeCell="F92" sqref="F92"/>
    </sheetView>
  </sheetViews>
  <sheetFormatPr defaultColWidth="9.140625" defaultRowHeight="15"/>
  <cols>
    <col min="1" max="1" width="9.140625" style="21"/>
    <col min="2" max="2" width="34.42578125" style="21" customWidth="1"/>
    <col min="3" max="3" width="22.140625" style="21" hidden="1" customWidth="1"/>
    <col min="4" max="4" width="29.140625" style="21" customWidth="1"/>
    <col min="5" max="5" width="25.85546875" style="21" customWidth="1"/>
    <col min="6" max="7" width="73.85546875" style="21" customWidth="1"/>
    <col min="8" max="10" width="73.85546875" style="21" hidden="1" customWidth="1"/>
    <col min="11" max="11" width="73.85546875" style="21" customWidth="1"/>
    <col min="12" max="16384" width="9.140625" style="21"/>
  </cols>
  <sheetData>
    <row r="3" spans="2:10" ht="47.25" thickBot="1">
      <c r="B3" s="19" t="s">
        <v>146</v>
      </c>
      <c r="C3" s="19"/>
      <c r="D3" s="19"/>
      <c r="E3" s="19"/>
      <c r="F3" s="19"/>
      <c r="G3" s="19"/>
      <c r="H3" s="19"/>
      <c r="I3" s="19"/>
      <c r="J3" s="19"/>
    </row>
    <row r="5" spans="2:10">
      <c r="B5" s="16" t="s">
        <v>6</v>
      </c>
      <c r="C5" s="16" t="s">
        <v>2</v>
      </c>
      <c r="D5" s="16" t="s">
        <v>147</v>
      </c>
      <c r="E5" s="16" t="s">
        <v>148</v>
      </c>
      <c r="F5" s="16" t="s">
        <v>20</v>
      </c>
      <c r="G5" s="16" t="s">
        <v>33</v>
      </c>
      <c r="H5" s="17" t="s">
        <v>149</v>
      </c>
      <c r="I5" s="16" t="s">
        <v>150</v>
      </c>
      <c r="J5" s="66" t="s">
        <v>151</v>
      </c>
    </row>
    <row r="6" spans="2:10" ht="29.25" thickBot="1">
      <c r="B6" s="84" t="s">
        <v>1264</v>
      </c>
      <c r="C6" s="15" t="s">
        <v>60</v>
      </c>
      <c r="D6" s="15"/>
      <c r="E6" s="15"/>
      <c r="F6" s="15"/>
      <c r="G6" s="15"/>
      <c r="H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6"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7" spans="2:10" s="22" customFormat="1" ht="21" hidden="1" customHeight="1">
      <c r="B7" s="77"/>
      <c r="C7" s="10"/>
      <c r="D7" s="10"/>
      <c r="E7" s="10"/>
      <c r="F7" s="10"/>
      <c r="G7" s="10"/>
      <c r="H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7"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8" spans="2:10" s="22" customFormat="1" ht="21" customHeight="1">
      <c r="B8" s="82" t="s">
        <v>631</v>
      </c>
      <c r="C8" s="10"/>
      <c r="D8" s="11"/>
      <c r="E8" s="11" t="s">
        <v>160</v>
      </c>
      <c r="F8" s="10"/>
      <c r="G8" s="10"/>
      <c r="H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{"value":"None","key":"None","icon":"glyphicon glyphicon-remove md"}</v>
      </c>
      <c r="I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{"value":"None","key":"None"}</v>
      </c>
      <c r="J8"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{"label":"None","value":"None"}</v>
      </c>
    </row>
    <row r="9" spans="2:10" s="22" customFormat="1" ht="21" customHeight="1">
      <c r="B9" s="82" t="s">
        <v>1500</v>
      </c>
      <c r="C9" s="27"/>
      <c r="D9" s="27"/>
      <c r="E9" s="27" t="s">
        <v>1503</v>
      </c>
      <c r="F9" s="27"/>
      <c r="G9" s="27"/>
      <c r="H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{"value":"Bronze","key":"Bronze","icon":"icon-bronze"}</v>
      </c>
      <c r="I9"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{"value":"Bronze","key":"Bronze"}</v>
      </c>
      <c r="J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{"label":"Bronze","value":"Bronze"}</v>
      </c>
    </row>
    <row r="10" spans="2:10" s="22" customFormat="1" ht="21" customHeight="1">
      <c r="B10" s="82" t="s">
        <v>1501</v>
      </c>
      <c r="C10" s="27"/>
      <c r="D10" s="27"/>
      <c r="E10" s="27" t="s">
        <v>1504</v>
      </c>
      <c r="F10" s="27"/>
      <c r="G10" s="27"/>
      <c r="H1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{"value":"Silver","key":"Silver","icon":"icon-silver"}</v>
      </c>
      <c r="I10"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{"value":"Silver","key":"Silver"}</v>
      </c>
      <c r="J10"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{"label":"Silver","value":"Silver"}</v>
      </c>
    </row>
    <row r="11" spans="2:10" s="22" customFormat="1" ht="21" customHeight="1">
      <c r="B11" s="82" t="s">
        <v>1502</v>
      </c>
      <c r="C11" s="27"/>
      <c r="D11" s="27"/>
      <c r="E11" s="27" t="s">
        <v>1505</v>
      </c>
      <c r="F11" s="27"/>
      <c r="G11" s="27"/>
      <c r="H1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{"value":"Gold","key":"Gold","icon":"icon-gold"}</v>
      </c>
      <c r="I1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{"value":"Gold","key":"Gold"}</v>
      </c>
      <c r="J11"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{"label":"Gold","value":"Gold"}</v>
      </c>
    </row>
    <row r="12" spans="2:10" ht="29.25" thickBot="1">
      <c r="B12" s="84" t="s">
        <v>63</v>
      </c>
      <c r="C12" s="15" t="s">
        <v>60</v>
      </c>
      <c r="D12" s="15"/>
      <c r="E12" s="15"/>
      <c r="F12" s="15"/>
      <c r="G12" s="15"/>
      <c r="H1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1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12"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13" spans="2:10" s="22" customFormat="1" ht="21" hidden="1" customHeight="1">
      <c r="B13" s="77"/>
      <c r="C13" s="10"/>
      <c r="D13" s="10"/>
      <c r="E13" s="10"/>
      <c r="F13" s="10"/>
      <c r="G13" s="10"/>
      <c r="H13"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13"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13"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14" spans="2:10" s="22" customFormat="1" ht="21" customHeight="1">
      <c r="B14" s="77" t="s">
        <v>152</v>
      </c>
      <c r="C14" s="13"/>
      <c r="D14" s="10"/>
      <c r="E14" s="10"/>
      <c r="F14" s="10"/>
      <c r="G14" s="10"/>
      <c r="H1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{"value":"ACT","key":"ACT"}</v>
      </c>
      <c r="I1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{"value":"ACT","key":"ACT"}</v>
      </c>
      <c r="J14"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{"label":"ACT","value":"ACT"}</v>
      </c>
    </row>
    <row r="15" spans="2:10" s="22" customFormat="1" ht="21" customHeight="1">
      <c r="B15" s="77" t="s">
        <v>153</v>
      </c>
      <c r="C15" s="13"/>
      <c r="D15" s="10"/>
      <c r="E15" s="10"/>
      <c r="F15" s="10"/>
      <c r="G15" s="10"/>
      <c r="H1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{"value":"NSW","key":"NSW"}</v>
      </c>
      <c r="I1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{"value":"NSW","key":"NSW"}</v>
      </c>
      <c r="J15"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{"label":"NSW","value":"NSW"}</v>
      </c>
    </row>
    <row r="16" spans="2:10" s="22" customFormat="1" ht="21" customHeight="1">
      <c r="B16" s="77" t="s">
        <v>154</v>
      </c>
      <c r="C16" s="13"/>
      <c r="D16" s="10"/>
      <c r="E16" s="10"/>
      <c r="F16" s="10"/>
      <c r="G16" s="10"/>
      <c r="H1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{"value":"NT","key":"NT"}</v>
      </c>
      <c r="I1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{"value":"NT","key":"NT"}</v>
      </c>
      <c r="J16"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{"label":"NT","value":"NT"}</v>
      </c>
    </row>
    <row r="17" spans="2:10" s="22" customFormat="1" ht="21" customHeight="1">
      <c r="B17" s="77" t="s">
        <v>155</v>
      </c>
      <c r="C17" s="13"/>
      <c r="D17" s="10"/>
      <c r="E17" s="10"/>
      <c r="F17" s="10"/>
      <c r="G17" s="10"/>
      <c r="H1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{"value":"QLD","key":"QLD"}</v>
      </c>
      <c r="I1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{"value":"QLD","key":"QLD"}</v>
      </c>
      <c r="J17"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{"label":"QLD","value":"QLD"}</v>
      </c>
    </row>
    <row r="18" spans="2:10" s="22" customFormat="1" ht="21" customHeight="1">
      <c r="B18" s="77" t="s">
        <v>156</v>
      </c>
      <c r="C18" s="13"/>
      <c r="D18" s="10"/>
      <c r="E18" s="10"/>
      <c r="F18" s="11"/>
      <c r="G18" s="11"/>
      <c r="H1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{"value":"SA","key":"SA"}</v>
      </c>
      <c r="I1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{"value":"SA","key":"SA"}</v>
      </c>
      <c r="J18"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{"label":"SA","value":"SA"}</v>
      </c>
    </row>
    <row r="19" spans="2:10" s="22" customFormat="1" ht="21" customHeight="1">
      <c r="B19" s="77" t="s">
        <v>157</v>
      </c>
      <c r="C19" s="54"/>
      <c r="D19" s="27"/>
      <c r="E19" s="27"/>
      <c r="F19" s="27"/>
      <c r="G19" s="27"/>
      <c r="H1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{"value":"TAS","key":"TAS"}</v>
      </c>
      <c r="I19"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{"value":"TAS","key":"TAS"}</v>
      </c>
      <c r="J1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{"label":"TAS","value":"TAS"}</v>
      </c>
    </row>
    <row r="20" spans="2:10" s="22" customFormat="1" ht="21" customHeight="1">
      <c r="B20" s="77" t="s">
        <v>62</v>
      </c>
      <c r="C20" s="54"/>
      <c r="D20" s="27"/>
      <c r="E20" s="27"/>
      <c r="F20" s="27"/>
      <c r="G20" s="27"/>
      <c r="H2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{"value":"VIC","key":"VIC"}</v>
      </c>
      <c r="I20"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{"value":"VIC","key":"VIC"}</v>
      </c>
      <c r="J20"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{"label":"VIC","value":"VIC"}</v>
      </c>
    </row>
    <row r="21" spans="2:10" s="22" customFormat="1" ht="21" customHeight="1">
      <c r="B21" s="77" t="s">
        <v>158</v>
      </c>
      <c r="C21" s="54"/>
      <c r="D21" s="27"/>
      <c r="E21" s="27"/>
      <c r="F21" s="27"/>
      <c r="G21" s="27"/>
      <c r="H2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{"value":"WA","key":"WA"}</v>
      </c>
      <c r="I2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{"value":"WA","key":"WA"}</v>
      </c>
      <c r="J21"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{"label":"WA","value":"WA"}</v>
      </c>
    </row>
    <row r="22" spans="2:10" ht="29.25" thickBot="1">
      <c r="B22" s="84" t="s">
        <v>1265</v>
      </c>
      <c r="C22" s="15" t="s">
        <v>60</v>
      </c>
      <c r="D22" s="15"/>
      <c r="E22" s="15"/>
      <c r="F22" s="15"/>
      <c r="G22" s="15"/>
      <c r="H2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2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22"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23" spans="2:10" s="22" customFormat="1" ht="21" hidden="1" customHeight="1">
      <c r="B23" s="77"/>
      <c r="C23" s="10"/>
      <c r="D23" s="10"/>
      <c r="E23" s="10"/>
      <c r="F23" s="10"/>
      <c r="G23" s="10"/>
      <c r="H23"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23"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23"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24" spans="2:10" s="22" customFormat="1" ht="21" customHeight="1">
      <c r="B24" s="282">
        <v>5000</v>
      </c>
      <c r="C24" s="13"/>
      <c r="D24" s="11" t="s">
        <v>1506</v>
      </c>
      <c r="E24" s="11" t="s">
        <v>1510</v>
      </c>
      <c r="F24" s="11"/>
      <c r="G24" s="11"/>
      <c r="H2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{"value":"$5,000","key":"5000","icon":"icon-excess-5k"}</v>
      </c>
      <c r="I2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{"value":"$5,000","key":"5000"}</v>
      </c>
      <c r="J24"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{"label":"$5,000","value":"5000"}</v>
      </c>
    </row>
    <row r="25" spans="2:10" s="22" customFormat="1" ht="21" customHeight="1">
      <c r="B25" s="282">
        <v>7500</v>
      </c>
      <c r="C25" s="13"/>
      <c r="D25" s="11" t="s">
        <v>1507</v>
      </c>
      <c r="E25" s="11" t="s">
        <v>1511</v>
      </c>
      <c r="F25" s="27"/>
      <c r="G25" s="27"/>
      <c r="H2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{"value":"$7,500","key":"7500","icon":"icon-excess-7k"}</v>
      </c>
      <c r="I25"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{"value":"$7,500","key":"7500"}</v>
      </c>
      <c r="J2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{"label":"$7,500","value":"7500"}</v>
      </c>
    </row>
    <row r="26" spans="2:10" s="22" customFormat="1" ht="21" customHeight="1">
      <c r="B26" s="282">
        <v>10000</v>
      </c>
      <c r="C26" s="13"/>
      <c r="D26" s="11" t="s">
        <v>1508</v>
      </c>
      <c r="E26" s="11" t="s">
        <v>1512</v>
      </c>
      <c r="F26" s="27"/>
      <c r="G26" s="27"/>
      <c r="H2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{"value":"$10,000","key":"10000","icon":"icon-excess-10k"}</v>
      </c>
      <c r="I26"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{"value":"$10,000","key":"10000"}</v>
      </c>
      <c r="J2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{"label":"$10,000","value":"10000"}</v>
      </c>
    </row>
    <row r="27" spans="2:10" s="22" customFormat="1" ht="21" customHeight="1">
      <c r="B27" s="283">
        <v>15000</v>
      </c>
      <c r="C27" s="54"/>
      <c r="D27" s="27" t="s">
        <v>1509</v>
      </c>
      <c r="E27" s="27" t="s">
        <v>1513</v>
      </c>
      <c r="F27" s="27"/>
      <c r="G27" s="27"/>
      <c r="H2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{"value":"$15,000","key":"15000","icon":"icon-excess-15k"}</v>
      </c>
      <c r="I27"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{"value":"$15,000","key":"15000"}</v>
      </c>
      <c r="J2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{"label":"$15,000","value":"15000"}</v>
      </c>
    </row>
    <row r="28" spans="2:10" ht="29.25" thickBot="1">
      <c r="B28" s="84" t="s">
        <v>713</v>
      </c>
      <c r="C28" s="15" t="s">
        <v>60</v>
      </c>
      <c r="D28" s="15"/>
      <c r="E28" s="15"/>
      <c r="F28" s="15"/>
      <c r="G28" s="15"/>
      <c r="H2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2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28"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29" spans="2:10" s="22" customFormat="1" ht="21" hidden="1" customHeight="1">
      <c r="B29" s="77"/>
      <c r="C29" s="10"/>
      <c r="D29" s="10"/>
      <c r="E29" s="10"/>
      <c r="F29" s="10"/>
      <c r="G29" s="10"/>
      <c r="H29"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29"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29"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30" spans="2:10" s="22" customFormat="1" ht="21" customHeight="1">
      <c r="B30" s="244">
        <v>1000000</v>
      </c>
      <c r="C30" s="13"/>
      <c r="D30" s="10" t="s">
        <v>1514</v>
      </c>
      <c r="E30" s="11" t="s">
        <v>1515</v>
      </c>
      <c r="F30" s="27"/>
      <c r="G30" s="27"/>
      <c r="H3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{"value":"$1 million","key":"1000000","icon":"icon-1million"}</v>
      </c>
      <c r="I30"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{"value":"$1 million","key":"1000000"}</v>
      </c>
      <c r="J30"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{"label":"$1 million","value":"1000000"}</v>
      </c>
    </row>
    <row r="31" spans="2:10" s="22" customFormat="1" ht="21" customHeight="1">
      <c r="B31" s="244">
        <v>2000000</v>
      </c>
      <c r="C31" s="13"/>
      <c r="D31" s="10" t="s">
        <v>989</v>
      </c>
      <c r="E31" s="11" t="s">
        <v>1516</v>
      </c>
      <c r="F31" s="27"/>
      <c r="G31" s="27"/>
      <c r="H3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{"value":"$2 million","key":"2000000","icon":"icon-2million"}</v>
      </c>
      <c r="I3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{"value":"$2 million","key":"2000000"}</v>
      </c>
      <c r="J31"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{"label":"$2 million","value":"2000000"}</v>
      </c>
    </row>
    <row r="32" spans="2:10" s="22" customFormat="1" ht="21" customHeight="1">
      <c r="B32" s="244">
        <v>5000000</v>
      </c>
      <c r="C32" s="54"/>
      <c r="D32" s="27" t="s">
        <v>990</v>
      </c>
      <c r="E32" s="11" t="s">
        <v>1517</v>
      </c>
      <c r="F32" s="27"/>
      <c r="G32" s="27"/>
      <c r="H3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{"value":"$5 million","key":"5000000","icon":"icon-5million"}</v>
      </c>
      <c r="I32"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{"value":"$5 million","key":"5000000"}</v>
      </c>
      <c r="J32"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{"label":"$5 million","value":"5000000"}</v>
      </c>
    </row>
    <row r="33" spans="2:10" s="22" customFormat="1" ht="21" customHeight="1">
      <c r="B33" s="244">
        <v>10000000</v>
      </c>
      <c r="C33" s="54"/>
      <c r="D33" s="28" t="s">
        <v>991</v>
      </c>
      <c r="E33" s="11" t="s">
        <v>1518</v>
      </c>
      <c r="F33" s="27"/>
      <c r="G33" s="27"/>
      <c r="H3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{"value":"$10 million","key":"10000000","icon":"icon-10million"}</v>
      </c>
      <c r="I33"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{"value":"$10 million","key":"10000000"}</v>
      </c>
      <c r="J33"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{"label":"$10 million","value":"10000000"}</v>
      </c>
    </row>
    <row r="34" spans="2:10" ht="29.25" thickBot="1">
      <c r="B34" s="84" t="s">
        <v>67</v>
      </c>
      <c r="C34" s="15" t="s">
        <v>60</v>
      </c>
      <c r="D34" s="15"/>
      <c r="E34" s="15"/>
      <c r="F34" s="15"/>
      <c r="G34" s="15"/>
      <c r="H3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3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34"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35" spans="2:10" s="22" customFormat="1" ht="21" hidden="1" customHeight="1">
      <c r="B35" s="77"/>
      <c r="C35" s="10"/>
      <c r="D35" s="10"/>
      <c r="E35" s="10"/>
      <c r="F35" s="10"/>
      <c r="G35" s="10"/>
      <c r="H3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3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35"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36" spans="2:10" s="22" customFormat="1" ht="21" customHeight="1">
      <c r="B36" s="10" t="s">
        <v>60</v>
      </c>
      <c r="C36" s="10"/>
      <c r="D36" s="10"/>
      <c r="E36" s="11" t="s">
        <v>162</v>
      </c>
      <c r="F36" s="10"/>
      <c r="G36" s="10"/>
      <c r="H3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{"value":"Yes","key":"Yes","icon":"glyphicon glyphicon-ok md"}</v>
      </c>
      <c r="I3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{"value":"Yes","key":"Yes"}</v>
      </c>
      <c r="J36"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{"label":"Yes","value":"Yes"}</v>
      </c>
    </row>
    <row r="37" spans="2:10" s="22" customFormat="1" ht="21" customHeight="1">
      <c r="B37" s="10" t="s">
        <v>68</v>
      </c>
      <c r="C37" s="10"/>
      <c r="D37" s="10"/>
      <c r="E37" s="11" t="s">
        <v>160</v>
      </c>
      <c r="F37" s="10"/>
      <c r="G37" s="10"/>
      <c r="H3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{"value":"No","key":"No","icon":"glyphicon glyphicon-remove md"}</v>
      </c>
      <c r="I3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{"value":"No","key":"No"}</v>
      </c>
      <c r="J37"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{"label":"No","value":"No"}</v>
      </c>
    </row>
    <row r="38" spans="2:10" ht="29.25" thickBot="1">
      <c r="B38" s="84" t="s">
        <v>1191</v>
      </c>
      <c r="C38" s="15" t="s">
        <v>60</v>
      </c>
      <c r="D38" s="15"/>
      <c r="E38" s="15"/>
      <c r="F38" s="15"/>
      <c r="G38" s="15"/>
      <c r="H3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3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38"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39" spans="2:10" s="22" customFormat="1" ht="21" hidden="1" customHeight="1">
      <c r="B39" s="82"/>
      <c r="C39" s="27"/>
      <c r="D39" s="27"/>
      <c r="E39" s="27"/>
      <c r="F39" s="27"/>
      <c r="G39" s="27"/>
      <c r="H3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3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39"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40" spans="2:10" s="22" customFormat="1" ht="21" customHeight="1">
      <c r="B40" s="77" t="s">
        <v>1519</v>
      </c>
      <c r="C40" s="27"/>
      <c r="D40" s="27"/>
      <c r="E40" s="11" t="s">
        <v>1520</v>
      </c>
      <c r="F40" s="27"/>
      <c r="G40" s="27"/>
      <c r="H40"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{"value":"New Business","key":"New Business","icon":"fa fa-briefcase fa-md"}</v>
      </c>
      <c r="I40"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{"value":"New Business","key":"New Business"}</v>
      </c>
      <c r="J40"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{"label":"New Business","value":"New Business"}</v>
      </c>
    </row>
    <row r="41" spans="2:10" s="22" customFormat="1" ht="21" customHeight="1">
      <c r="B41" s="77" t="s">
        <v>1521</v>
      </c>
      <c r="C41" s="27"/>
      <c r="D41" s="27"/>
      <c r="E41" s="27" t="s">
        <v>1522</v>
      </c>
      <c r="F41" s="27"/>
      <c r="G41" s="27"/>
      <c r="H4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{"value":"Renewal","key":"Renewal","icon":"fa fa-pencil-square-o fa-md"}</v>
      </c>
      <c r="I4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{"value":"Renewal","key":"Renewal"}</v>
      </c>
      <c r="J41"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{"label":"Renewal","value":"Renewal"}</v>
      </c>
    </row>
    <row r="42" spans="2:10" ht="29.25" thickBot="1">
      <c r="B42" s="84" t="s">
        <v>161</v>
      </c>
      <c r="C42" s="15" t="s">
        <v>60</v>
      </c>
      <c r="D42" s="15"/>
      <c r="E42" s="15"/>
      <c r="F42" s="15"/>
      <c r="G42" s="15"/>
      <c r="H4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4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42"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43" spans="2:10" s="22" customFormat="1" ht="21" hidden="1" customHeight="1">
      <c r="B43" s="82"/>
      <c r="C43" s="27"/>
      <c r="D43" s="27"/>
      <c r="E43" s="27"/>
      <c r="F43" s="27"/>
      <c r="G43" s="27"/>
      <c r="H43"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43"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43"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44" spans="2:10" s="22" customFormat="1" ht="21" customHeight="1">
      <c r="B44" s="82"/>
      <c r="C44" s="27"/>
      <c r="D44" s="27"/>
      <c r="E44" s="11"/>
      <c r="F44" s="27"/>
      <c r="G44" s="27"/>
      <c r="H44"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44"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4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45" spans="2:10" s="22" customFormat="1" ht="21" customHeight="1">
      <c r="B45" s="82"/>
      <c r="C45" s="27"/>
      <c r="D45" s="27"/>
      <c r="E45" s="11"/>
      <c r="F45" s="27"/>
      <c r="G45" s="27"/>
      <c r="H4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4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4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46" spans="2:10" ht="29.25" thickBot="1">
      <c r="B46" s="84" t="s">
        <v>161</v>
      </c>
      <c r="C46" s="15" t="s">
        <v>60</v>
      </c>
      <c r="D46" s="15"/>
      <c r="E46" s="15"/>
      <c r="F46" s="15"/>
      <c r="G46" s="15"/>
      <c r="H4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4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46"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47" spans="2:10" s="22" customFormat="1" ht="21" hidden="1" customHeight="1">
      <c r="B47" s="82"/>
      <c r="C47" s="27"/>
      <c r="D47" s="27"/>
      <c r="E47" s="27"/>
      <c r="F47" s="27"/>
      <c r="G47" s="27"/>
      <c r="H47"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47"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47"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48" spans="2:10" s="22" customFormat="1" ht="21" customHeight="1">
      <c r="B48" s="77"/>
      <c r="C48" s="10"/>
      <c r="D48" s="10"/>
      <c r="E48" s="27"/>
      <c r="F48" s="27"/>
      <c r="G48" s="27"/>
      <c r="H48"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48"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48"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49" spans="2:10" s="22" customFormat="1" ht="21" customHeight="1">
      <c r="B49" s="77"/>
      <c r="C49" s="10"/>
      <c r="D49" s="10"/>
      <c r="E49" s="27"/>
      <c r="F49" s="27"/>
      <c r="G49" s="27"/>
      <c r="H4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49"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4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50" spans="2:10" s="22" customFormat="1" ht="21" customHeight="1">
      <c r="B50" s="77"/>
      <c r="C50" s="10"/>
      <c r="D50" s="10"/>
      <c r="E50" s="27"/>
      <c r="F50" s="27"/>
      <c r="G50" s="27"/>
      <c r="H50"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50"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50"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51" spans="2:10" s="22" customFormat="1" ht="21" customHeight="1">
      <c r="B51" s="77"/>
      <c r="C51" s="10"/>
      <c r="D51" s="10"/>
      <c r="E51" s="27"/>
      <c r="F51" s="27"/>
      <c r="G51" s="27"/>
      <c r="H51"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5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51"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52" spans="2:10" s="22" customFormat="1" ht="21" customHeight="1">
      <c r="B52" s="77"/>
      <c r="C52" s="10"/>
      <c r="D52" s="10"/>
      <c r="E52" s="27"/>
      <c r="F52" s="27"/>
      <c r="G52" s="27"/>
      <c r="H52"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52"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52"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53" spans="2:10" s="22" customFormat="1" ht="21" customHeight="1">
      <c r="B53" s="77"/>
      <c r="C53" s="10"/>
      <c r="D53" s="10"/>
      <c r="E53" s="27"/>
      <c r="F53" s="27"/>
      <c r="G53" s="27"/>
      <c r="H53"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53"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53"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54" spans="2:10" s="22" customFormat="1" ht="21" customHeight="1">
      <c r="B54" s="77"/>
      <c r="C54" s="10"/>
      <c r="D54" s="10"/>
      <c r="E54" s="27"/>
      <c r="F54" s="27"/>
      <c r="G54" s="27"/>
      <c r="H54"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54"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5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55" spans="2:10" s="22" customFormat="1" ht="21" customHeight="1">
      <c r="B55" s="77"/>
      <c r="C55" s="10"/>
      <c r="D55" s="10"/>
      <c r="E55" s="27"/>
      <c r="F55" s="27"/>
      <c r="G55" s="27"/>
      <c r="H5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55"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5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56" spans="2:10" ht="29.25" thickBot="1">
      <c r="B56" s="84" t="s">
        <v>161</v>
      </c>
      <c r="C56" s="15" t="s">
        <v>60</v>
      </c>
      <c r="D56" s="15"/>
      <c r="E56" s="15"/>
      <c r="F56" s="15"/>
      <c r="G56" s="15"/>
      <c r="H5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5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56"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57" spans="2:10" s="22" customFormat="1" ht="21" hidden="1" customHeight="1">
      <c r="B57" s="82"/>
      <c r="C57" s="67"/>
      <c r="D57" s="27"/>
      <c r="E57" s="27"/>
      <c r="F57" s="27"/>
      <c r="G57" s="27"/>
      <c r="H57"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57"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5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58" spans="2:10" ht="29.25" thickBot="1">
      <c r="B58" s="84" t="s">
        <v>163</v>
      </c>
      <c r="C58" s="15" t="s">
        <v>60</v>
      </c>
      <c r="D58" s="15"/>
      <c r="E58" s="15"/>
      <c r="F58" s="15"/>
      <c r="G58" s="15"/>
      <c r="H5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5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58"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59" spans="2:10" s="22" customFormat="1" ht="21" hidden="1" customHeight="1">
      <c r="B59" s="82"/>
      <c r="C59" s="67"/>
      <c r="D59" s="27"/>
      <c r="E59" s="27"/>
      <c r="F59" s="27"/>
      <c r="G59" s="27"/>
      <c r="H5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59"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5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60" spans="2:10" ht="29.25" thickBot="1">
      <c r="B60" s="84" t="s">
        <v>164</v>
      </c>
      <c r="C60" s="15" t="s">
        <v>60</v>
      </c>
      <c r="D60" s="15"/>
      <c r="E60" s="15"/>
      <c r="F60" s="15"/>
      <c r="G60" s="15"/>
      <c r="H60"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60"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60"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61" spans="2:10" s="22" customFormat="1" ht="21" hidden="1" customHeight="1">
      <c r="B61" s="82"/>
      <c r="C61" s="67"/>
      <c r="D61" s="27"/>
      <c r="E61" s="27"/>
      <c r="F61" s="27"/>
      <c r="G61" s="27"/>
      <c r="H61"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6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61"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62" spans="2:10" ht="29.25" thickBot="1">
      <c r="B62" s="84" t="s">
        <v>165</v>
      </c>
      <c r="C62" s="15" t="s">
        <v>60</v>
      </c>
      <c r="D62" s="15"/>
      <c r="E62" s="15"/>
      <c r="F62" s="15"/>
      <c r="G62" s="15"/>
      <c r="H6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6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62"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63" spans="2:10" s="22" customFormat="1" ht="21" hidden="1" customHeight="1">
      <c r="B63" s="82"/>
      <c r="C63" s="67"/>
      <c r="D63" s="27"/>
      <c r="E63" s="27"/>
      <c r="F63" s="27"/>
      <c r="G63" s="27"/>
      <c r="H63"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63"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63"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64" spans="2:10" ht="29.25" thickBot="1">
      <c r="B64" s="84" t="s">
        <v>166</v>
      </c>
      <c r="C64" s="15" t="s">
        <v>60</v>
      </c>
      <c r="D64" s="15"/>
      <c r="E64" s="15"/>
      <c r="F64" s="15"/>
      <c r="G64" s="15"/>
      <c r="H6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6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64"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65" spans="2:10" s="22" customFormat="1" ht="21" hidden="1" customHeight="1">
      <c r="B65" s="82"/>
      <c r="C65" s="67"/>
      <c r="D65" s="27"/>
      <c r="E65" s="27"/>
      <c r="F65" s="27"/>
      <c r="G65" s="27"/>
      <c r="H6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65"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6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66" spans="2:10" ht="29.25" thickBot="1">
      <c r="B66" s="84" t="s">
        <v>167</v>
      </c>
      <c r="C66" s="15" t="s">
        <v>60</v>
      </c>
      <c r="D66" s="15"/>
      <c r="E66" s="15"/>
      <c r="F66" s="15"/>
      <c r="G66" s="15"/>
      <c r="H6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6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66"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67" spans="2:10" s="22" customFormat="1" ht="21" hidden="1" customHeight="1">
      <c r="B67" s="82"/>
      <c r="C67" s="67"/>
      <c r="D67" s="27"/>
      <c r="E67" s="27"/>
      <c r="F67" s="27"/>
      <c r="G67" s="27"/>
      <c r="H67"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67"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6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68" spans="2:10" ht="29.25" thickBot="1">
      <c r="B68" s="84" t="s">
        <v>168</v>
      </c>
      <c r="C68" s="15" t="s">
        <v>60</v>
      </c>
      <c r="D68" s="15"/>
      <c r="E68" s="15"/>
      <c r="F68" s="15"/>
      <c r="G68" s="15"/>
      <c r="H6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6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68"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69" spans="2:10" s="22" customFormat="1" ht="21" hidden="1" customHeight="1">
      <c r="B69" s="82"/>
      <c r="C69" s="67"/>
      <c r="D69" s="27"/>
      <c r="E69" s="27"/>
      <c r="F69" s="27"/>
      <c r="G69" s="27"/>
      <c r="H6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69"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6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70" spans="2:10" ht="29.25" thickBot="1">
      <c r="B70" s="84" t="s">
        <v>169</v>
      </c>
      <c r="C70" s="15" t="s">
        <v>60</v>
      </c>
      <c r="D70" s="15"/>
      <c r="E70" s="15"/>
      <c r="F70" s="15"/>
      <c r="G70" s="15"/>
      <c r="H70"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70"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70"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71" spans="2:10" s="22" customFormat="1" ht="21" hidden="1" customHeight="1">
      <c r="B71" s="82"/>
      <c r="C71" s="67"/>
      <c r="D71" s="27"/>
      <c r="E71" s="27"/>
      <c r="F71" s="27"/>
      <c r="G71" s="27"/>
      <c r="H71"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7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71"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72" spans="2:10" ht="29.25" thickBot="1">
      <c r="B72" s="84" t="s">
        <v>170</v>
      </c>
      <c r="C72" s="15" t="s">
        <v>60</v>
      </c>
      <c r="D72" s="15"/>
      <c r="E72" s="15"/>
      <c r="F72" s="15"/>
      <c r="G72" s="15"/>
      <c r="H7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7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72"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73" spans="2:10" s="22" customFormat="1" ht="21" hidden="1" customHeight="1">
      <c r="B73" s="82"/>
      <c r="C73" s="67"/>
      <c r="D73" s="27"/>
      <c r="E73" s="27"/>
      <c r="F73" s="27"/>
      <c r="G73" s="27"/>
      <c r="H73"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73"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73"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74" spans="2:10" ht="29.25" thickBot="1">
      <c r="B74" s="84" t="s">
        <v>171</v>
      </c>
      <c r="C74" s="15" t="s">
        <v>60</v>
      </c>
      <c r="D74" s="15"/>
      <c r="E74" s="15"/>
      <c r="F74" s="15"/>
      <c r="G74" s="15"/>
      <c r="H7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7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74"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75" spans="2:10" s="22" customFormat="1" ht="21" hidden="1" customHeight="1">
      <c r="B75" s="82"/>
      <c r="C75" s="67"/>
      <c r="D75" s="27"/>
      <c r="E75" s="27"/>
      <c r="F75" s="27"/>
      <c r="G75" s="27"/>
      <c r="H7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75"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7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76" spans="2:10" ht="29.25" thickBot="1">
      <c r="B76" s="84" t="s">
        <v>172</v>
      </c>
      <c r="C76" s="15" t="s">
        <v>60</v>
      </c>
      <c r="D76" s="15"/>
      <c r="E76" s="15"/>
      <c r="F76" s="15"/>
      <c r="G76" s="15"/>
      <c r="H7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7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76"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77" spans="2:10" s="22" customFormat="1" ht="21" hidden="1" customHeight="1">
      <c r="B77" s="82"/>
      <c r="C77" s="67"/>
      <c r="D77" s="27"/>
      <c r="E77" s="27"/>
      <c r="F77" s="27"/>
      <c r="G77" s="27"/>
      <c r="H77"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77"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7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78" spans="2:10" ht="29.25" thickBot="1">
      <c r="B78" s="84" t="s">
        <v>173</v>
      </c>
      <c r="C78" s="15" t="s">
        <v>60</v>
      </c>
      <c r="D78" s="15"/>
      <c r="E78" s="15"/>
      <c r="F78" s="15"/>
      <c r="G78" s="15"/>
      <c r="H7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7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78"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79" spans="2:10" s="22" customFormat="1" ht="21" hidden="1" customHeight="1">
      <c r="B79" s="82"/>
      <c r="C79" s="67"/>
      <c r="D79" s="27"/>
      <c r="E79" s="27"/>
      <c r="F79" s="27"/>
      <c r="G79" s="27"/>
      <c r="H7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79"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7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80" spans="2:10" ht="29.25" thickBot="1">
      <c r="B80" s="84" t="s">
        <v>174</v>
      </c>
      <c r="C80" s="15" t="s">
        <v>60</v>
      </c>
      <c r="D80" s="15"/>
      <c r="E80" s="15"/>
      <c r="F80" s="15"/>
      <c r="G80" s="15"/>
      <c r="H80"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80"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80"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81" spans="2:10" s="22" customFormat="1" ht="21" hidden="1" customHeight="1">
      <c r="B81" s="82"/>
      <c r="C81" s="67"/>
      <c r="D81" s="27"/>
      <c r="E81" s="27"/>
      <c r="F81" s="27"/>
      <c r="G81" s="27"/>
      <c r="H81"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8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81"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82" spans="2:10" ht="29.25" thickBot="1">
      <c r="B82" s="84" t="s">
        <v>175</v>
      </c>
      <c r="C82" s="15" t="s">
        <v>60</v>
      </c>
      <c r="D82" s="15"/>
      <c r="E82" s="15"/>
      <c r="F82" s="15"/>
      <c r="G82" s="15"/>
      <c r="H8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8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82"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83" spans="2:10" s="22" customFormat="1" ht="21" hidden="1" customHeight="1">
      <c r="B83" s="82"/>
      <c r="C83" s="67"/>
      <c r="D83" s="27"/>
      <c r="E83" s="27"/>
      <c r="F83" s="27"/>
      <c r="G83" s="27"/>
      <c r="H83"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83"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83"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84" spans="2:10" ht="29.25" thickBot="1">
      <c r="B84" s="84" t="s">
        <v>1163</v>
      </c>
      <c r="C84" s="15" t="s">
        <v>60</v>
      </c>
      <c r="D84" s="15"/>
      <c r="E84" s="15"/>
      <c r="F84" s="15"/>
      <c r="G84" s="15"/>
      <c r="H8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8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84"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85" spans="2:10" s="22" customFormat="1" ht="21" hidden="1" customHeight="1">
      <c r="B85" s="82"/>
      <c r="C85" s="67"/>
      <c r="D85" s="27"/>
      <c r="E85" s="27"/>
      <c r="F85" s="27"/>
      <c r="G85" s="27"/>
      <c r="H8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85"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8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86" spans="2:10" s="22" customFormat="1" ht="21" customHeight="1">
      <c r="B86" s="147" t="s">
        <v>1018</v>
      </c>
      <c r="C86" s="67"/>
      <c r="D86" s="27"/>
      <c r="E86" s="27"/>
      <c r="F86" s="27"/>
      <c r="G86" s="27"/>
      <c r="H8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{"value":"Credit Card","key":"Credit Card"}</v>
      </c>
      <c r="I86"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{"value":"Credit Card","key":"Credit Card"}</v>
      </c>
      <c r="J8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{"label":"Credit Card","value":"Credit Card"}</v>
      </c>
    </row>
    <row r="87" spans="2:10" s="22" customFormat="1" ht="21" customHeight="1">
      <c r="B87" s="147" t="s">
        <v>180</v>
      </c>
      <c r="C87" s="67"/>
      <c r="D87" s="27"/>
      <c r="E87" s="27"/>
      <c r="F87" s="27"/>
      <c r="G87" s="27"/>
      <c r="H8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{"value":"Direct Debit","key":"Direct Debit"}</v>
      </c>
      <c r="I87"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{"value":"Direct Debit","key":"Direct Debit"}</v>
      </c>
      <c r="J8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{"label":"Direct Debit","value":"Direct Debit"}</v>
      </c>
    </row>
    <row r="88" spans="2:10" ht="29.25" thickBot="1">
      <c r="B88" s="84" t="s">
        <v>96</v>
      </c>
      <c r="C88" s="15" t="s">
        <v>60</v>
      </c>
      <c r="D88" s="15"/>
      <c r="E88" s="15"/>
      <c r="F88" s="15"/>
      <c r="G88" s="15"/>
      <c r="H8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8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88" s="1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89" spans="2:10" ht="21" hidden="1" customHeight="1" thickBot="1">
      <c r="B89" s="82"/>
      <c r="C89" s="252"/>
      <c r="D89" s="27"/>
      <c r="E89" s="27"/>
      <c r="F89" s="27"/>
      <c r="G89" s="252"/>
      <c r="H89" s="25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89"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8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90" spans="2:10" ht="21" customHeight="1" thickBot="1">
      <c r="B90" s="82" t="s">
        <v>1018</v>
      </c>
      <c r="C90" s="252"/>
      <c r="D90" s="82" t="s">
        <v>1008</v>
      </c>
      <c r="E90" s="27"/>
      <c r="F90" s="27"/>
      <c r="G90"/>
      <c r="H90" s="25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{"value":"Pay now with credit card","key":"Credit Card"}</v>
      </c>
      <c r="I90"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{"value":"Pay now with credit card","key":"Credit Card"}</v>
      </c>
      <c r="J90"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{"label":"Pay now with credit card","value":"Credit Card"}</v>
      </c>
    </row>
    <row r="91" spans="2:10" ht="21" customHeight="1" thickBot="1">
      <c r="B91" s="82" t="s">
        <v>1016</v>
      </c>
      <c r="C91" s="252"/>
      <c r="D91" s="82" t="s">
        <v>1009</v>
      </c>
      <c r="E91" s="27"/>
      <c r="F91" s="27"/>
      <c r="G91"/>
      <c r="H91" s="25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{"value":"Pay monthly with premium finance","key":"Premium Finance"}</v>
      </c>
      <c r="I9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{"value":"Pay monthly with premium finance","key":"Premium Finance"}</v>
      </c>
      <c r="J91"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{"label":"Pay monthly with premium finance","value":"Premium Finance"}</v>
      </c>
    </row>
    <row r="92" spans="2:10" s="22" customFormat="1" ht="21" customHeight="1">
      <c r="B92" s="82" t="s">
        <v>1013</v>
      </c>
      <c r="C92" s="67"/>
      <c r="D92" s="82" t="s">
        <v>1010</v>
      </c>
      <c r="E92" s="27"/>
      <c r="F92" s="27" t="s">
        <v>1748</v>
      </c>
      <c r="G92"/>
      <c r="H92"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{"value":"Send me an invoice with 30 day terms","key":"Invoice","hideCondition":"((quoteStatus()['payment']['custom']['rawPayable'] != '') ? number(quoteStatus()['payment']['custom']['rawPayable']) : 2001) &lt; 2000"}</v>
      </c>
      <c r="I92"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{"value":"Send me an invoice with 30 day terms","key":"Invoice","hideCondition":"((quoteStatus()['payment']['custom']['rawPayable'] != '') ? number(quoteStatus()['payment']['custom']['rawPayable']) : 2001) &lt; 2000"}</v>
      </c>
      <c r="J92"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{"label":"Send me an invoice with 30 day terms","value":"Invoice","hideCondition":"((quoteStatus()['payment']['custom']['rawPayable'] != '') ? number(quoteStatus()['payment']['custom']['rawPayable']) : 2001) &lt; 2000"}</v>
      </c>
    </row>
    <row r="93" spans="2:10" s="22" customFormat="1" ht="29.25" thickBot="1">
      <c r="B93" s="84" t="s">
        <v>94</v>
      </c>
      <c r="C93" s="49" t="s">
        <v>60</v>
      </c>
      <c r="D93" s="49"/>
      <c r="E93" s="49"/>
      <c r="F93" s="49"/>
      <c r="G93" s="49"/>
      <c r="H93" s="49"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93" s="49"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93" s="49"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94" spans="2:10" s="22" customFormat="1" ht="21" hidden="1" customHeight="1">
      <c r="B94" s="82"/>
      <c r="C94" s="67"/>
      <c r="D94" s="27"/>
      <c r="E94" s="27"/>
      <c r="F94" s="27"/>
      <c r="G94" s="27"/>
      <c r="H94"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94"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9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95" spans="2:10" s="22" customFormat="1" ht="21" customHeight="1">
      <c r="B95" s="82" t="s">
        <v>176</v>
      </c>
      <c r="C95" s="67"/>
      <c r="D95" s="27"/>
      <c r="E95" s="27"/>
      <c r="F95" s="27" t="str">
        <f>IF(Payment_Option_Annual&lt;&gt;"","false","true")</f>
        <v>false</v>
      </c>
      <c r="G95" s="27"/>
      <c r="H9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{"value":"Yearly","key":"Yearly","hideCondition":"false"}</v>
      </c>
      <c r="I95"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{"value":"Yearly","key":"Yearly","hideCondition":"false"}</v>
      </c>
      <c r="J9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{"label":"Yearly","value":"Yearly","hideCondition":"false"}</v>
      </c>
    </row>
    <row r="96" spans="2:10" s="22" customFormat="1" ht="21" customHeight="1">
      <c r="B96" s="82" t="s">
        <v>177</v>
      </c>
      <c r="C96" s="67"/>
      <c r="D96" s="27"/>
      <c r="E96" s="27"/>
      <c r="F96" s="27" t="str">
        <f>IF(Payment_Option_Monthly&lt;&gt;"","false","true")</f>
        <v>true</v>
      </c>
      <c r="G96" s="27"/>
      <c r="H9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{"value":"Monthly","key":"Monthly","hideCondition":"true"}</v>
      </c>
      <c r="I96"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{"value":"Monthly","key":"Monthly","hideCondition":"true"}</v>
      </c>
      <c r="J9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{"label":"Monthly","value":"Monthly","hideCondition":"true"}</v>
      </c>
    </row>
    <row r="97" spans="2:10" s="22" customFormat="1" ht="21" customHeight="1">
      <c r="B97" s="82" t="s">
        <v>178</v>
      </c>
      <c r="C97" s="67"/>
      <c r="D97" s="27"/>
      <c r="E97" s="27"/>
      <c r="F97" s="27" t="str">
        <f>IF(Payment_Option_Fortnightly&lt;&gt;"","false","true")</f>
        <v>true</v>
      </c>
      <c r="G97" s="27"/>
      <c r="H9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{"value":"Fortnightly","key":"Fortnightly","hideCondition":"true"}</v>
      </c>
      <c r="I97"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{"value":"Fortnightly","key":"Fortnightly","hideCondition":"true"}</v>
      </c>
      <c r="J9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{"label":"Fortnightly","value":"Fortnightly","hideCondition":"true"}</v>
      </c>
    </row>
    <row r="98" spans="2:10" s="22" customFormat="1" ht="21" customHeight="1">
      <c r="B98" s="82" t="s">
        <v>179</v>
      </c>
      <c r="C98" s="67"/>
      <c r="D98" s="27"/>
      <c r="E98" s="27"/>
      <c r="F98" s="27" t="str">
        <f>IF(Payment_Option_Weekly&lt;&gt;"","false","true")</f>
        <v>true</v>
      </c>
      <c r="G98" s="27"/>
      <c r="H9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{"value":"Weekly","key":"Weekly","hideCondition":"true"}</v>
      </c>
      <c r="I98"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{"value":"Weekly","key":"Weekly","hideCondition":"true"}</v>
      </c>
      <c r="J98"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{"label":"Weekly","value":"Weekly","hideCondition":"true"}</v>
      </c>
    </row>
    <row r="99" spans="2:10" s="22" customFormat="1" ht="29.25" thickBot="1">
      <c r="B99" s="84" t="s">
        <v>1007</v>
      </c>
      <c r="C99" s="49" t="s">
        <v>60</v>
      </c>
      <c r="D99" s="49"/>
      <c r="E99" s="49"/>
      <c r="F99" s="49"/>
      <c r="G99" s="49"/>
      <c r="H99" s="49"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99" s="49"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99" s="49"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100" spans="2:10" s="22" customFormat="1" ht="21" hidden="1" customHeight="1">
      <c r="B100" s="82"/>
      <c r="C100" s="67"/>
      <c r="D100" s="27"/>
      <c r="E100" s="27"/>
      <c r="F100" s="27"/>
      <c r="G100" s="27"/>
      <c r="H100"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100"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100"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row r="101" spans="2:10" s="22" customFormat="1" ht="21" customHeight="1">
      <c r="B101" s="82" t="s">
        <v>181</v>
      </c>
      <c r="C101" s="67"/>
      <c r="D101" s="27"/>
      <c r="E101" s="27"/>
      <c r="F101" s="27"/>
      <c r="G101" s="27"/>
      <c r="H10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{"value":"Visa","key":"Visa"}</v>
      </c>
      <c r="I10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{"value":"Visa","key":"Visa"}</v>
      </c>
      <c r="J101"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{"label":"Visa","value":"Visa"}</v>
      </c>
    </row>
    <row r="102" spans="2:10" s="22" customFormat="1" ht="21" customHeight="1">
      <c r="B102" s="82" t="s">
        <v>182</v>
      </c>
      <c r="C102" s="67"/>
      <c r="D102" s="27"/>
      <c r="E102" s="27"/>
      <c r="F102" s="27"/>
      <c r="G102" s="27"/>
      <c r="H102"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{"value":"Mastercard","key":"Mastercard"}</v>
      </c>
      <c r="I102"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{"value":"Mastercard","key":"Mastercard"}</v>
      </c>
      <c r="J102"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{"label":"Mastercard","value":"Mastercard"}</v>
      </c>
    </row>
    <row r="103" spans="2:10" s="22" customFormat="1" ht="21" customHeight="1">
      <c r="B103" s="82" t="s">
        <v>877</v>
      </c>
      <c r="C103" s="67"/>
      <c r="D103" s="27"/>
      <c r="E103" s="27"/>
      <c r="F103" s="27"/>
      <c r="G103" s="27"/>
      <c r="H103"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{"value":"Amex","key":"Amex"}</v>
      </c>
      <c r="I103"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{"value":"Amex","key":"Amex"}</v>
      </c>
      <c r="J103"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{"label":"Amex","value":"Amex"}</v>
      </c>
    </row>
    <row r="104" spans="2:10" s="22" customFormat="1" ht="21" customHeight="1">
      <c r="B104" s="82" t="s">
        <v>878</v>
      </c>
      <c r="C104" s="67"/>
      <c r="D104" s="27"/>
      <c r="E104" s="27"/>
      <c r="F104" s="27"/>
      <c r="G104" s="27"/>
      <c r="H104"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{"value":"Diners Club","key":"Diners Club"}</v>
      </c>
      <c r="I104"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{"value":"Diners Club","key":"Diners Club"}</v>
      </c>
      <c r="J10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{"label":"Diners Club","value":"Diners Club"}</v>
      </c>
    </row>
    <row r="105" spans="2:10" s="22" customFormat="1" ht="29.25" thickBot="1">
      <c r="B105" s="49" t="s">
        <v>183</v>
      </c>
      <c r="C105" s="49" t="s">
        <v>60</v>
      </c>
      <c r="D105" s="49"/>
      <c r="E105" s="49"/>
      <c r="F105" s="49"/>
      <c r="G105" s="49"/>
      <c r="H105" s="49"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
"")</f>
        <v/>
      </c>
      <c r="I105" s="49"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c r="J105" s="49"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IF(Table_Question_Options[[#This Row],[Disabled Condition]]&lt;&gt;"",","&amp;
"""disabledCondition"":"""&amp;Table_Question_Options[[#This Row],[Disabled Condition]]&amp;"""",
"")&amp;
"}",
"")</f>
        <v/>
      </c>
    </row>
  </sheetData>
  <sheetProtection insertRows="0" deleteRows="0"/>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F5F34"/>
  </sheetPr>
  <dimension ref="B2:S22"/>
  <sheetViews>
    <sheetView topLeftCell="O1" workbookViewId="0">
      <selection activeCell="S6" sqref="S6"/>
    </sheetView>
  </sheetViews>
  <sheetFormatPr defaultColWidth="9.140625" defaultRowHeight="21" customHeight="1"/>
  <cols>
    <col min="1" max="1" width="9.140625" style="21" customWidth="1"/>
    <col min="2" max="2" width="28.7109375" style="21" customWidth="1"/>
    <col min="3" max="3" width="9.140625" style="21" customWidth="1"/>
    <col min="4" max="4" width="17.28515625" style="21" customWidth="1"/>
    <col min="5" max="5" width="19.42578125" style="21" customWidth="1"/>
    <col min="6" max="6" width="26.28515625" style="21" customWidth="1"/>
    <col min="7" max="7" width="11.28515625" style="21" customWidth="1"/>
    <col min="8" max="9" width="16.28515625" style="21" customWidth="1"/>
    <col min="10" max="10" width="8.85546875" style="21" customWidth="1"/>
    <col min="11" max="11" width="22.5703125" style="21" customWidth="1"/>
    <col min="12" max="12" width="13.85546875" style="21" customWidth="1"/>
    <col min="13" max="13" width="20" style="21" customWidth="1"/>
    <col min="14" max="14" width="25.140625" style="21" customWidth="1"/>
    <col min="15" max="15" width="14.42578125" style="21" customWidth="1"/>
    <col min="16" max="16" width="17.42578125" style="21" customWidth="1"/>
    <col min="17" max="17" width="19" style="21" customWidth="1"/>
    <col min="18" max="18" width="14.42578125" style="21" customWidth="1"/>
    <col min="19" max="19" width="119.28515625" style="21" customWidth="1"/>
    <col min="20" max="24" width="9.140625" style="21"/>
    <col min="25" max="25" width="20.7109375" style="21" customWidth="1"/>
    <col min="26" max="16384" width="9.140625" style="21"/>
  </cols>
  <sheetData>
    <row r="2" spans="2:19" ht="47.25" thickBot="1">
      <c r="B2" s="19" t="s">
        <v>184</v>
      </c>
      <c r="C2" s="19"/>
      <c r="D2" s="19"/>
      <c r="E2" s="19"/>
      <c r="F2" s="19"/>
      <c r="G2" s="19"/>
      <c r="H2" s="19"/>
      <c r="I2" s="19"/>
      <c r="J2" s="19"/>
      <c r="K2" s="19"/>
      <c r="L2" s="19"/>
      <c r="M2" s="19"/>
      <c r="N2" s="19"/>
      <c r="O2" s="19"/>
      <c r="P2" s="19"/>
      <c r="Q2" s="19"/>
      <c r="R2" s="19"/>
      <c r="S2" s="19"/>
    </row>
    <row r="4" spans="2:19" ht="15">
      <c r="B4" s="16" t="s">
        <v>1</v>
      </c>
      <c r="C4" s="16" t="s">
        <v>2</v>
      </c>
      <c r="D4" s="16" t="s">
        <v>3</v>
      </c>
      <c r="E4" s="16" t="s">
        <v>4</v>
      </c>
      <c r="F4" s="16" t="s">
        <v>5</v>
      </c>
      <c r="G4" s="16" t="s">
        <v>37</v>
      </c>
      <c r="H4" s="16" t="s">
        <v>185</v>
      </c>
      <c r="I4" s="150" t="s">
        <v>48</v>
      </c>
      <c r="J4" s="150" t="s">
        <v>49</v>
      </c>
      <c r="K4" s="17" t="s">
        <v>56</v>
      </c>
      <c r="L4" s="17" t="s">
        <v>54</v>
      </c>
      <c r="M4" s="17" t="s">
        <v>55</v>
      </c>
      <c r="N4" s="17" t="s">
        <v>58</v>
      </c>
      <c r="O4" s="16" t="s">
        <v>6</v>
      </c>
      <c r="P4" s="16" t="s">
        <v>1807</v>
      </c>
      <c r="Q4" s="16" t="s">
        <v>1808</v>
      </c>
      <c r="R4" s="16" t="s">
        <v>1019</v>
      </c>
      <c r="S4" s="16" t="s">
        <v>1809</v>
      </c>
    </row>
    <row r="5" spans="2:19" ht="29.25" thickBot="1">
      <c r="B5" s="49" t="s">
        <v>898</v>
      </c>
      <c r="C5" s="49" t="s">
        <v>60</v>
      </c>
      <c r="D5" s="49"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5" s="49"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review</v>
      </c>
      <c r="F5" s="49" t="str">
        <f>IF(Table_Triggers[[#This Row],[Header]]="Yes","",IF(Table_Triggers[[#This Row],[Property]]&lt;&gt;"",SUBSTITUTE(Table_Triggers[[#This Row],[Type]]," ","")&amp;SUBSTITUTE(Table_Triggers[[#This Row],[Property]]," ",""),""))</f>
        <v/>
      </c>
      <c r="G5" s="49" t="str">
        <f>IF(Table_Triggers[[#This Row],[Header]]&lt;&gt;"Yes",IF(Table_Triggers[[#This Row],[Value]]=FALSE,"false",IF(Table_Triggers[[#This Row],[Value]]=TRUE,"true","")),"")</f>
        <v/>
      </c>
      <c r="H5" s="49"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
      </c>
      <c r="I5" s="49"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"review":{"forReview": {"displayPrice": true,"message": "Complete and answer the remaining question for our agents to review your quote."}},</v>
      </c>
      <c r="J5" s="49">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v>
      </c>
      <c r="K5" s="49" t="str">
        <f ca="1">IF(ISNUMBER(Table_Triggers[[#This Row],[Config Use Row]]),INDEX(Table_Triggers[Config Rollup],Table_Triggers[[#This Row],[Config Use Row]]),"")</f>
        <v>"review":{"forReview": {"displayPrice": true,"message": "Complete and answer the remaining question for our agents to review your quote."}},</v>
      </c>
      <c r="L5" s="49" t="str">
        <f xml:space="preserve">
IF(AND(Table_Triggers[[#This Row],[Header]]&lt;&gt;"Yes",Table_Triggers[[#This Row],[Property]]&lt;&gt;"",Table_Triggers[[#This Row],[Text]]&lt;&gt;""),
""""&amp;Table_Triggers[[#This Row],[Key]]&amp;""":"&amp;Table_Triggers[[#This Row],[Text]],
"")</f>
        <v/>
      </c>
      <c r="M5" s="49"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"review":{"forReview":true},</v>
      </c>
      <c r="N5" s="49" t="str">
        <f ca="1">IF(ISNUMBER(Table_Triggers[[#This Row],[Config Use Row]]),INDEX(Table_Triggers[Calculation Rollup],Table_Triggers[[#This Row],[Config Use Row]]),"")</f>
        <v>"review":{"forReview":true},</v>
      </c>
      <c r="O5" s="49"/>
      <c r="P5" s="49"/>
      <c r="Q5" s="49"/>
      <c r="R5" s="49"/>
      <c r="S5" s="49"/>
    </row>
    <row r="6" spans="2:19" ht="20.45" customHeight="1">
      <c r="B6" s="27" t="s">
        <v>1721</v>
      </c>
      <c r="C6" s="27"/>
      <c r="D6"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Review</v>
      </c>
      <c r="E6"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forReview</v>
      </c>
      <c r="F6" s="26" t="str">
        <f ca="1">IF(Table_Triggers[[#This Row],[Header]]="Yes","",IF(Table_Triggers[[#This Row],[Property]]&lt;&gt;"",SUBSTITUTE(Table_Triggers[[#This Row],[Type]]," ","")&amp;SUBSTITUTE(Table_Triggers[[#This Row],[Property]]," ",""),""))</f>
        <v>ReviewForReview</v>
      </c>
      <c r="G6" s="26" t="str">
        <f>IF(Table_Triggers[[#This Row],[Header]]&lt;&gt;"Yes",IF(Table_Triggers[[#This Row],[Value]]=FALSE,"false",IF(Table_Triggers[[#This Row],[Value]]=TRUE,"true","")),"")</f>
        <v>true</v>
      </c>
      <c r="H6"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"forReview": {"displayPrice": true,"message": "Complete and answer the remaining question for our agents to review your quote."}</v>
      </c>
      <c r="I6"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"forReview": {"displayPrice": true,"message": "Complete and answer the remaining question for our agents to review your quote."}</v>
      </c>
      <c r="J6" s="26">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4</v>
      </c>
      <c r="K6" s="26" t="str">
        <f ca="1">IF(ISNUMBER(Table_Triggers[[#This Row],[Config Use Row]]),INDEX(Table_Triggers[Config Rollup],Table_Triggers[[#This Row],[Config Use Row]]),"")</f>
        <v>"endorsement":{"totalClaims": {"displayPrice": false,"message": "Risk to be referred prior to quoting (total claims exceeds $100,000) - above indicated premium subject to change"},"actualFees": {"displayPrice": false,"message": "Risk to be referred prior to quoting (Income exceeds $5,000,000) - above indicated premium subject to change"},"overseas": {"displayPrice": false,"message": "Risk to be referred prior to quoting (Overseas Work present) - above indicated premium subject to change"},"sumInsured": {"displayPrice": false,"message": "Risk to be referred prior to quoting (Limit exceeds $10,000,000) - above indicated premium subject to change"},"structuralEngineering": {"displayPrice": false,"message": "Risk to be referred prior to quoting (Structural work exceeds 50%) - above indicated premium subject to change"},"geotechnicalEngineering": {"displayPrice": false,"message": "Risk to be referred prior to quoting (Geothecnical work exceeds 50%) - above indicated premium subject to change"},"otherActivities": {"displayPrice": false,"message": "Risk to be referred prior to quoting (Other activities present) - above indicated premium subject to change"}},</v>
      </c>
      <c r="L6" s="26" t="str">
        <f xml:space="preserve">
IF(AND(Table_Triggers[[#This Row],[Header]]&lt;&gt;"Yes",Table_Triggers[[#This Row],[Property]]&lt;&gt;"",Table_Triggers[[#This Row],[Text]]&lt;&gt;""),
""""&amp;Table_Triggers[[#This Row],[Key]]&amp;""":"&amp;Table_Triggers[[#This Row],[Text]],
"")</f>
        <v>"forReview":true</v>
      </c>
      <c r="M6"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"forReview":true</v>
      </c>
      <c r="N6" s="26" t="str">
        <f ca="1">IF(ISNUMBER(Table_Triggers[[#This Row],[Config Use Row]]),INDEX(Table_Triggers[Calculation Rollup],Table_Triggers[[#This Row],[Config Use Row]]),"")</f>
        <v>"endorsement":{"totalClaims":false,"actualFees":false,"overseas":false,"sumInsured":false,"structuralEngineering":false,"geotechnicalEngineering":false,"otherActivities":false},</v>
      </c>
      <c r="O6" s="10" t="b">
        <f>INDEX(Table_Question_Sets[Used Value],MATCH(Table_Triggers[[#This Row],[Property]],Table_Question_Sets[Property],0),0) &gt; 0</f>
        <v>1</v>
      </c>
      <c r="P6" s="10"/>
      <c r="Q6" s="10"/>
      <c r="R6" s="10" t="s">
        <v>60</v>
      </c>
      <c r="S6" s="27" t="s">
        <v>1843</v>
      </c>
    </row>
    <row r="7" spans="2:19" ht="21" customHeight="1">
      <c r="B7" s="27"/>
      <c r="C7" s="27"/>
      <c r="D7"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Review</v>
      </c>
      <c r="E7"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7" s="26" t="str">
        <f>IF(Table_Triggers[[#This Row],[Header]]="Yes","",IF(Table_Triggers[[#This Row],[Property]]&lt;&gt;"",SUBSTITUTE(Table_Triggers[[#This Row],[Type]]," ","")&amp;SUBSTITUTE(Table_Triggers[[#This Row],[Property]]," ",""),""))</f>
        <v/>
      </c>
      <c r="G7" s="26" t="str">
        <f>IF(Table_Triggers[[#This Row],[Header]]&lt;&gt;"Yes",IF(Table_Triggers[[#This Row],[Value]]=FALSE,"false",IF(Table_Triggers[[#This Row],[Value]]=TRUE,"true","")),"")</f>
        <v>false</v>
      </c>
      <c r="H7"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
      </c>
      <c r="I7"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7" s="26">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13</v>
      </c>
      <c r="K7" s="26" t="str">
        <f ca="1">IF(ISNUMBER(Table_Triggers[[#This Row],[Config Use Row]]),INDEX(Table_Triggers[Config Rollup],Table_Triggers[[#This Row],[Config Use Row]]),"")</f>
        <v>"decline":{},</v>
      </c>
      <c r="L7" s="26" t="str">
        <f xml:space="preserve">
IF(AND(Table_Triggers[[#This Row],[Header]]&lt;&gt;"Yes",Table_Triggers[[#This Row],[Property]]&lt;&gt;"",Table_Triggers[[#This Row],[Text]]&lt;&gt;""),
""""&amp;Table_Triggers[[#This Row],[Key]]&amp;""":"&amp;Table_Triggers[[#This Row],[Text]],
"")</f>
        <v/>
      </c>
      <c r="M7"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7" s="26" t="str">
        <f ca="1">IF(ISNUMBER(Table_Triggers[[#This Row],[Config Use Row]]),INDEX(Table_Triggers[Calculation Rollup],Table_Triggers[[#This Row],[Config Use Row]]),"")</f>
        <v>"decline":{},</v>
      </c>
      <c r="O7" s="27"/>
      <c r="P7" s="27"/>
      <c r="Q7" s="27"/>
      <c r="R7" s="27"/>
      <c r="S7" s="27"/>
    </row>
    <row r="8" spans="2:19" ht="29.25" thickBot="1">
      <c r="B8" s="15" t="s">
        <v>901</v>
      </c>
      <c r="C8" s="15" t="s">
        <v>60</v>
      </c>
      <c r="D8" s="15"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8" s="1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endorsement</v>
      </c>
      <c r="F8" s="15" t="str">
        <f>IF(Table_Triggers[[#This Row],[Header]]="Yes","",IF(Table_Triggers[[#This Row],[Property]]&lt;&gt;"",SUBSTITUTE(Table_Triggers[[#This Row],[Type]]," ","")&amp;SUBSTITUTE(Table_Triggers[[#This Row],[Property]]," ",""),""))</f>
        <v/>
      </c>
      <c r="G8" s="15" t="str">
        <f>IF(Table_Triggers[[#This Row],[Header]]&lt;&gt;"Yes",IF(Table_Triggers[[#This Row],[Value]]=FALSE,"false",IF(Table_Triggers[[#This Row],[Value]]=TRUE,"true","")),"")</f>
        <v/>
      </c>
      <c r="H8" s="15"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
      </c>
      <c r="I8" s="15"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"endorsement":{"totalClaims": {"displayPrice": false,"message": "Risk to be referred prior to quoting (total claims exceeds $100,000) - above indicated premium subject to change"},"actualFees": {"displayPrice": false,"message": "Risk to be referred prior to quoting (Income exceeds $5,000,000) - above indicated premium subject to change"},"overseas": {"displayPrice": false,"message": "Risk to be referred prior to quoting (Overseas Work present) - above indicated premium subject to change"},"sumInsured": {"displayPrice": false,"message": "Risk to be referred prior to quoting (Limit exceeds $10,000,000) - above indicated premium subject to change"},"structuralEngineering": {"displayPrice": false,"message": "Risk to be referred prior to quoting (Structural work exceeds 50%) - above indicated premium subject to change"},"geotechnicalEngineering": {"displayPrice": false,"message": "Risk to be referred prior to quoting (Geothecnical work exceeds 50%) - above indicated premium subject to change"},"otherActivities": {"displayPrice": false,"message": "Risk to be referred prior to quoting (Other activities present) - above indicated premium subject to change"}},</v>
      </c>
      <c r="J8" s="15">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16</v>
      </c>
      <c r="K8" s="15" t="str">
        <f ca="1">IF(ISNUMBER(Table_Triggers[[#This Row],[Config Use Row]]),INDEX(Table_Triggers[Config Rollup],Table_Triggers[[#This Row],[Config Use Row]]),"")</f>
        <v>"error":{},</v>
      </c>
      <c r="L8" s="15" t="str">
        <f xml:space="preserve">
IF(AND(Table_Triggers[[#This Row],[Header]]&lt;&gt;"Yes",Table_Triggers[[#This Row],[Property]]&lt;&gt;"",Table_Triggers[[#This Row],[Text]]&lt;&gt;""),
""""&amp;Table_Triggers[[#This Row],[Key]]&amp;""":"&amp;Table_Triggers[[#This Row],[Text]],
"")</f>
        <v/>
      </c>
      <c r="M8" s="15"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"endorsement":{"totalClaims":false,"actualFees":false,"overseas":false,"sumInsured":false,"structuralEngineering":false,"geotechnicalEngineering":false,"otherActivities":false},</v>
      </c>
      <c r="N8" s="15" t="str">
        <f ca="1">IF(ISNUMBER(Table_Triggers[[#This Row],[Config Use Row]]),INDEX(Table_Triggers[Calculation Rollup],Table_Triggers[[#This Row],[Config Use Row]]),"")</f>
        <v>"error":{},</v>
      </c>
      <c r="O8" s="15"/>
      <c r="P8" s="15"/>
      <c r="Q8" s="15"/>
      <c r="R8" s="15"/>
      <c r="S8" s="15"/>
    </row>
    <row r="9" spans="2:19" s="22" customFormat="1" ht="21" hidden="1" customHeight="1">
      <c r="B9" s="27"/>
      <c r="C9" s="27"/>
      <c r="D9"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9" s="2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9" s="27" t="str">
        <f>IF(Table_Triggers[[#This Row],[Header]]="Yes","",IF(Table_Triggers[[#This Row],[Property]]&lt;&gt;"",SUBSTITUTE(Table_Triggers[[#This Row],[Type]]," ","")&amp;SUBSTITUTE(Table_Triggers[[#This Row],[Property]]," ",""),""))</f>
        <v/>
      </c>
      <c r="G9" s="27" t="str">
        <f>IF(Table_Triggers[[#This Row],[Header]]&lt;&gt;"Yes",IF(Table_Triggers[[#This Row],[Value]]=FALSE,"false",IF(Table_Triggers[[#This Row],[Value]]=TRUE,"true","")),"")</f>
        <v>false</v>
      </c>
      <c r="H9" s="2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
      </c>
      <c r="I9" s="2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"totalClaims": {"displayPrice": false,"message": "Risk to be referred prior to quoting (total claims exceeds $100,000) - above indicated premium subject to change"},"actualFees": {"displayPrice": false,"message": "Risk to be referred prior to quoting (Income exceeds $5,000,000) - above indicated premium subject to change"},"overseas": {"displayPrice": false,"message": "Risk to be referred prior to quoting (Overseas Work present) - above indicated premium subject to change"},"sumInsured": {"displayPrice": false,"message": "Risk to be referred prior to quoting (Limit exceeds $10,000,000) - above indicated premium subject to change"},"structuralEngineering": {"displayPrice": false,"message": "Risk to be referred prior to quoting (Structural work exceeds 50%) - above indicated premium subject to change"},"geotechnicalEngineering": {"displayPrice": false,"message": "Risk to be referred prior to quoting (Geothecnical work exceeds 50%) - above indicated premium subject to change"},"otherActivities": {"displayPrice": false,"message": "Risk to be referred prior to quoting (Other activities present) - above indicated premium subject to change"}</v>
      </c>
      <c r="J9" s="2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9" s="27" t="str">
        <f ca="1">IF(ISNUMBER(Table_Triggers[[#This Row],[Config Use Row]]),INDEX(Table_Triggers[Config Rollup],Table_Triggers[[#This Row],[Config Use Row]]),"")</f>
        <v/>
      </c>
      <c r="L9" s="27" t="str">
        <f xml:space="preserve">
IF(AND(Table_Triggers[[#This Row],[Header]]&lt;&gt;"Yes",Table_Triggers[[#This Row],[Property]]&lt;&gt;"",Table_Triggers[[#This Row],[Text]]&lt;&gt;""),
""""&amp;Table_Triggers[[#This Row],[Key]]&amp;""":"&amp;Table_Triggers[[#This Row],[Text]],
"")</f>
        <v/>
      </c>
      <c r="M9" s="2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"totalClaims":false,"actualFees":false,"overseas":false,"sumInsured":false,"structuralEngineering":false,"geotechnicalEngineering":false,"otherActivities":false</v>
      </c>
      <c r="N9" s="27" t="str">
        <f ca="1">IF(ISNUMBER(Table_Triggers[[#This Row],[Config Use Row]]),INDEX(Table_Triggers[Calculation Rollup],Table_Triggers[[#This Row],[Config Use Row]]),"")</f>
        <v/>
      </c>
      <c r="O9" s="27"/>
      <c r="P9" s="27"/>
      <c r="Q9" s="27"/>
      <c r="R9" s="27"/>
      <c r="S9" s="27"/>
    </row>
    <row r="10" spans="2:19" s="22" customFormat="1" ht="21" customHeight="1">
      <c r="B10" s="27" t="s">
        <v>1463</v>
      </c>
      <c r="C10" s="27"/>
      <c r="D10"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0"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totalClaims</v>
      </c>
      <c r="F10" s="26" t="str">
        <f ca="1">IF(Table_Triggers[[#This Row],[Header]]="Yes","",IF(Table_Triggers[[#This Row],[Property]]&lt;&gt;"",SUBSTITUTE(Table_Triggers[[#This Row],[Type]]," ","")&amp;SUBSTITUTE(Table_Triggers[[#This Row],[Property]]," ",""),""))</f>
        <v>EndorsementTotalClaims</v>
      </c>
      <c r="G10" s="26" t="str">
        <f>IF(Table_Triggers[[#This Row],[Header]]&lt;&gt;"Yes",IF(Table_Triggers[[#This Row],[Value]]=FALSE,"false",IF(Table_Triggers[[#This Row],[Value]]=TRUE,"true","")),"")</f>
        <v>false</v>
      </c>
      <c r="H10"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"totalClaims": {"displayPrice": false,"message": "Risk to be referred prior to quoting (total claims exceeds $100,000) - above indicated premium subject to change"}</v>
      </c>
      <c r="I10"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"totalClaims": {"displayPrice": false,"message": "Risk to be referred prior to quoting (total claims exceeds $100,000) - above indicated premium subject to change"},"actualFees": {"displayPrice": false,"message": "Risk to be referred prior to quoting (Income exceeds $5,000,000) - above indicated premium subject to change"},"overseas": {"displayPrice": false,"message": "Risk to be referred prior to quoting (Overseas Work present) - above indicated premium subject to change"},"sumInsured": {"displayPrice": false,"message": "Risk to be referred prior to quoting (Limit exceeds $10,000,000) - above indicated premium subject to change"},"structuralEngineering": {"displayPrice": false,"message": "Risk to be referred prior to quoting (Structural work exceeds 50%) - above indicated premium subject to change"},"geotechnicalEngineering": {"displayPrice": false,"message": "Risk to be referred prior to quoting (Geothecnical work exceeds 50%) - above indicated premium subject to change"},"otherActivities": {"displayPrice": false,"message": "Risk to be referred prior to quoting (Other activities present) - above indicated premium subject to change"}</v>
      </c>
      <c r="J10"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0" s="26" t="str">
        <f ca="1">IF(ISNUMBER(Table_Triggers[[#This Row],[Config Use Row]]),INDEX(Table_Triggers[Config Rollup],Table_Triggers[[#This Row],[Config Use Row]]),"")</f>
        <v/>
      </c>
      <c r="L10" s="26" t="str">
        <f xml:space="preserve">
IF(AND(Table_Triggers[[#This Row],[Header]]&lt;&gt;"Yes",Table_Triggers[[#This Row],[Property]]&lt;&gt;"",Table_Triggers[[#This Row],[Text]]&lt;&gt;""),
""""&amp;Table_Triggers[[#This Row],[Key]]&amp;""":"&amp;Table_Triggers[[#This Row],[Text]],
"")</f>
        <v>"totalClaims":false</v>
      </c>
      <c r="M10"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"totalClaims":false,"actualFees":false,"overseas":false,"sumInsured":false,"structuralEngineering":false,"geotechnicalEngineering":false,"otherActivities":false</v>
      </c>
      <c r="N10" s="26" t="str">
        <f ca="1">IF(ISNUMBER(Table_Triggers[[#This Row],[Config Use Row]]),INDEX(Table_Triggers[Calculation Rollup],Table_Triggers[[#This Row],[Config Use Row]]),"")</f>
        <v/>
      </c>
      <c r="O10" s="10" t="b">
        <f>INDEX(Table_Question_Sets[Used Value],MATCH(Table_Triggers[[#This Row],[Property]],Table_Question_Sets[Property],0),0)&gt;100000</f>
        <v>0</v>
      </c>
      <c r="P10" s="10"/>
      <c r="Q10" s="10"/>
      <c r="R10" s="27" t="s">
        <v>68</v>
      </c>
      <c r="S10" s="27" t="s">
        <v>1601</v>
      </c>
    </row>
    <row r="11" spans="2:19" s="22" customFormat="1" ht="21" customHeight="1">
      <c r="B11" s="27" t="s">
        <v>1192</v>
      </c>
      <c r="C11" s="27"/>
      <c r="D11"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1"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actualFees</v>
      </c>
      <c r="F11" s="26" t="str">
        <f ca="1">IF(Table_Triggers[[#This Row],[Header]]="Yes","",IF(Table_Triggers[[#This Row],[Property]]&lt;&gt;"",SUBSTITUTE(Table_Triggers[[#This Row],[Type]]," ","")&amp;SUBSTITUTE(Table_Triggers[[#This Row],[Property]]," ",""),""))</f>
        <v>EndorsementActualFees</v>
      </c>
      <c r="G11" s="26" t="str">
        <f>IF(Table_Triggers[[#This Row],[Header]]&lt;&gt;"Yes",IF(Table_Triggers[[#This Row],[Value]]=FALSE,"false",IF(Table_Triggers[[#This Row],[Value]]=TRUE,"true","")),"")</f>
        <v>false</v>
      </c>
      <c r="H11"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"actualFees": {"displayPrice": false,"message": "Risk to be referred prior to quoting (Income exceeds $5,000,000) - above indicated premium subject to change"}</v>
      </c>
      <c r="I11"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"actualFees": {"displayPrice": false,"message": "Risk to be referred prior to quoting (Income exceeds $5,000,000) - above indicated premium subject to change"},"overseas": {"displayPrice": false,"message": "Risk to be referred prior to quoting (Overseas Work present) - above indicated premium subject to change"},"sumInsured": {"displayPrice": false,"message": "Risk to be referred prior to quoting (Limit exceeds $10,000,000) - above indicated premium subject to change"},"structuralEngineering": {"displayPrice": false,"message": "Risk to be referred prior to quoting (Structural work exceeds 50%) - above indicated premium subject to change"},"geotechnicalEngineering": {"displayPrice": false,"message": "Risk to be referred prior to quoting (Geothecnical work exceeds 50%) - above indicated premium subject to change"},"otherActivities": {"displayPrice": false,"message": "Risk to be referred prior to quoting (Other activities present) - above indicated premium subject to change"}</v>
      </c>
      <c r="J11"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1" s="26" t="str">
        <f ca="1">IF(ISNUMBER(Table_Triggers[[#This Row],[Config Use Row]]),INDEX(Table_Triggers[Config Rollup],Table_Triggers[[#This Row],[Config Use Row]]),"")</f>
        <v/>
      </c>
      <c r="L11" s="26" t="str">
        <f xml:space="preserve">
IF(AND(Table_Triggers[[#This Row],[Header]]&lt;&gt;"Yes",Table_Triggers[[#This Row],[Property]]&lt;&gt;"",Table_Triggers[[#This Row],[Text]]&lt;&gt;""),
""""&amp;Table_Triggers[[#This Row],[Key]]&amp;""":"&amp;Table_Triggers[[#This Row],[Text]],
"")</f>
        <v>"actualFees":false</v>
      </c>
      <c r="M11"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"actualFees":false,"overseas":false,"sumInsured":false,"structuralEngineering":false,"geotechnicalEngineering":false,"otherActivities":false</v>
      </c>
      <c r="N11" s="26" t="str">
        <f ca="1">IF(ISNUMBER(Table_Triggers[[#This Row],[Config Use Row]]),INDEX(Table_Triggers[Calculation Rollup],Table_Triggers[[#This Row],[Config Use Row]]),"")</f>
        <v/>
      </c>
      <c r="O11" s="27" t="b">
        <f>INDEX(Table_Question_Sets[Used Value],MATCH(Table_Triggers[[#This Row],[Property]],Table_Question_Sets[Property],0),0)&gt;5000000</f>
        <v>0</v>
      </c>
      <c r="P11" s="27"/>
      <c r="Q11" s="27"/>
      <c r="R11" s="27" t="s">
        <v>68</v>
      </c>
      <c r="S11" s="27" t="s">
        <v>1602</v>
      </c>
    </row>
    <row r="12" spans="2:19" s="22" customFormat="1" ht="21" customHeight="1">
      <c r="B12" s="10" t="s">
        <v>1205</v>
      </c>
      <c r="C12" s="10"/>
      <c r="D12" s="10"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2" s="10"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overseas</v>
      </c>
      <c r="F12" s="10" t="str">
        <f ca="1">IF(Table_Triggers[[#This Row],[Header]]="Yes","",IF(Table_Triggers[[#This Row],[Property]]&lt;&gt;"",SUBSTITUTE(Table_Triggers[[#This Row],[Type]]," ","")&amp;SUBSTITUTE(Table_Triggers[[#This Row],[Property]]," ",""),""))</f>
        <v>EndorsementOverseas</v>
      </c>
      <c r="G12" s="10" t="str">
        <f>IF(Table_Triggers[[#This Row],[Header]]&lt;&gt;"Yes",IF(Table_Triggers[[#This Row],[Value]]=FALSE,"false",IF(Table_Triggers[[#This Row],[Value]]=TRUE,"true","")),"")</f>
        <v>false</v>
      </c>
      <c r="H12" s="10"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"overseas": {"displayPrice": false,"message": "Risk to be referred prior to quoting (Overseas Work present) - above indicated premium subject to change"}</v>
      </c>
      <c r="I12" s="1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"overseas": {"displayPrice": false,"message": "Risk to be referred prior to quoting (Overseas Work present) - above indicated premium subject to change"},"sumInsured": {"displayPrice": false,"message": "Risk to be referred prior to quoting (Limit exceeds $10,000,000) - above indicated premium subject to change"},"structuralEngineering": {"displayPrice": false,"message": "Risk to be referred prior to quoting (Structural work exceeds 50%) - above indicated premium subject to change"},"geotechnicalEngineering": {"displayPrice": false,"message": "Risk to be referred prior to quoting (Geothecnical work exceeds 50%) - above indicated premium subject to change"},"otherActivities": {"displayPrice": false,"message": "Risk to be referred prior to quoting (Other activities present) - above indicated premium subject to change"}</v>
      </c>
      <c r="J12" s="10"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2" s="10" t="str">
        <f ca="1">IF(ISNUMBER(Table_Triggers[[#This Row],[Config Use Row]]),INDEX(Table_Triggers[Config Rollup],Table_Triggers[[#This Row],[Config Use Row]]),"")</f>
        <v/>
      </c>
      <c r="L12" s="10" t="str">
        <f xml:space="preserve">
IF(AND(Table_Triggers[[#This Row],[Header]]&lt;&gt;"Yes",Table_Triggers[[#This Row],[Property]]&lt;&gt;"",Table_Triggers[[#This Row],[Text]]&lt;&gt;""),
""""&amp;Table_Triggers[[#This Row],[Key]]&amp;""":"&amp;Table_Triggers[[#This Row],[Text]],
"")</f>
        <v>"overseas":false</v>
      </c>
      <c r="M12" s="1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"overseas":false,"sumInsured":false,"structuralEngineering":false,"geotechnicalEngineering":false,"otherActivities":false</v>
      </c>
      <c r="N12" s="10" t="str">
        <f ca="1">IF(ISNUMBER(Table_Triggers[[#This Row],[Config Use Row]]),INDEX(Table_Triggers[Calculation Rollup],Table_Triggers[[#This Row],[Config Use Row]]),"")</f>
        <v/>
      </c>
      <c r="O12" s="27" t="b">
        <f>INDEX(Table_Question_Sets[Used Value],MATCH(Table_Triggers[[#This Row],[Property]],Table_Question_Sets[Property],0),0)&gt;0</f>
        <v>0</v>
      </c>
      <c r="P12" s="27"/>
      <c r="Q12" s="27"/>
      <c r="R12" s="27" t="s">
        <v>68</v>
      </c>
      <c r="S12" s="164" t="s">
        <v>1603</v>
      </c>
    </row>
    <row r="13" spans="2:19" s="22" customFormat="1" ht="21" customHeight="1">
      <c r="B13" s="10" t="s">
        <v>713</v>
      </c>
      <c r="C13" s="27"/>
      <c r="D13"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3" s="2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sumInsured</v>
      </c>
      <c r="F13" s="27" t="str">
        <f ca="1">IF(Table_Triggers[[#This Row],[Header]]="Yes","",IF(Table_Triggers[[#This Row],[Property]]&lt;&gt;"",SUBSTITUTE(Table_Triggers[[#This Row],[Type]]," ","")&amp;SUBSTITUTE(Table_Triggers[[#This Row],[Property]]," ",""),""))</f>
        <v>EndorsementSumInsured</v>
      </c>
      <c r="G13" s="27" t="str">
        <f>IF(Table_Triggers[[#This Row],[Header]]&lt;&gt;"Yes",IF(Table_Triggers[[#This Row],[Value]]=FALSE,"false",IF(Table_Triggers[[#This Row],[Value]]=TRUE,"true","")),"")</f>
        <v>false</v>
      </c>
      <c r="H13" s="2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"sumInsured": {"displayPrice": false,"message": "Risk to be referred prior to quoting (Limit exceeds $10,000,000) - above indicated premium subject to change"}</v>
      </c>
      <c r="I13" s="2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"sumInsured": {"displayPrice": false,"message": "Risk to be referred prior to quoting (Limit exceeds $10,000,000) - above indicated premium subject to change"},"structuralEngineering": {"displayPrice": false,"message": "Risk to be referred prior to quoting (Structural work exceeds 50%) - above indicated premium subject to change"},"geotechnicalEngineering": {"displayPrice": false,"message": "Risk to be referred prior to quoting (Geothecnical work exceeds 50%) - above indicated premium subject to change"},"otherActivities": {"displayPrice": false,"message": "Risk to be referred prior to quoting (Other activities present) - above indicated premium subject to change"}</v>
      </c>
      <c r="J13" s="2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3" s="27" t="str">
        <f ca="1">IF(ISNUMBER(Table_Triggers[[#This Row],[Config Use Row]]),INDEX(Table_Triggers[Config Rollup],Table_Triggers[[#This Row],[Config Use Row]]),"")</f>
        <v/>
      </c>
      <c r="L13" s="27" t="str">
        <f xml:space="preserve">
IF(AND(Table_Triggers[[#This Row],[Header]]&lt;&gt;"Yes",Table_Triggers[[#This Row],[Property]]&lt;&gt;"",Table_Triggers[[#This Row],[Text]]&lt;&gt;""),
""""&amp;Table_Triggers[[#This Row],[Key]]&amp;""":"&amp;Table_Triggers[[#This Row],[Text]],
"")</f>
        <v>"sumInsured":false</v>
      </c>
      <c r="M13" s="2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"sumInsured":false,"structuralEngineering":false,"geotechnicalEngineering":false,"otherActivities":false</v>
      </c>
      <c r="N13" s="27" t="str">
        <f ca="1">IF(ISNUMBER(Table_Triggers[[#This Row],[Config Use Row]]),INDEX(Table_Triggers[Calculation Rollup],Table_Triggers[[#This Row],[Config Use Row]]),"")</f>
        <v/>
      </c>
      <c r="O13" s="27" t="b">
        <f>INDEX(Table_Question_Sets[Used Value],MATCH(Table_Triggers[[#This Row],[Property]],Table_Question_Sets[Property],0),0)&gt;10000000</f>
        <v>0</v>
      </c>
      <c r="P13" s="27"/>
      <c r="Q13" s="27"/>
      <c r="R13" s="27" t="s">
        <v>68</v>
      </c>
      <c r="S13" s="10" t="s">
        <v>1604</v>
      </c>
    </row>
    <row r="14" spans="2:19" s="22" customFormat="1" ht="21" customHeight="1">
      <c r="B14" s="27" t="s">
        <v>1226</v>
      </c>
      <c r="C14" s="27"/>
      <c r="D14"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4"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structuralEngineering</v>
      </c>
      <c r="F14" s="26" t="str">
        <f ca="1">IF(Table_Triggers[[#This Row],[Header]]="Yes","",IF(Table_Triggers[[#This Row],[Property]]&lt;&gt;"",SUBSTITUTE(Table_Triggers[[#This Row],[Type]]," ","")&amp;SUBSTITUTE(Table_Triggers[[#This Row],[Property]]," ",""),""))</f>
        <v>EndorsementStructuralEngineering</v>
      </c>
      <c r="G14" s="26" t="str">
        <f>IF(Table_Triggers[[#This Row],[Header]]&lt;&gt;"Yes",IF(Table_Triggers[[#This Row],[Value]]=FALSE,"false",IF(Table_Triggers[[#This Row],[Value]]=TRUE,"true","")),"")</f>
        <v>false</v>
      </c>
      <c r="H14"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"structuralEngineering": {"displayPrice": false,"message": "Risk to be referred prior to quoting (Structural work exceeds 50%) - above indicated premium subject to change"}</v>
      </c>
      <c r="I14"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"structuralEngineering": {"displayPrice": false,"message": "Risk to be referred prior to quoting (Structural work exceeds 50%) - above indicated premium subject to change"},"geotechnicalEngineering": {"displayPrice": false,"message": "Risk to be referred prior to quoting (Geothecnical work exceeds 50%) - above indicated premium subject to change"},"otherActivities": {"displayPrice": false,"message": "Risk to be referred prior to quoting (Other activities present) - above indicated premium subject to change"}</v>
      </c>
      <c r="J14"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4" s="26" t="str">
        <f ca="1">IF(ISNUMBER(Table_Triggers[[#This Row],[Config Use Row]]),INDEX(Table_Triggers[Config Rollup],Table_Triggers[[#This Row],[Config Use Row]]),"")</f>
        <v/>
      </c>
      <c r="L14" s="26" t="str">
        <f xml:space="preserve">
IF(AND(Table_Triggers[[#This Row],[Header]]&lt;&gt;"Yes",Table_Triggers[[#This Row],[Property]]&lt;&gt;"",Table_Triggers[[#This Row],[Text]]&lt;&gt;""),
""""&amp;Table_Triggers[[#This Row],[Key]]&amp;""":"&amp;Table_Triggers[[#This Row],[Text]],
"")</f>
        <v>"structuralEngineering":false</v>
      </c>
      <c r="M14"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"structuralEngineering":false,"geotechnicalEngineering":false,"otherActivities":false</v>
      </c>
      <c r="N14" s="26" t="str">
        <f ca="1">IF(ISNUMBER(Table_Triggers[[#This Row],[Config Use Row]]),INDEX(Table_Triggers[Calculation Rollup],Table_Triggers[[#This Row],[Config Use Row]]),"")</f>
        <v/>
      </c>
      <c r="O14" s="27" t="b">
        <f>INDEX(Table_Question_Sets[Used Value],MATCH(Table_Triggers[[#This Row],[Property]],Table_Question_Sets[Property],0),0)&gt;50</f>
        <v>0</v>
      </c>
      <c r="P14" s="27"/>
      <c r="Q14" s="27"/>
      <c r="R14" s="27" t="s">
        <v>68</v>
      </c>
      <c r="S14" s="27" t="s">
        <v>1605</v>
      </c>
    </row>
    <row r="15" spans="2:19" s="22" customFormat="1" ht="21" customHeight="1">
      <c r="B15" s="27" t="s">
        <v>1236</v>
      </c>
      <c r="C15" s="27"/>
      <c r="D15"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5"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geotechnicalEngineering</v>
      </c>
      <c r="F15" s="26" t="str">
        <f ca="1">IF(Table_Triggers[[#This Row],[Header]]="Yes","",IF(Table_Triggers[[#This Row],[Property]]&lt;&gt;"",SUBSTITUTE(Table_Triggers[[#This Row],[Type]]," ","")&amp;SUBSTITUTE(Table_Triggers[[#This Row],[Property]]," ",""),""))</f>
        <v>EndorsementGeotechnicalEngineering</v>
      </c>
      <c r="G15" s="26" t="str">
        <f>IF(Table_Triggers[[#This Row],[Header]]&lt;&gt;"Yes",IF(Table_Triggers[[#This Row],[Value]]=FALSE,"false",IF(Table_Triggers[[#This Row],[Value]]=TRUE,"true","")),"")</f>
        <v>false</v>
      </c>
      <c r="H15"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"geotechnicalEngineering": {"displayPrice": false,"message": "Risk to be referred prior to quoting (Geothecnical work exceeds 50%) - above indicated premium subject to change"}</v>
      </c>
      <c r="I15"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"geotechnicalEngineering": {"displayPrice": false,"message": "Risk to be referred prior to quoting (Geothecnical work exceeds 50%) - above indicated premium subject to change"},"otherActivities": {"displayPrice": false,"message": "Risk to be referred prior to quoting (Other activities present) - above indicated premium subject to change"}</v>
      </c>
      <c r="J15"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5" s="26" t="str">
        <f ca="1">IF(ISNUMBER(Table_Triggers[[#This Row],[Config Use Row]]),INDEX(Table_Triggers[Config Rollup],Table_Triggers[[#This Row],[Config Use Row]]),"")</f>
        <v/>
      </c>
      <c r="L15" s="26" t="str">
        <f xml:space="preserve">
IF(AND(Table_Triggers[[#This Row],[Header]]&lt;&gt;"Yes",Table_Triggers[[#This Row],[Property]]&lt;&gt;"",Table_Triggers[[#This Row],[Text]]&lt;&gt;""),
""""&amp;Table_Triggers[[#This Row],[Key]]&amp;""":"&amp;Table_Triggers[[#This Row],[Text]],
"")</f>
        <v>"geotechnicalEngineering":false</v>
      </c>
      <c r="M15"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"geotechnicalEngineering":false,"otherActivities":false</v>
      </c>
      <c r="N15" s="26" t="str">
        <f ca="1">IF(ISNUMBER(Table_Triggers[[#This Row],[Config Use Row]]),INDEX(Table_Triggers[Calculation Rollup],Table_Triggers[[#This Row],[Config Use Row]]),"")</f>
        <v/>
      </c>
      <c r="O15" s="27" t="b">
        <f>INDEX(Table_Question_Sets[Used Value],MATCH(Table_Triggers[[#This Row],[Property]],Table_Question_Sets[Property],0),0)&gt;50</f>
        <v>0</v>
      </c>
      <c r="P15" s="27"/>
      <c r="Q15" s="27"/>
      <c r="R15" s="27" t="s">
        <v>68</v>
      </c>
      <c r="S15" s="27" t="s">
        <v>1606</v>
      </c>
    </row>
    <row r="16" spans="2:19" s="22" customFormat="1" ht="21" customHeight="1">
      <c r="B16" s="27" t="s">
        <v>1244</v>
      </c>
      <c r="C16" s="27"/>
      <c r="D16"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6"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otherActivities</v>
      </c>
      <c r="F16" s="26" t="str">
        <f ca="1">IF(Table_Triggers[[#This Row],[Header]]="Yes","",IF(Table_Triggers[[#This Row],[Property]]&lt;&gt;"",SUBSTITUTE(Table_Triggers[[#This Row],[Type]]," ","")&amp;SUBSTITUTE(Table_Triggers[[#This Row],[Property]]," ",""),""))</f>
        <v>EndorsementOtherActivities</v>
      </c>
      <c r="G16" s="26" t="str">
        <f>IF(Table_Triggers[[#This Row],[Header]]&lt;&gt;"Yes",IF(Table_Triggers[[#This Row],[Value]]=FALSE,"false",IF(Table_Triggers[[#This Row],[Value]]=TRUE,"true","")),"")</f>
        <v>false</v>
      </c>
      <c r="H16"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"otherActivities": {"displayPrice": false,"message": "Risk to be referred prior to quoting (Other activities present) - above indicated premium subject to change"}</v>
      </c>
      <c r="I16"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"otherActivities": {"displayPrice": false,"message": "Risk to be referred prior to quoting (Other activities present) - above indicated premium subject to change"}</v>
      </c>
      <c r="J16"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6" s="26" t="str">
        <f ca="1">IF(ISNUMBER(Table_Triggers[[#This Row],[Config Use Row]]),INDEX(Table_Triggers[Config Rollup],Table_Triggers[[#This Row],[Config Use Row]]),"")</f>
        <v/>
      </c>
      <c r="L16" s="26" t="str">
        <f xml:space="preserve">
IF(AND(Table_Triggers[[#This Row],[Header]]&lt;&gt;"Yes",Table_Triggers[[#This Row],[Property]]&lt;&gt;"",Table_Triggers[[#This Row],[Text]]&lt;&gt;""),
""""&amp;Table_Triggers[[#This Row],[Key]]&amp;""":"&amp;Table_Triggers[[#This Row],[Text]],
"")</f>
        <v>"otherActivities":false</v>
      </c>
      <c r="M16"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"otherActivities":false</v>
      </c>
      <c r="N16" s="26" t="str">
        <f ca="1">IF(ISNUMBER(Table_Triggers[[#This Row],[Config Use Row]]),INDEX(Table_Triggers[Calculation Rollup],Table_Triggers[[#This Row],[Config Use Row]]),"")</f>
        <v/>
      </c>
      <c r="O16" s="27" t="b">
        <f>INDEX(Table_Question_Sets[Used Value],MATCH(Table_Triggers[[#This Row],[Property]],Table_Question_Sets[Property],0),0)&gt;25</f>
        <v>0</v>
      </c>
      <c r="P16" s="27"/>
      <c r="Q16" s="27"/>
      <c r="R16" s="27" t="s">
        <v>68</v>
      </c>
      <c r="S16" s="27" t="s">
        <v>1607</v>
      </c>
    </row>
    <row r="17" spans="2:19" ht="29.25" thickBot="1">
      <c r="B17" s="15" t="s">
        <v>187</v>
      </c>
      <c r="C17" s="15" t="s">
        <v>60</v>
      </c>
      <c r="D17" s="15"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17" s="1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decline</v>
      </c>
      <c r="F17" s="15" t="str">
        <f>IF(Table_Triggers[[#This Row],[Header]]="Yes","",IF(Table_Triggers[[#This Row],[Property]]&lt;&gt;"",SUBSTITUTE(Table_Triggers[[#This Row],[Type]]," ","")&amp;SUBSTITUTE(Table_Triggers[[#This Row],[Property]]," ",""),""))</f>
        <v/>
      </c>
      <c r="G17" s="15" t="str">
        <f>IF(Table_Triggers[[#This Row],[Header]]&lt;&gt;"Yes",IF(Table_Triggers[[#This Row],[Value]]=FALSE,"false",IF(Table_Triggers[[#This Row],[Value]]=TRUE,"true","")),"")</f>
        <v/>
      </c>
      <c r="H17" s="15"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
      </c>
      <c r="I17" s="15"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"decline":{},</v>
      </c>
      <c r="J17" s="15"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7" s="15" t="str">
        <f ca="1">IF(ISNUMBER(Table_Triggers[[#This Row],[Config Use Row]]),INDEX(Table_Triggers[Config Rollup],Table_Triggers[[#This Row],[Config Use Row]]),"")</f>
        <v/>
      </c>
      <c r="L17" s="15" t="str">
        <f xml:space="preserve">
IF(AND(Table_Triggers[[#This Row],[Header]]&lt;&gt;"Yes",Table_Triggers[[#This Row],[Property]]&lt;&gt;"",Table_Triggers[[#This Row],[Text]]&lt;&gt;""),
""""&amp;Table_Triggers[[#This Row],[Key]]&amp;""":"&amp;Table_Triggers[[#This Row],[Text]],
"")</f>
        <v/>
      </c>
      <c r="M17" s="15"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"decline":{},</v>
      </c>
      <c r="N17" s="15" t="str">
        <f ca="1">IF(ISNUMBER(Table_Triggers[[#This Row],[Config Use Row]]),INDEX(Table_Triggers[Calculation Rollup],Table_Triggers[[#This Row],[Config Use Row]]),"")</f>
        <v/>
      </c>
      <c r="O17" s="15"/>
      <c r="P17" s="15"/>
      <c r="Q17" s="15"/>
      <c r="R17" s="15"/>
      <c r="S17" s="15"/>
    </row>
    <row r="18" spans="2:19" s="22" customFormat="1" ht="21" hidden="1" customHeight="1">
      <c r="B18" s="27"/>
      <c r="C18" s="27"/>
      <c r="D18"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Decline</v>
      </c>
      <c r="E18" s="2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8" s="27" t="str">
        <f>IF(Table_Triggers[[#This Row],[Header]]="Yes","",IF(Table_Triggers[[#This Row],[Property]]&lt;&gt;"",SUBSTITUTE(Table_Triggers[[#This Row],[Type]]," ","")&amp;SUBSTITUTE(Table_Triggers[[#This Row],[Property]]," ",""),""))</f>
        <v/>
      </c>
      <c r="G18" s="27" t="str">
        <f>IF(Table_Triggers[[#This Row],[Header]]&lt;&gt;"Yes",IF(Table_Triggers[[#This Row],[Value]]=FALSE,"false",IF(Table_Triggers[[#This Row],[Value]]=TRUE,"true","")),"")</f>
        <v>false</v>
      </c>
      <c r="H18" s="2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
      </c>
      <c r="I18" s="2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18" s="2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8" s="27" t="str">
        <f ca="1">IF(ISNUMBER(Table_Triggers[[#This Row],[Config Use Row]]),INDEX(Table_Triggers[Config Rollup],Table_Triggers[[#This Row],[Config Use Row]]),"")</f>
        <v/>
      </c>
      <c r="L18" s="27" t="str">
        <f xml:space="preserve">
IF(AND(Table_Triggers[[#This Row],[Header]]&lt;&gt;"Yes",Table_Triggers[[#This Row],[Property]]&lt;&gt;"",Table_Triggers[[#This Row],[Text]]&lt;&gt;""),
""""&amp;Table_Triggers[[#This Row],[Key]]&amp;""":"&amp;Table_Triggers[[#This Row],[Text]],
"")</f>
        <v/>
      </c>
      <c r="M18" s="2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18" s="27" t="str">
        <f ca="1">IF(ISNUMBER(Table_Triggers[[#This Row],[Config Use Row]]),INDEX(Table_Triggers[Calculation Rollup],Table_Triggers[[#This Row],[Config Use Row]]),"")</f>
        <v/>
      </c>
      <c r="O18" s="27"/>
      <c r="P18" s="27"/>
      <c r="Q18" s="27"/>
      <c r="R18" s="27"/>
      <c r="S18" s="27"/>
    </row>
    <row r="19" spans="2:19" s="22" customFormat="1" ht="21" customHeight="1">
      <c r="B19" s="27"/>
      <c r="C19" s="27"/>
      <c r="D19"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Decline</v>
      </c>
      <c r="E19"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9" s="26" t="str">
        <f>IF(Table_Triggers[[#This Row],[Header]]="Yes","",IF(Table_Triggers[[#This Row],[Property]]&lt;&gt;"",SUBSTITUTE(Table_Triggers[[#This Row],[Type]]," ","")&amp;SUBSTITUTE(Table_Triggers[[#This Row],[Property]]," ",""),""))</f>
        <v/>
      </c>
      <c r="G19" s="26" t="str">
        <f>IF(Table_Triggers[[#This Row],[Header]]&lt;&gt;"Yes",IF(Table_Triggers[[#This Row],[Value]]=FALSE,"false",IF(Table_Triggers[[#This Row],[Value]]=TRUE,"true","")),"")</f>
        <v>false</v>
      </c>
      <c r="H19"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
      </c>
      <c r="I19"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19"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9" s="26" t="str">
        <f ca="1">IF(ISNUMBER(Table_Triggers[[#This Row],[Config Use Row]]),INDEX(Table_Triggers[Config Rollup],Table_Triggers[[#This Row],[Config Use Row]]),"")</f>
        <v/>
      </c>
      <c r="L19" s="26" t="str">
        <f xml:space="preserve">
IF(AND(Table_Triggers[[#This Row],[Header]]&lt;&gt;"Yes",Table_Triggers[[#This Row],[Property]]&lt;&gt;"",Table_Triggers[[#This Row],[Text]]&lt;&gt;""),
""""&amp;Table_Triggers[[#This Row],[Key]]&amp;""":"&amp;Table_Triggers[[#This Row],[Text]],
"")</f>
        <v/>
      </c>
      <c r="M19"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19" s="26" t="str">
        <f ca="1">IF(ISNUMBER(Table_Triggers[[#This Row],[Config Use Row]]),INDEX(Table_Triggers[Calculation Rollup],Table_Triggers[[#This Row],[Config Use Row]]),"")</f>
        <v/>
      </c>
      <c r="O19" s="27"/>
      <c r="P19" s="27"/>
      <c r="Q19" s="27"/>
      <c r="R19" s="27" t="s">
        <v>68</v>
      </c>
      <c r="S19" s="27"/>
    </row>
    <row r="20" spans="2:19" ht="29.25" thickBot="1">
      <c r="B20" s="15" t="s">
        <v>188</v>
      </c>
      <c r="C20" s="15" t="s">
        <v>60</v>
      </c>
      <c r="D20" s="15"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20" s="1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error</v>
      </c>
      <c r="F20" s="15" t="str">
        <f>IF(Table_Triggers[[#This Row],[Header]]="Yes","",IF(Table_Triggers[[#This Row],[Property]]&lt;&gt;"",SUBSTITUTE(Table_Triggers[[#This Row],[Type]]," ","")&amp;SUBSTITUTE(Table_Triggers[[#This Row],[Property]]," ",""),""))</f>
        <v/>
      </c>
      <c r="G20" s="15" t="str">
        <f>IF(Table_Triggers[[#This Row],[Header]]&lt;&gt;"Yes",IF(Table_Triggers[[#This Row],[Value]]=FALSE,"false",IF(Table_Triggers[[#This Row],[Value]]=TRUE,"true","")),"")</f>
        <v/>
      </c>
      <c r="H20" s="15"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
      </c>
      <c r="I20" s="15"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"error":{},</v>
      </c>
      <c r="J20" s="15"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20" s="15" t="str">
        <f ca="1">IF(ISNUMBER(Table_Triggers[[#This Row],[Config Use Row]]),INDEX(Table_Triggers[Config Rollup],Table_Triggers[[#This Row],[Config Use Row]]),"")</f>
        <v/>
      </c>
      <c r="L20" s="15" t="str">
        <f xml:space="preserve">
IF(AND(Table_Triggers[[#This Row],[Header]]&lt;&gt;"Yes",Table_Triggers[[#This Row],[Property]]&lt;&gt;"",Table_Triggers[[#This Row],[Text]]&lt;&gt;""),
""""&amp;Table_Triggers[[#This Row],[Key]]&amp;""":"&amp;Table_Triggers[[#This Row],[Text]],
"")</f>
        <v/>
      </c>
      <c r="M20" s="15"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"error":{},</v>
      </c>
      <c r="N20" s="15" t="str">
        <f ca="1">IF(ISNUMBER(Table_Triggers[[#This Row],[Config Use Row]]),INDEX(Table_Triggers[Calculation Rollup],Table_Triggers[[#This Row],[Config Use Row]]),"")</f>
        <v/>
      </c>
      <c r="O20" s="15"/>
      <c r="P20" s="15"/>
      <c r="Q20" s="15"/>
      <c r="R20" s="15"/>
      <c r="S20" s="15"/>
    </row>
    <row r="21" spans="2:19" s="22" customFormat="1" ht="21" hidden="1" customHeight="1">
      <c r="B21" s="27"/>
      <c r="C21" s="27"/>
      <c r="D21"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21" s="2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21" s="27" t="str">
        <f>IF(Table_Triggers[[#This Row],[Header]]="Yes","",IF(Table_Triggers[[#This Row],[Property]]&lt;&gt;"",SUBSTITUTE(Table_Triggers[[#This Row],[Type]]," ","")&amp;SUBSTITUTE(Table_Triggers[[#This Row],[Property]]," ",""),""))</f>
        <v/>
      </c>
      <c r="G21" s="27" t="str">
        <f>IF(Table_Triggers[[#This Row],[Header]]&lt;&gt;"Yes",IF(Table_Triggers[[#This Row],[Value]]=FALSE,"false",IF(Table_Triggers[[#This Row],[Value]]=TRUE,"true","")),"")</f>
        <v>false</v>
      </c>
      <c r="H21" s="2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
      </c>
      <c r="I21" s="2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21" s="2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21" s="27" t="str">
        <f ca="1">IF(ISNUMBER(Table_Triggers[[#This Row],[Config Use Row]]),INDEX(Table_Triggers[Config Rollup],Table_Triggers[[#This Row],[Config Use Row]]),"")</f>
        <v/>
      </c>
      <c r="L21" s="27" t="str">
        <f xml:space="preserve">
IF(AND(Table_Triggers[[#This Row],[Header]]&lt;&gt;"Yes",Table_Triggers[[#This Row],[Property]]&lt;&gt;"",Table_Triggers[[#This Row],[Text]]&lt;&gt;""),
""""&amp;Table_Triggers[[#This Row],[Key]]&amp;""":"&amp;Table_Triggers[[#This Row],[Text]],
"")</f>
        <v/>
      </c>
      <c r="M21" s="2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21" s="27" t="str">
        <f ca="1">IF(ISNUMBER(Table_Triggers[[#This Row],[Config Use Row]]),INDEX(Table_Triggers[Calculation Rollup],Table_Triggers[[#This Row],[Config Use Row]]),"")</f>
        <v/>
      </c>
      <c r="O21" s="27"/>
      <c r="P21" s="27"/>
      <c r="Q21" s="27"/>
      <c r="R21" s="27"/>
      <c r="S21" s="27"/>
    </row>
    <row r="22" spans="2:19" s="22" customFormat="1" ht="21" customHeight="1">
      <c r="B22" s="27"/>
      <c r="C22" s="27"/>
      <c r="D22"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22" s="2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22" s="27" t="str">
        <f>IF(Table_Triggers[[#This Row],[Header]]="Yes","",IF(Table_Triggers[[#This Row],[Property]]&lt;&gt;"",SUBSTITUTE(Table_Triggers[[#This Row],[Type]]," ","")&amp;SUBSTITUTE(Table_Triggers[[#This Row],[Property]]," ",""),""))</f>
        <v/>
      </c>
      <c r="G22" s="27" t="str">
        <f>IF(Table_Triggers[[#This Row],[Header]]&lt;&gt;"Yes",IF(Table_Triggers[[#This Row],[Value]]=FALSE,"false",IF(Table_Triggers[[#This Row],[Value]]=TRUE,"true","")),"")</f>
        <v>false</v>
      </c>
      <c r="H22" s="2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Table_Triggers[[#This Row],[Sidebar Message]] &amp; """","") &amp;
"}",
"")</f>
        <v/>
      </c>
      <c r="I22" s="2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22" s="2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22" s="27" t="str">
        <f ca="1">IF(ISNUMBER(Table_Triggers[[#This Row],[Config Use Row]]),INDEX(Table_Triggers[Config Rollup],Table_Triggers[[#This Row],[Config Use Row]]),"")</f>
        <v/>
      </c>
      <c r="L22" s="27" t="str">
        <f xml:space="preserve">
IF(AND(Table_Triggers[[#This Row],[Header]]&lt;&gt;"Yes",Table_Triggers[[#This Row],[Property]]&lt;&gt;"",Table_Triggers[[#This Row],[Text]]&lt;&gt;""),
""""&amp;Table_Triggers[[#This Row],[Key]]&amp;""":"&amp;Table_Triggers[[#This Row],[Text]],
"")</f>
        <v/>
      </c>
      <c r="M22" s="2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22" s="27" t="str">
        <f ca="1">IF(ISNUMBER(Table_Triggers[[#This Row],[Config Use Row]]),INDEX(Table_Triggers[Calculation Rollup],Table_Triggers[[#This Row],[Config Use Row]]),"")</f>
        <v/>
      </c>
      <c r="O22" s="27"/>
      <c r="P22" s="27"/>
      <c r="Q22" s="27"/>
      <c r="R22" s="27"/>
      <c r="S22" s="10"/>
    </row>
  </sheetData>
  <sheetProtection insertRows="0" deleteRows="0"/>
  <conditionalFormatting sqref="O5:R22">
    <cfRule type="cellIs" dxfId="2" priority="1" operator="equal">
      <formula>TRUE</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F5F34"/>
  </sheetPr>
  <dimension ref="B2:N176"/>
  <sheetViews>
    <sheetView tabSelected="1" workbookViewId="0">
      <selection activeCell="J23" sqref="J23"/>
    </sheetView>
  </sheetViews>
  <sheetFormatPr defaultColWidth="9.140625" defaultRowHeight="21" customHeight="1"/>
  <cols>
    <col min="1" max="1" width="9.140625" style="21" customWidth="1"/>
    <col min="2" max="2" width="57.140625" style="21" customWidth="1"/>
    <col min="3" max="3" width="12.42578125" style="21" customWidth="1"/>
    <col min="4" max="4" width="19.85546875" style="21" customWidth="1"/>
    <col min="5" max="7" width="36.5703125" style="21" customWidth="1"/>
    <col min="8" max="8" width="29.85546875" style="21" customWidth="1"/>
    <col min="9" max="9" width="51.140625" style="21" customWidth="1"/>
    <col min="10" max="10" width="29.85546875" style="21" customWidth="1"/>
    <col min="11" max="14" width="24.85546875" style="21" customWidth="1"/>
    <col min="15" max="18" width="15" style="21" customWidth="1"/>
    <col min="19" max="22" width="9.140625" style="21"/>
    <col min="23" max="23" width="41.7109375" style="21" customWidth="1"/>
    <col min="24" max="24" width="34.7109375" style="21" customWidth="1"/>
    <col min="25" max="16384" width="9.140625" style="21"/>
  </cols>
  <sheetData>
    <row r="2" spans="2:14" ht="47.25" thickBot="1">
      <c r="B2" s="19" t="str">
        <f>"Risk 1 - " &amp; Risk_1_Name</f>
        <v>Risk 1 - Professional Indemnity</v>
      </c>
      <c r="C2" s="19"/>
      <c r="D2" s="19"/>
      <c r="E2" s="19"/>
      <c r="F2" s="19"/>
      <c r="G2" s="19"/>
      <c r="H2" s="19"/>
      <c r="I2" s="19"/>
      <c r="J2" s="19"/>
      <c r="K2" s="19"/>
      <c r="L2" s="19"/>
      <c r="M2" s="19"/>
      <c r="N2" s="19"/>
    </row>
    <row r="4" spans="2:14" ht="15">
      <c r="B4" s="16" t="s">
        <v>1</v>
      </c>
      <c r="C4" s="16" t="s">
        <v>2</v>
      </c>
      <c r="D4" s="16" t="s">
        <v>3</v>
      </c>
      <c r="E4" s="16" t="s">
        <v>4</v>
      </c>
      <c r="F4" s="16" t="s">
        <v>5</v>
      </c>
      <c r="G4" s="16" t="s">
        <v>37</v>
      </c>
      <c r="H4" s="16" t="s">
        <v>38</v>
      </c>
      <c r="I4" s="17" t="s">
        <v>58</v>
      </c>
      <c r="J4" s="16" t="s">
        <v>6</v>
      </c>
      <c r="K4" s="16" t="s">
        <v>189</v>
      </c>
      <c r="L4" s="16" t="s">
        <v>190</v>
      </c>
      <c r="M4" s="16" t="s">
        <v>191</v>
      </c>
      <c r="N4" s="16" t="s">
        <v>192</v>
      </c>
    </row>
    <row r="5" spans="2:14" ht="29.25" thickBot="1">
      <c r="B5" s="15" t="s">
        <v>193</v>
      </c>
      <c r="C5" s="15" t="s">
        <v>60</v>
      </c>
      <c r="D5"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5"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settings</v>
      </c>
      <c r="F5" s="15" t="str">
        <f>IF(Table_Risk_1[[#This Row],[Header]]="Yes","",IF(Table_Risk_1[[#This Row],[Property]]&lt;&gt;"",Risk_1_Prefix&amp;SUBSTITUTE(Table_Risk_1[[#This Row],[Type]]," ","")&amp;SUBSTITUTE(Table_Risk_1[[#This Row],[Property]]," ",""),""))</f>
        <v/>
      </c>
      <c r="G5"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 s="15" t="str">
        <f>IF(OR(Table_Risk_1[[#This Row],[Header]]="Yes",Table_Risk_1[[#This Row],[Property]]=""),"",IF(OR(Table_Risk_1[[#This Row],[Text]]="true",Table_Risk_1[[#This Row],[Text]]="false",ISNUMBER(Table_Risk_1[[#This Row],[Text]])),Table_Risk_1[[#This Row],[Text]],""""&amp;Table_Risk_1[[#This Row],[Text]]&amp;""""))</f>
        <v/>
      </c>
      <c r="I5"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"settings":{</v>
      </c>
      <c r="J5" s="15"/>
      <c r="K5" s="15"/>
      <c r="L5" s="15"/>
      <c r="M5" s="15"/>
      <c r="N5" s="15"/>
    </row>
    <row r="6" spans="2:14" s="22" customFormat="1" ht="21" hidden="1" customHeight="1">
      <c r="B6" s="27"/>
      <c r="C6" s="27"/>
      <c r="D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6" s="26" t="str">
        <f>IF(Table_Risk_1[[#This Row],[Header]]="Yes","",IF(Table_Risk_1[[#This Row],[Property]]&lt;&gt;"",Risk_1_Prefix&amp;SUBSTITUTE(Table_Risk_1[[#This Row],[Type]]," ","")&amp;SUBSTITUTE(Table_Risk_1[[#This Row],[Property]]," ",""),""))</f>
        <v/>
      </c>
      <c r="G6"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6" s="10" t="str">
        <f>IF(OR(Table_Risk_1[[#This Row],[Header]]="Yes",Table_Risk_1[[#This Row],[Property]]=""),"",IF(OR(Table_Risk_1[[#This Row],[Text]]="true",Table_Risk_1[[#This Row],[Text]]="false",ISNUMBER(Table_Risk_1[[#This Row],[Text]])),Table_Risk_1[[#This Row],[Text]],""""&amp;Table_Risk_1[[#This Row],[Text]]&amp;""""))</f>
        <v/>
      </c>
      <c r="I6"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6" s="27"/>
      <c r="K6" s="27"/>
      <c r="L6" s="27"/>
      <c r="M6" s="27"/>
      <c r="N6" s="27"/>
    </row>
    <row r="7" spans="2:14" s="22" customFormat="1" ht="21" customHeight="1">
      <c r="B7" s="10" t="s">
        <v>194</v>
      </c>
      <c r="C7" s="10"/>
      <c r="D7"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7"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riskName</v>
      </c>
      <c r="F7" s="10" t="str">
        <f ca="1">IF(Table_Risk_1[[#This Row],[Header]]="Yes","",IF(Table_Risk_1[[#This Row],[Property]]&lt;&gt;"",Risk_1_Prefix&amp;SUBSTITUTE(Table_Risk_1[[#This Row],[Type]]," ","")&amp;SUBSTITUTE(Table_Risk_1[[#This Row],[Property]]," ",""),""))</f>
        <v>PISettingRiskName</v>
      </c>
      <c r="G7"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Professional Indemnity</v>
      </c>
      <c r="H7" s="10" t="str">
        <f ca="1">IF(OR(Table_Risk_1[[#This Row],[Header]]="Yes",Table_Risk_1[[#This Row],[Property]]=""),"",IF(OR(Table_Risk_1[[#This Row],[Text]]="true",Table_Risk_1[[#This Row],[Text]]="false",ISNUMBER(Table_Risk_1[[#This Row],[Text]])),Table_Risk_1[[#This Row],[Text]],""""&amp;Table_Risk_1[[#This Row],[Text]]&amp;""""))</f>
        <v>"Professional Indemnity"</v>
      </c>
      <c r="I7"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"riskName":"Professional Indemnity",</v>
      </c>
      <c r="J7" s="284" t="s">
        <v>219</v>
      </c>
      <c r="K7" s="10"/>
      <c r="L7" s="10"/>
      <c r="M7" s="10"/>
      <c r="N7" s="10"/>
    </row>
    <row r="8" spans="2:14" s="22" customFormat="1" ht="21" customHeight="1">
      <c r="B8" s="10" t="s">
        <v>195</v>
      </c>
      <c r="C8" s="10"/>
      <c r="D8"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8"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fieldCodePrefix</v>
      </c>
      <c r="F8" s="10" t="str">
        <f ca="1">IF(Table_Risk_1[[#This Row],[Header]]="Yes","",IF(Table_Risk_1[[#This Row],[Property]]&lt;&gt;"",Risk_1_Prefix&amp;SUBSTITUTE(Table_Risk_1[[#This Row],[Type]]," ","")&amp;SUBSTITUTE(Table_Risk_1[[#This Row],[Property]]," ",""),""))</f>
        <v>PISettingFieldCodePrefix</v>
      </c>
      <c r="G8"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PI</v>
      </c>
      <c r="H8" s="10" t="str">
        <f ca="1">IF(OR(Table_Risk_1[[#This Row],[Header]]="Yes",Table_Risk_1[[#This Row],[Property]]=""),"",IF(OR(Table_Risk_1[[#This Row],[Text]]="true",Table_Risk_1[[#This Row],[Text]]="false",ISNUMBER(Table_Risk_1[[#This Row],[Text]])),Table_Risk_1[[#This Row],[Text]],""""&amp;Table_Risk_1[[#This Row],[Text]]&amp;""""))</f>
        <v>"PI"</v>
      </c>
      <c r="I8"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"fieldCodePrefix":"PI"},</v>
      </c>
      <c r="J8" s="284" t="s">
        <v>1523</v>
      </c>
      <c r="K8" s="10"/>
      <c r="L8" s="10"/>
      <c r="M8" s="10"/>
      <c r="N8" s="10"/>
    </row>
    <row r="9" spans="2:14" ht="29.25" thickBot="1">
      <c r="B9" s="15" t="s">
        <v>196</v>
      </c>
      <c r="C9" s="15" t="s">
        <v>60</v>
      </c>
      <c r="D9"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ratingFactors</v>
      </c>
      <c r="F9" s="15" t="str">
        <f>IF(Table_Risk_1[[#This Row],[Header]]="Yes","",IF(Table_Risk_1[[#This Row],[Property]]&lt;&gt;"",Risk_1_Prefix&amp;SUBSTITUTE(Table_Risk_1[[#This Row],[Type]]," ","")&amp;SUBSTITUTE(Table_Risk_1[[#This Row],[Property]]," ",""),""))</f>
        <v/>
      </c>
      <c r="G9"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 s="15" t="str">
        <f>IF(OR(Table_Risk_1[[#This Row],[Header]]="Yes",Table_Risk_1[[#This Row],[Property]]=""),"",IF(OR(Table_Risk_1[[#This Row],[Text]]="true",Table_Risk_1[[#This Row],[Text]]="false",ISNUMBER(Table_Risk_1[[#This Row],[Text]])),Table_Risk_1[[#This Row],[Text]],""""&amp;Table_Risk_1[[#This Row],[Text]]&amp;""""))</f>
        <v/>
      </c>
      <c r="I9"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"ratingFactors":{</v>
      </c>
      <c r="J9" s="15"/>
      <c r="K9" s="15"/>
      <c r="L9" s="15"/>
      <c r="M9" s="15"/>
      <c r="N9" s="15"/>
    </row>
    <row r="10" spans="2:14" s="22" customFormat="1" ht="21" hidden="1" customHeight="1">
      <c r="B10" s="27"/>
      <c r="C10" s="27"/>
      <c r="D1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0" s="26" t="str">
        <f>IF(Table_Risk_1[[#This Row],[Header]]="Yes","",IF(Table_Risk_1[[#This Row],[Property]]&lt;&gt;"",Risk_1_Prefix&amp;SUBSTITUTE(Table_Risk_1[[#This Row],[Type]]," ","")&amp;SUBSTITUTE(Table_Risk_1[[#This Row],[Property]]," ",""),""))</f>
        <v/>
      </c>
      <c r="G10"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 s="10" t="str">
        <f>IF(OR(Table_Risk_1[[#This Row],[Header]]="Yes",Table_Risk_1[[#This Row],[Property]]=""),"",IF(OR(Table_Risk_1[[#This Row],[Text]]="true",Table_Risk_1[[#This Row],[Text]]="false",ISNUMBER(Table_Risk_1[[#This Row],[Text]])),Table_Risk_1[[#This Row],[Text]],""""&amp;Table_Risk_1[[#This Row],[Text]]&amp;""""))</f>
        <v/>
      </c>
      <c r="I10"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0" s="27"/>
      <c r="K10" s="27"/>
      <c r="L10" s="27"/>
      <c r="M10" s="27"/>
      <c r="N10" s="27"/>
    </row>
    <row r="11" spans="2:14" s="22" customFormat="1" ht="21" customHeight="1">
      <c r="B11" s="10" t="s">
        <v>1191</v>
      </c>
      <c r="C11" s="10"/>
      <c r="D11"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1"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transactionType</v>
      </c>
      <c r="F11" s="10" t="str">
        <f ca="1">IF(Table_Risk_1[[#This Row],[Header]]="Yes","",IF(Table_Risk_1[[#This Row],[Property]]&lt;&gt;"",Risk_1_Prefix&amp;SUBSTITUTE(Table_Risk_1[[#This Row],[Type]]," ","")&amp;SUBSTITUTE(Table_Risk_1[[#This Row],[Property]]," ",""),""))</f>
        <v>PIRatingFactorTransactionType</v>
      </c>
      <c r="G11"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Renewal</v>
      </c>
      <c r="H11" s="10" t="str">
        <f ca="1">IF(OR(Table_Risk_1[[#This Row],[Header]]="Yes",Table_Risk_1[[#This Row],[Property]]=""),"",IF(OR(Table_Risk_1[[#This Row],[Text]]="true",Table_Risk_1[[#This Row],[Text]]="false",ISNUMBER(Table_Risk_1[[#This Row],[Text]])),Table_Risk_1[[#This Row],[Text]],""""&amp;Table_Risk_1[[#This Row],[Text]]&amp;""""))</f>
        <v>"Renewal"</v>
      </c>
      <c r="I11"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"transactionType":"Renewal",</v>
      </c>
      <c r="J11" s="13" t="str">
        <f>INDEX(Table_Question_Sets[Used Value],MATCH(Table_Risk_1[[#This Row],[Property]],Table_Question_Sets[Property],0),0)</f>
        <v>Renewal</v>
      </c>
      <c r="K11" s="35">
        <v>2500</v>
      </c>
      <c r="L11" s="35">
        <v>5000</v>
      </c>
      <c r="M11" s="35">
        <v>5000</v>
      </c>
      <c r="N11" s="35">
        <v>2500</v>
      </c>
    </row>
    <row r="12" spans="2:14" s="22" customFormat="1" ht="21" customHeight="1">
      <c r="B12" s="27" t="s">
        <v>1192</v>
      </c>
      <c r="C12" s="10"/>
      <c r="D12"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2"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actualFees</v>
      </c>
      <c r="F12" s="10" t="str">
        <f ca="1">IF(Table_Risk_1[[#This Row],[Header]]="Yes","",IF(Table_Risk_1[[#This Row],[Property]]&lt;&gt;"",Risk_1_Prefix&amp;SUBSTITUTE(Table_Risk_1[[#This Row],[Type]]," ","")&amp;SUBSTITUTE(Table_Risk_1[[#This Row],[Property]]," ",""),""))</f>
        <v>PIRatingFactorActualFees</v>
      </c>
      <c r="G12"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5000000</v>
      </c>
      <c r="H12" s="10" t="str">
        <f ca="1">IF(OR(Table_Risk_1[[#This Row],[Header]]="Yes",Table_Risk_1[[#This Row],[Property]]=""),"",IF(OR(Table_Risk_1[[#This Row],[Text]]="true",Table_Risk_1[[#This Row],[Text]]="false",ISNUMBER(Table_Risk_1[[#This Row],[Text]])),Table_Risk_1[[#This Row],[Text]],""""&amp;Table_Risk_1[[#This Row],[Text]]&amp;""""))</f>
        <v>"5000000"</v>
      </c>
      <c r="I12"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"actualFees":"5000000",</v>
      </c>
      <c r="J12" s="13">
        <f>INDEX(Table_Question_Sets[Used Value],MATCH(Table_Risk_1[[#This Row],[Property]],Table_Question_Sets[Property],0),0)</f>
        <v>5000000</v>
      </c>
      <c r="K12" s="12" t="s">
        <v>68</v>
      </c>
      <c r="L12" s="12">
        <f>INDEX(Table_Question_Sets[Used Value],MATCH(Table_Risk_1[[#This Row],[Property]],Table_Question_Sets[Property],0),0)</f>
        <v>5000000</v>
      </c>
      <c r="M12" s="12" t="s">
        <v>68</v>
      </c>
      <c r="N12" s="12">
        <f>INDEX(Table_Question_Sets[Used Value],MATCH(Table_Risk_1[[#This Row],[Property]],Table_Question_Sets[Property],0),0)</f>
        <v>5000000</v>
      </c>
    </row>
    <row r="13" spans="2:14" s="22" customFormat="1" ht="21" customHeight="1">
      <c r="B13" s="27" t="s">
        <v>713</v>
      </c>
      <c r="C13" s="27"/>
      <c r="D1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sumInsured</v>
      </c>
      <c r="F13" s="137" t="str">
        <f ca="1">IF(Table_Risk_1[[#This Row],[Header]]="Yes","",IF(Table_Risk_1[[#This Row],[Property]]&lt;&gt;"",Risk_1_Prefix&amp;SUBSTITUTE(Table_Risk_1[[#This Row],[Type]]," ","")&amp;SUBSTITUTE(Table_Risk_1[[#This Row],[Property]]," ",""),""))</f>
        <v>PIRatingFactorSumInsured</v>
      </c>
      <c r="G13"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1000000</v>
      </c>
      <c r="H13" s="26" t="str">
        <f ca="1">IF(OR(Table_Risk_1[[#This Row],[Header]]="Yes",Table_Risk_1[[#This Row],[Property]]=""),"",IF(OR(Table_Risk_1[[#This Row],[Text]]="true",Table_Risk_1[[#This Row],[Text]]="false",ISNUMBER(Table_Risk_1[[#This Row],[Text]])),Table_Risk_1[[#This Row],[Text]],""""&amp;Table_Risk_1[[#This Row],[Text]]&amp;""""))</f>
        <v>"1000000"</v>
      </c>
      <c r="I1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"sumInsured":"1000000",</v>
      </c>
      <c r="J13" s="13">
        <f>INDEX(Table_Question_Sets[Used Value],MATCH(Table_Risk_1[[#This Row],[Property]],Table_Question_Sets[Property],0),0)</f>
        <v>1000000</v>
      </c>
      <c r="K13" s="27"/>
      <c r="L13" s="27"/>
      <c r="M13" s="27"/>
      <c r="N13" s="27"/>
    </row>
    <row r="14" spans="2:14" s="22" customFormat="1" ht="21" customHeight="1">
      <c r="B14" s="27" t="s">
        <v>69</v>
      </c>
      <c r="C14" s="27"/>
      <c r="D1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policyStartDate</v>
      </c>
      <c r="F14" s="137" t="str">
        <f ca="1">IF(Table_Risk_1[[#This Row],[Header]]="Yes","",IF(Table_Risk_1[[#This Row],[Property]]&lt;&gt;"",Risk_1_Prefix&amp;SUBSTITUTE(Table_Risk_1[[#This Row],[Type]]," ","")&amp;SUBSTITUTE(Table_Risk_1[[#This Row],[Property]]," ",""),""))</f>
        <v>PIRatingFactorPolicyStartDate</v>
      </c>
      <c r="G14"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30/04/2020</v>
      </c>
      <c r="H14" s="26" t="str">
        <f ca="1">IF(OR(Table_Risk_1[[#This Row],[Header]]="Yes",Table_Risk_1[[#This Row],[Property]]=""),"",IF(OR(Table_Risk_1[[#This Row],[Text]]="true",Table_Risk_1[[#This Row],[Text]]="false",ISNUMBER(Table_Risk_1[[#This Row],[Text]])),Table_Risk_1[[#This Row],[Text]],""""&amp;Table_Risk_1[[#This Row],[Text]]&amp;""""))</f>
        <v>"30/04/2020"</v>
      </c>
      <c r="I1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"policyStartDate":"30/04/2020",</v>
      </c>
      <c r="J14" s="241">
        <f>INDEX(Table_Question_Sets[Used Value],MATCH(Table_Risk_1[[#This Row],[Property]],Table_Question_Sets[Property],0),0)</f>
        <v>43951</v>
      </c>
      <c r="K14" s="12" t="s">
        <v>153</v>
      </c>
      <c r="L14" s="12" t="s">
        <v>152</v>
      </c>
      <c r="M14" s="12" t="s">
        <v>155</v>
      </c>
      <c r="N14" s="12" t="s">
        <v>62</v>
      </c>
    </row>
    <row r="15" spans="2:14" s="22" customFormat="1" ht="21" customHeight="1">
      <c r="B15" s="27" t="s">
        <v>775</v>
      </c>
      <c r="C15" s="27"/>
      <c r="D1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policyEndDate</v>
      </c>
      <c r="F15" s="137" t="str">
        <f ca="1">IF(Table_Risk_1[[#This Row],[Header]]="Yes","",IF(Table_Risk_1[[#This Row],[Property]]&lt;&gt;"",Risk_1_Prefix&amp;SUBSTITUTE(Table_Risk_1[[#This Row],[Type]]," ","")&amp;SUBSTITUTE(Table_Risk_1[[#This Row],[Property]]," ",""),""))</f>
        <v>PIRatingFactorPolicyEndDate</v>
      </c>
      <c r="G15"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30/04/2021</v>
      </c>
      <c r="H15" s="26" t="str">
        <f ca="1">IF(OR(Table_Risk_1[[#This Row],[Header]]="Yes",Table_Risk_1[[#This Row],[Property]]=""),"",IF(OR(Table_Risk_1[[#This Row],[Text]]="true",Table_Risk_1[[#This Row],[Text]]="false",ISNUMBER(Table_Risk_1[[#This Row],[Text]])),Table_Risk_1[[#This Row],[Text]],""""&amp;Table_Risk_1[[#This Row],[Text]]&amp;""""))</f>
        <v>"30/04/2021"</v>
      </c>
      <c r="I1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"policyEndDate":"30/04/2021",</v>
      </c>
      <c r="J15" s="241">
        <f>INDEX(Table_Question_Sets[Used Value],MATCH(Table_Risk_1[[#This Row],[Property]],Table_Question_Sets[Property],0),0)</f>
        <v>44316</v>
      </c>
      <c r="K15" s="27"/>
      <c r="L15" s="27"/>
      <c r="M15" s="27"/>
      <c r="N15" s="27"/>
    </row>
    <row r="16" spans="2:14" s="22" customFormat="1" ht="21" customHeight="1">
      <c r="B16" s="27" t="s">
        <v>1266</v>
      </c>
      <c r="C16" s="27"/>
      <c r="D1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effectiveRateYear</v>
      </c>
      <c r="F16" s="137" t="str">
        <f ca="1">IF(Table_Risk_1[[#This Row],[Header]]="Yes","",IF(Table_Risk_1[[#This Row],[Property]]&lt;&gt;"",Risk_1_Prefix&amp;SUBSTITUTE(Table_Risk_1[[#This Row],[Type]]," ","")&amp;SUBSTITUTE(Table_Risk_1[[#This Row],[Property]]," ",""),""))</f>
        <v>PIRatingFactorEffectiveRateYear</v>
      </c>
      <c r="G16"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2020</v>
      </c>
      <c r="H16" s="26" t="str">
        <f ca="1">IF(OR(Table_Risk_1[[#This Row],[Header]]="Yes",Table_Risk_1[[#This Row],[Property]]=""),"",IF(OR(Table_Risk_1[[#This Row],[Text]]="true",Table_Risk_1[[#This Row],[Text]]="false",ISNUMBER(Table_Risk_1[[#This Row],[Text]])),Table_Risk_1[[#This Row],[Text]],""""&amp;Table_Risk_1[[#This Row],[Text]]&amp;""""))</f>
        <v>"2020"</v>
      </c>
      <c r="I1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"effectiveRateYear":"2020",</v>
      </c>
      <c r="J16" s="241" t="str">
        <f>INDEX(Table_Question_Sets[Used Value],MATCH(Table_Risk_1[[#This Row],[Property]],Table_Question_Sets[Property],0),0)</f>
        <v>2020</v>
      </c>
      <c r="K16" s="27"/>
      <c r="L16" s="27"/>
      <c r="M16" s="27"/>
      <c r="N16" s="27"/>
    </row>
    <row r="17" spans="2:14" s="22" customFormat="1" ht="21" customHeight="1">
      <c r="B17" s="27" t="s">
        <v>1463</v>
      </c>
      <c r="C17" s="27"/>
      <c r="D1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totalClaims</v>
      </c>
      <c r="F17" s="137" t="str">
        <f ca="1">IF(Table_Risk_1[[#This Row],[Header]]="Yes","",IF(Table_Risk_1[[#This Row],[Property]]&lt;&gt;"",Risk_1_Prefix&amp;SUBSTITUTE(Table_Risk_1[[#This Row],[Type]]," ","")&amp;SUBSTITUTE(Table_Risk_1[[#This Row],[Property]]," ",""),""))</f>
        <v>PIRatingFactorTotalClaims</v>
      </c>
      <c r="G17"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v>
      </c>
      <c r="H17" s="26" t="str">
        <f ca="1">IF(OR(Table_Risk_1[[#This Row],[Header]]="Yes",Table_Risk_1[[#This Row],[Property]]=""),"",IF(OR(Table_Risk_1[[#This Row],[Text]]="true",Table_Risk_1[[#This Row],[Text]]="false",ISNUMBER(Table_Risk_1[[#This Row],[Text]])),Table_Risk_1[[#This Row],[Text]],""""&amp;Table_Risk_1[[#This Row],[Text]]&amp;""""))</f>
        <v>"1000"</v>
      </c>
      <c r="I1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"totalClaims":"1000",</v>
      </c>
      <c r="J17" s="13">
        <f>INDEX(Table_Question_Sets[Used Value],MATCH(Table_Risk_1[[#This Row],[Property]],Table_Question_Sets[Property],0),0)</f>
        <v>1000</v>
      </c>
      <c r="K17" s="27"/>
      <c r="L17" s="27"/>
      <c r="M17" s="27"/>
      <c r="N17" s="27"/>
    </row>
    <row r="18" spans="2:14" s="22" customFormat="1" ht="21" customHeight="1">
      <c r="B18" s="27" t="s">
        <v>1712</v>
      </c>
      <c r="C18" s="27"/>
      <c r="D1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businessEndDate</v>
      </c>
      <c r="F18" s="137" t="str">
        <f ca="1">IF(Table_Risk_1[[#This Row],[Header]]="Yes","",IF(Table_Risk_1[[#This Row],[Property]]&lt;&gt;"",Risk_1_Prefix&amp;SUBSTITUTE(Table_Risk_1[[#This Row],[Type]]," ","")&amp;SUBSTITUTE(Table_Risk_1[[#This Row],[Property]]," ",""),""))</f>
        <v>PIRatingFactorBusinessEndDate</v>
      </c>
      <c r="G18"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06/02/2020</v>
      </c>
      <c r="H18" s="26" t="str">
        <f ca="1">IF(OR(Table_Risk_1[[#This Row],[Header]]="Yes",Table_Risk_1[[#This Row],[Property]]=""),"",IF(OR(Table_Risk_1[[#This Row],[Text]]="true",Table_Risk_1[[#This Row],[Text]]="false",ISNUMBER(Table_Risk_1[[#This Row],[Text]])),Table_Risk_1[[#This Row],[Text]],""""&amp;Table_Risk_1[[#This Row],[Text]]&amp;""""))</f>
        <v>"06/02/2020"</v>
      </c>
      <c r="I18"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"businessEndDate":"06/02/2020",</v>
      </c>
      <c r="J18" s="241">
        <f>INDEX(Table_Question_Sets[Used Value],MATCH(Table_Risk_1[[#This Row],[Property]],Table_Question_Sets[Property],0),0)</f>
        <v>43867</v>
      </c>
      <c r="K18" s="27"/>
      <c r="L18" s="27"/>
      <c r="M18" s="27"/>
      <c r="N18" s="27"/>
    </row>
    <row r="19" spans="2:14" s="22" customFormat="1" ht="21" customHeight="1">
      <c r="B19" s="27" t="s">
        <v>1762</v>
      </c>
      <c r="C19" s="27"/>
      <c r="D1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runoffQuestion</v>
      </c>
      <c r="F19" s="137" t="str">
        <f ca="1">IF(Table_Risk_1[[#This Row],[Header]]="Yes","",IF(Table_Risk_1[[#This Row],[Property]]&lt;&gt;"",Risk_1_Prefix&amp;SUBSTITUTE(Table_Risk_1[[#This Row],[Type]]," ","")&amp;SUBSTITUTE(Table_Risk_1[[#This Row],[Property]]," ",""),""))</f>
        <v>PIRatingFactorRunoffQuestion</v>
      </c>
      <c r="G19"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Yes</v>
      </c>
      <c r="H19" s="26" t="str">
        <f ca="1">IF(OR(Table_Risk_1[[#This Row],[Header]]="Yes",Table_Risk_1[[#This Row],[Property]]=""),"",IF(OR(Table_Risk_1[[#This Row],[Text]]="true",Table_Risk_1[[#This Row],[Text]]="false",ISNUMBER(Table_Risk_1[[#This Row],[Text]])),Table_Risk_1[[#This Row],[Text]],""""&amp;Table_Risk_1[[#This Row],[Text]]&amp;""""))</f>
        <v>"Yes"</v>
      </c>
      <c r="I19"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"runoffQuestion":"Yes",</v>
      </c>
      <c r="J19" s="241" t="str">
        <f>INDEX(Table_Question_Sets[Used Value],MATCH(Table_Risk_1[[#This Row],[Property]],Table_Question_Sets[Property],0),0)</f>
        <v>Yes</v>
      </c>
      <c r="K19" s="27"/>
      <c r="L19" s="27"/>
      <c r="M19" s="27"/>
      <c r="N19" s="27"/>
    </row>
    <row r="20" spans="2:14" s="22" customFormat="1" ht="21" customHeight="1">
      <c r="B20" s="27" t="s">
        <v>1767</v>
      </c>
      <c r="C20" s="27"/>
      <c r="D2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quoteState</v>
      </c>
      <c r="F20" s="137" t="str">
        <f ca="1">IF(Table_Risk_1[[#This Row],[Header]]="Yes","",IF(Table_Risk_1[[#This Row],[Property]]&lt;&gt;"",Risk_1_Prefix&amp;SUBSTITUTE(Table_Risk_1[[#This Row],[Type]]," ","")&amp;SUBSTITUTE(Table_Risk_1[[#This Row],[Property]]," ",""),""))</f>
        <v>PIRatingFactorQuoteState</v>
      </c>
      <c r="G20"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0" s="26" t="str">
        <f ca="1">IF(OR(Table_Risk_1[[#This Row],[Header]]="Yes",Table_Risk_1[[#This Row],[Property]]=""),"",IF(OR(Table_Risk_1[[#This Row],[Text]]="true",Table_Risk_1[[#This Row],[Text]]="false",ISNUMBER(Table_Risk_1[[#This Row],[Text]])),Table_Risk_1[[#This Row],[Text]],""""&amp;Table_Risk_1[[#This Row],[Text]]&amp;""""))</f>
        <v>""</v>
      </c>
      <c r="I20"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"quoteState":""},</v>
      </c>
      <c r="J20" s="241" t="str">
        <f>INDEX(Table_Question_Sets[Used Value],MATCH(Table_Risk_1[[#This Row],[Property]],Table_Question_Sets[Property],0),0)</f>
        <v/>
      </c>
      <c r="K20" s="27"/>
      <c r="L20" s="27"/>
      <c r="M20" s="27"/>
      <c r="N20" s="27"/>
    </row>
    <row r="21" spans="2:14" ht="29.25" thickBot="1">
      <c r="B21" s="15" t="s">
        <v>1859</v>
      </c>
      <c r="C21" s="15" t="s">
        <v>60</v>
      </c>
      <c r="D21"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1"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additionalRatingFactors</v>
      </c>
      <c r="F21" s="15" t="str">
        <f>IF(Table_Risk_1[[#This Row],[Header]]="Yes","",IF(Table_Risk_1[[#This Row],[Property]]&lt;&gt;"",Risk_1_Prefix&amp;SUBSTITUTE(Table_Risk_1[[#This Row],[Type]]," ","")&amp;SUBSTITUTE(Table_Risk_1[[#This Row],[Property]]," ",""),""))</f>
        <v/>
      </c>
      <c r="G21"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1" s="15" t="str">
        <f>IF(OR(Table_Risk_1[[#This Row],[Header]]="Yes",Table_Risk_1[[#This Row],[Property]]=""),"",IF(OR(Table_Risk_1[[#This Row],[Text]]="true",Table_Risk_1[[#This Row],[Text]]="false",ISNUMBER(Table_Risk_1[[#This Row],[Text]])),Table_Risk_1[[#This Row],[Text]],""""&amp;Table_Risk_1[[#This Row],[Text]]&amp;""""))</f>
        <v/>
      </c>
      <c r="I21"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"additionalRatingFactors":{</v>
      </c>
      <c r="J21" s="15"/>
      <c r="K21" s="15"/>
      <c r="L21" s="15"/>
      <c r="M21" s="15"/>
      <c r="N21" s="15"/>
    </row>
    <row r="22" spans="2:14" s="22" customFormat="1" ht="21" customHeight="1">
      <c r="B22" s="27" t="s">
        <v>1525</v>
      </c>
      <c r="C22" s="27"/>
      <c r="D2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Additional Rating Factor</v>
      </c>
      <c r="E2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lastPremium</v>
      </c>
      <c r="F22" s="137" t="str">
        <f ca="1">IF(Table_Risk_1[[#This Row],[Header]]="Yes","",IF(Table_Risk_1[[#This Row],[Property]]&lt;&gt;"",Risk_1_Prefix&amp;SUBSTITUTE(Table_Risk_1[[#This Row],[Type]]," ","")&amp;SUBSTITUTE(Table_Risk_1[[#This Row],[Property]]," ",""),""))</f>
        <v>PIAdditionalRatingFactorLastPremium</v>
      </c>
      <c r="G2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123</v>
      </c>
      <c r="H22" s="26">
        <f ca="1">IF(OR(Table_Risk_1[[#This Row],[Header]]="Yes",Table_Risk_1[[#This Row],[Property]]=""),"",IF(OR(Table_Risk_1[[#This Row],[Text]]="true",Table_Risk_1[[#This Row],[Text]]="false",ISNUMBER(Table_Risk_1[[#This Row],[Text]])),Table_Risk_1[[#This Row],[Text]],""""&amp;Table_Risk_1[[#This Row],[Text]]&amp;""""))</f>
        <v>123</v>
      </c>
      <c r="I2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"lastPremium":123,</v>
      </c>
      <c r="J22" s="27">
        <f>IFERROR(INDEX(Table_Rating_Factors[],MATCH(Table_Risk_1[[#This Row],[Property]],Table_Rating_Factors[Property],0),2),0)</f>
        <v>123</v>
      </c>
      <c r="K22" s="27"/>
      <c r="L22" s="27"/>
      <c r="M22" s="27"/>
      <c r="N22" s="27"/>
    </row>
    <row r="23" spans="2:14" s="22" customFormat="1" ht="21" customHeight="1">
      <c r="B23" s="27" t="s">
        <v>1526</v>
      </c>
      <c r="C23" s="27"/>
      <c r="D2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Additional Rating Factor</v>
      </c>
      <c r="E2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totalClaimsAmount</v>
      </c>
      <c r="F23" s="137" t="str">
        <f ca="1">IF(Table_Risk_1[[#This Row],[Header]]="Yes","",IF(Table_Risk_1[[#This Row],[Property]]&lt;&gt;"",Risk_1_Prefix&amp;SUBSTITUTE(Table_Risk_1[[#This Row],[Type]]," ","")&amp;SUBSTITUTE(Table_Risk_1[[#This Row],[Property]]," ",""),""))</f>
        <v>PIAdditionalRatingFactorTotalClaimsAmount</v>
      </c>
      <c r="G2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4000</v>
      </c>
      <c r="H23" s="26">
        <f ca="1">IF(OR(Table_Risk_1[[#This Row],[Header]]="Yes",Table_Risk_1[[#This Row],[Property]]=""),"",IF(OR(Table_Risk_1[[#This Row],[Text]]="true",Table_Risk_1[[#This Row],[Text]]="false",ISNUMBER(Table_Risk_1[[#This Row],[Text]])),Table_Risk_1[[#This Row],[Text]],""""&amp;Table_Risk_1[[#This Row],[Text]]&amp;""""))</f>
        <v>4000</v>
      </c>
      <c r="I2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"totalClaimsAmount":4000},</v>
      </c>
      <c r="J23" s="27">
        <f>IFERROR(INDEX(Table_Rating_Factors[],MATCH(Table_Risk_1[[#This Row],[Property]],Table_Rating_Factors[Property],0),2),0)</f>
        <v>4000</v>
      </c>
      <c r="K23" s="27"/>
      <c r="L23" s="27"/>
      <c r="M23" s="27"/>
      <c r="N23" s="27"/>
    </row>
    <row r="24" spans="2:14" ht="29.25" thickBot="1">
      <c r="B24" s="15" t="s">
        <v>197</v>
      </c>
      <c r="C24" s="15" t="s">
        <v>60</v>
      </c>
      <c r="D24"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4"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checks</v>
      </c>
      <c r="F24" s="15" t="str">
        <f>IF(Table_Risk_1[[#This Row],[Header]]="Yes","",IF(Table_Risk_1[[#This Row],[Property]]&lt;&gt;"",Risk_1_Prefix&amp;SUBSTITUTE(Table_Risk_1[[#This Row],[Type]]," ","")&amp;SUBSTITUTE(Table_Risk_1[[#This Row],[Property]]," ",""),""))</f>
        <v/>
      </c>
      <c r="G24"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4" s="15" t="str">
        <f>IF(OR(Table_Risk_1[[#This Row],[Header]]="Yes",Table_Risk_1[[#This Row],[Property]]=""),"",IF(OR(Table_Risk_1[[#This Row],[Text]]="true",Table_Risk_1[[#This Row],[Text]]="false",ISNUMBER(Table_Risk_1[[#This Row],[Text]])),Table_Risk_1[[#This Row],[Text]],""""&amp;Table_Risk_1[[#This Row],[Text]]&amp;""""))</f>
        <v/>
      </c>
      <c r="I24"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"checks":{</v>
      </c>
      <c r="J24" s="15"/>
      <c r="K24" s="15"/>
      <c r="L24" s="15"/>
      <c r="M24" s="15"/>
      <c r="N24" s="15"/>
    </row>
    <row r="25" spans="2:14" s="22" customFormat="1" ht="21" hidden="1" customHeight="1">
      <c r="B25" s="27"/>
      <c r="C25" s="27"/>
      <c r="D2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5" s="26" t="str">
        <f>IF(Table_Risk_1[[#This Row],[Header]]="Yes","",IF(Table_Risk_1[[#This Row],[Property]]&lt;&gt;"",Risk_1_Prefix&amp;SUBSTITUTE(Table_Risk_1[[#This Row],[Type]]," ","")&amp;SUBSTITUTE(Table_Risk_1[[#This Row],[Property]]," ",""),""))</f>
        <v/>
      </c>
      <c r="G25"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5" s="10" t="str">
        <f>IF(OR(Table_Risk_1[[#This Row],[Header]]="Yes",Table_Risk_1[[#This Row],[Property]]=""),"",IF(OR(Table_Risk_1[[#This Row],[Text]]="true",Table_Risk_1[[#This Row],[Text]]="false",ISNUMBER(Table_Risk_1[[#This Row],[Text]])),Table_Risk_1[[#This Row],[Text]],""""&amp;Table_Risk_1[[#This Row],[Text]]&amp;""""))</f>
        <v/>
      </c>
      <c r="I25"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5" s="27"/>
      <c r="K25" s="27"/>
      <c r="L25" s="27"/>
      <c r="M25" s="27"/>
      <c r="N25" s="27"/>
    </row>
    <row r="26" spans="2:14" s="22" customFormat="1" ht="21" customHeight="1">
      <c r="B26" s="10" t="s">
        <v>198</v>
      </c>
      <c r="C26" s="10"/>
      <c r="D26"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6"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includeRisk</v>
      </c>
      <c r="F26" s="10" t="str">
        <f ca="1">IF(Table_Risk_1[[#This Row],[Header]]="Yes","",IF(Table_Risk_1[[#This Row],[Property]]&lt;&gt;"",Risk_1_Prefix&amp;SUBSTITUTE(Table_Risk_1[[#This Row],[Type]]," ","")&amp;SUBSTITUTE(Table_Risk_1[[#This Row],[Property]]," ",""),""))</f>
        <v>PICheckIncludeRisk</v>
      </c>
      <c r="G26"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26" s="10" t="str">
        <f ca="1">IF(OR(Table_Risk_1[[#This Row],[Header]]="Yes",Table_Risk_1[[#This Row],[Property]]=""),"",IF(OR(Table_Risk_1[[#This Row],[Text]]="true",Table_Risk_1[[#This Row],[Text]]="false",ISNUMBER(Table_Risk_1[[#This Row],[Text]])),Table_Risk_1[[#This Row],[Text]],""""&amp;Table_Risk_1[[#This Row],[Text]]&amp;""""))</f>
        <v>true</v>
      </c>
      <c r="I26"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"includeRisk":true,</v>
      </c>
      <c r="J26" s="10" t="b">
        <v>1</v>
      </c>
      <c r="K26" s="10" t="b">
        <v>1</v>
      </c>
      <c r="L26" s="10" t="b">
        <v>1</v>
      </c>
      <c r="M26" s="10" t="b">
        <v>1</v>
      </c>
      <c r="N26" s="10" t="b">
        <v>1</v>
      </c>
    </row>
    <row r="27" spans="2:14" s="22" customFormat="1" ht="21" customHeight="1">
      <c r="B27" s="27" t="s">
        <v>1778</v>
      </c>
      <c r="C27" s="27"/>
      <c r="D2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hasActiveEndorsementTrigger</v>
      </c>
      <c r="F27" s="137" t="str">
        <f ca="1">IF(Table_Risk_1[[#This Row],[Header]]="Yes","",IF(Table_Risk_1[[#This Row],[Property]]&lt;&gt;"",Risk_1_Prefix&amp;SUBSTITUTE(Table_Risk_1[[#This Row],[Type]]," ","")&amp;SUBSTITUTE(Table_Risk_1[[#This Row],[Property]]," ",""),""))</f>
        <v>PICheckHasActiveEndorsementTrigger</v>
      </c>
      <c r="G27"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false</v>
      </c>
      <c r="H27" s="26" t="str">
        <f ca="1">IF(OR(Table_Risk_1[[#This Row],[Header]]="Yes",Table_Risk_1[[#This Row],[Property]]=""),"",IF(OR(Table_Risk_1[[#This Row],[Text]]="true",Table_Risk_1[[#This Row],[Text]]="false",ISNUMBER(Table_Risk_1[[#This Row],[Text]])),Table_Risk_1[[#This Row],[Text]],""""&amp;Table_Risk_1[[#This Row],[Text]]&amp;""""))</f>
        <v>false</v>
      </c>
      <c r="I2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"hasActiveEndorsementTrigger":false},</v>
      </c>
      <c r="J27" s="27" t="b">
        <f>OR(Triggers!O10:O16)</f>
        <v>0</v>
      </c>
      <c r="K27" s="27"/>
      <c r="L27" s="27"/>
      <c r="M27" s="27"/>
      <c r="N27" s="27"/>
    </row>
    <row r="28" spans="2:14" ht="29.25" thickBot="1">
      <c r="B28" s="15" t="s">
        <v>199</v>
      </c>
      <c r="C28" s="15" t="s">
        <v>60</v>
      </c>
      <c r="D28"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8"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v>
      </c>
      <c r="F28" s="15" t="str">
        <f>IF(Table_Risk_1[[#This Row],[Header]]="Yes","",IF(Table_Risk_1[[#This Row],[Property]]&lt;&gt;"",Risk_1_Prefix&amp;SUBSTITUTE(Table_Risk_1[[#This Row],[Type]]," ","")&amp;SUBSTITUTE(Table_Risk_1[[#This Row],[Property]]," ",""),""))</f>
        <v/>
      </c>
      <c r="G28"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8" s="15" t="str">
        <f>IF(OR(Table_Risk_1[[#This Row],[Header]]="Yes",Table_Risk_1[[#This Row],[Property]]=""),"",IF(OR(Table_Risk_1[[#This Row],[Text]]="true",Table_Risk_1[[#This Row],[Text]]="false",ISNUMBER(Table_Risk_1[[#This Row],[Text]])),Table_Risk_1[[#This Row],[Text]],""""&amp;Table_Risk_1[[#This Row],[Text]]&amp;""""))</f>
        <v/>
      </c>
      <c r="I28"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v>
      </c>
      <c r="J28" s="15"/>
      <c r="K28" s="15"/>
      <c r="L28" s="15"/>
      <c r="M28" s="15"/>
      <c r="N28" s="15"/>
    </row>
    <row r="29" spans="2:14" s="22" customFormat="1" ht="21" hidden="1" customHeight="1">
      <c r="B29" s="27"/>
      <c r="C29" s="27"/>
      <c r="D2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2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9" s="26" t="str">
        <f>IF(Table_Risk_1[[#This Row],[Header]]="Yes","",IF(Table_Risk_1[[#This Row],[Property]]&lt;&gt;"",Risk_1_Prefix&amp;SUBSTITUTE(Table_Risk_1[[#This Row],[Type]]," ","")&amp;SUBSTITUTE(Table_Risk_1[[#This Row],[Property]]," ",""),""))</f>
        <v/>
      </c>
      <c r="G29"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9" s="10" t="str">
        <f>IF(OR(Table_Risk_1[[#This Row],[Header]]="Yes",Table_Risk_1[[#This Row],[Property]]=""),"",IF(OR(Table_Risk_1[[#This Row],[Text]]="true",Table_Risk_1[[#This Row],[Text]]="false",ISNUMBER(Table_Risk_1[[#This Row],[Text]])),Table_Risk_1[[#This Row],[Text]],""""&amp;Table_Risk_1[[#This Row],[Text]]&amp;""""))</f>
        <v/>
      </c>
      <c r="I29"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9" s="27"/>
      <c r="K29" s="27"/>
      <c r="L29" s="27"/>
      <c r="M29" s="27"/>
      <c r="N29" s="27"/>
    </row>
    <row r="30" spans="2:14" s="22" customFormat="1" ht="21" customHeight="1">
      <c r="B30" s="27" t="s">
        <v>714</v>
      </c>
      <c r="C30" s="27"/>
      <c r="D3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basePremium</v>
      </c>
      <c r="F30" s="137" t="str">
        <f ca="1">IF(Table_Risk_1[[#This Row],[Header]]="Yes","",IF(Table_Risk_1[[#This Row],[Property]]&lt;&gt;"",Risk_1_Prefix&amp;SUBSTITUTE(Table_Risk_1[[#This Row],[Type]]," ","")&amp;SUBSTITUTE(Table_Risk_1[[#This Row],[Property]]," ",""),""))</f>
        <v>PIPremiumBasePremium</v>
      </c>
      <c r="G30"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16814.289287708365</v>
      </c>
      <c r="H30" s="26">
        <f ca="1">IF(OR(Table_Risk_1[[#This Row],[Header]]="Yes",Table_Risk_1[[#This Row],[Property]]=""),"",IF(OR(Table_Risk_1[[#This Row],[Text]]="true",Table_Risk_1[[#This Row],[Text]]="false",ISNUMBER(Table_Risk_1[[#This Row],[Text]])),Table_Risk_1[[#This Row],[Text]],""""&amp;Table_Risk_1[[#This Row],[Text]]&amp;""""))</f>
        <v>16814.289287708365</v>
      </c>
      <c r="I30"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"basePremium":16814.2892877084,</v>
      </c>
      <c r="J30" s="247">
        <f ca="1">J53</f>
        <v>16814.289287708365</v>
      </c>
      <c r="K30" s="54">
        <v>0</v>
      </c>
      <c r="L30" s="54">
        <v>0</v>
      </c>
      <c r="M30" s="54">
        <v>0</v>
      </c>
      <c r="N30" s="54">
        <v>0</v>
      </c>
    </row>
    <row r="31" spans="2:14" s="22" customFormat="1" ht="21" customHeight="1">
      <c r="B31" s="27" t="s">
        <v>1566</v>
      </c>
      <c r="C31" s="27"/>
      <c r="D3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tableBasedPremium</v>
      </c>
      <c r="F31" s="137" t="str">
        <f ca="1">IF(Table_Risk_1[[#This Row],[Header]]="Yes","",IF(Table_Risk_1[[#This Row],[Property]]&lt;&gt;"",Risk_1_Prefix&amp;SUBSTITUTE(Table_Risk_1[[#This Row],[Type]]," ","")&amp;SUBSTITUTE(Table_Risk_1[[#This Row],[Property]]," ",""),""))</f>
        <v>PIPremiumTableBasedPremium</v>
      </c>
      <c r="G31"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21836.739334686186</v>
      </c>
      <c r="H31" s="26">
        <f ca="1">IF(OR(Table_Risk_1[[#This Row],[Header]]="Yes",Table_Risk_1[[#This Row],[Property]]=""),"",IF(OR(Table_Risk_1[[#This Row],[Text]]="true",Table_Risk_1[[#This Row],[Text]]="false",ISNUMBER(Table_Risk_1[[#This Row],[Text]])),Table_Risk_1[[#This Row],[Text]],""""&amp;Table_Risk_1[[#This Row],[Text]]&amp;""""))</f>
        <v>21836.739334686186</v>
      </c>
      <c r="I3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"tableBasedPremium":21836.7393346862,</v>
      </c>
      <c r="J31" s="54">
        <f ca="1">INDEX(INDIRECT("Table_Premium"&amp;J47),MATCH(J13,INDIRECT("Table_Premium"&amp;J47&amp;"[Limit]"),0),MATCH("Premium",INDIRECT("Table_Premium"&amp;J47&amp;"[#Headers]"),0))</f>
        <v>21836.739334686186</v>
      </c>
      <c r="K31" s="27"/>
      <c r="L31" s="27"/>
      <c r="M31" s="27"/>
      <c r="N31" s="27"/>
    </row>
    <row r="32" spans="2:14" s="22" customFormat="1" ht="21" customHeight="1">
      <c r="B32" s="27" t="s">
        <v>1571</v>
      </c>
      <c r="C32" s="27"/>
      <c r="D3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excessLoadedPremium</v>
      </c>
      <c r="F32" s="137" t="str">
        <f ca="1">IF(Table_Risk_1[[#This Row],[Header]]="Yes","",IF(Table_Risk_1[[#This Row],[Property]]&lt;&gt;"",Risk_1_Prefix&amp;SUBSTITUTE(Table_Risk_1[[#This Row],[Type]]," ","")&amp;SUBSTITUTE(Table_Risk_1[[#This Row],[Property]]," ",""),""))</f>
        <v>PIPremiumExcessLoadedPremium</v>
      </c>
      <c r="G3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21836.739334686186</v>
      </c>
      <c r="H32" s="26">
        <f ca="1">IF(OR(Table_Risk_1[[#This Row],[Header]]="Yes",Table_Risk_1[[#This Row],[Property]]=""),"",IF(OR(Table_Risk_1[[#This Row],[Text]]="true",Table_Risk_1[[#This Row],[Text]]="false",ISNUMBER(Table_Risk_1[[#This Row],[Text]])),Table_Risk_1[[#This Row],[Text]],""""&amp;Table_Risk_1[[#This Row],[Text]]&amp;""""))</f>
        <v>21836.739334686186</v>
      </c>
      <c r="I3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"excessLoadedPremium":21836.7393346862,</v>
      </c>
      <c r="J32" s="46">
        <f ca="1">J31+J98</f>
        <v>21836.739334686186</v>
      </c>
      <c r="K32" s="27"/>
      <c r="L32" s="27"/>
      <c r="M32" s="27"/>
      <c r="N32" s="27"/>
    </row>
    <row r="33" spans="2:14" s="22" customFormat="1" ht="21" customHeight="1">
      <c r="B33" s="27" t="s">
        <v>1803</v>
      </c>
      <c r="C33" s="27"/>
      <c r="D3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endorsementAdjustedPremium</v>
      </c>
      <c r="F33" s="137" t="str">
        <f ca="1">IF(Table_Risk_1[[#This Row],[Header]]="Yes","",IF(Table_Risk_1[[#This Row],[Property]]&lt;&gt;"",Risk_1_Prefix&amp;SUBSTITUTE(Table_Risk_1[[#This Row],[Type]]," ","")&amp;SUBSTITUTE(Table_Risk_1[[#This Row],[Property]]," ",""),""))</f>
        <v>PIPremiumEndorsementAdjustedPremium</v>
      </c>
      <c r="G3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3" s="26">
        <f ca="1">IF(OR(Table_Risk_1[[#This Row],[Header]]="Yes",Table_Risk_1[[#This Row],[Property]]=""),"",IF(OR(Table_Risk_1[[#This Row],[Text]]="true",Table_Risk_1[[#This Row],[Text]]="false",ISNUMBER(Table_Risk_1[[#This Row],[Text]])),Table_Risk_1[[#This Row],[Text]],""""&amp;Table_Risk_1[[#This Row],[Text]]&amp;""""))</f>
        <v>0</v>
      </c>
      <c r="I3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"endorsementAdjustedPremium":0,</v>
      </c>
      <c r="J33" s="46">
        <f ca="1">J104</f>
        <v>0</v>
      </c>
      <c r="K33" s="27"/>
      <c r="L33" s="27"/>
      <c r="M33" s="27"/>
      <c r="N33" s="27"/>
    </row>
    <row r="34" spans="2:14" s="22" customFormat="1" ht="21" customHeight="1">
      <c r="B34" s="27" t="s">
        <v>1804</v>
      </c>
      <c r="C34" s="27"/>
      <c r="D3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runoffAdjustedPremium</v>
      </c>
      <c r="F34" s="137" t="str">
        <f ca="1">IF(Table_Risk_1[[#This Row],[Header]]="Yes","",IF(Table_Risk_1[[#This Row],[Property]]&lt;&gt;"",Risk_1_Prefix&amp;SUBSTITUTE(Table_Risk_1[[#This Row],[Type]]," ","")&amp;SUBSTITUTE(Table_Risk_1[[#This Row],[Property]]," ",""),""))</f>
        <v>PIPremiumRunoffAdjustedPremium</v>
      </c>
      <c r="G3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12.299999999999997</v>
      </c>
      <c r="H34" s="26">
        <f ca="1">IF(OR(Table_Risk_1[[#This Row],[Header]]="Yes",Table_Risk_1[[#This Row],[Property]]=""),"",IF(OR(Table_Risk_1[[#This Row],[Text]]="true",Table_Risk_1[[#This Row],[Text]]="false",ISNUMBER(Table_Risk_1[[#This Row],[Text]])),Table_Risk_1[[#This Row],[Text]],""""&amp;Table_Risk_1[[#This Row],[Text]]&amp;""""))</f>
        <v>12.299999999999997</v>
      </c>
      <c r="I3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"runoffAdjustedPremium":12.3,</v>
      </c>
      <c r="J34" s="46">
        <f ca="1">J112</f>
        <v>12.299999999999997</v>
      </c>
      <c r="K34" s="27"/>
      <c r="L34" s="27"/>
      <c r="M34" s="27"/>
      <c r="N34" s="27"/>
    </row>
    <row r="35" spans="2:14" s="22" customFormat="1" ht="21" customHeight="1">
      <c r="B35" s="27" t="s">
        <v>1780</v>
      </c>
      <c r="C35" s="27"/>
      <c r="D3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finalPremium</v>
      </c>
      <c r="F35" s="137" t="str">
        <f ca="1">IF(Table_Risk_1[[#This Row],[Header]]="Yes","",IF(Table_Risk_1[[#This Row],[Property]]&lt;&gt;"",Risk_1_Prefix&amp;SUBSTITUTE(Table_Risk_1[[#This Row],[Type]]," ","")&amp;SUBSTITUTE(Table_Risk_1[[#This Row],[Property]]," ",""),""))</f>
        <v>PIPremiumFinalPremium</v>
      </c>
      <c r="G3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12.299999999999997</v>
      </c>
      <c r="H35" s="26">
        <f ca="1">IF(OR(Table_Risk_1[[#This Row],[Header]]="Yes",Table_Risk_1[[#This Row],[Property]]=""),"",IF(OR(Table_Risk_1[[#This Row],[Text]]="true",Table_Risk_1[[#This Row],[Text]]="false",ISNUMBER(Table_Risk_1[[#This Row],[Text]])),Table_Risk_1[[#This Row],[Text]],""""&amp;Table_Risk_1[[#This Row],[Text]]&amp;""""))</f>
        <v>12.299999999999997</v>
      </c>
      <c r="I3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"finalPremium":12.3,</v>
      </c>
      <c r="J35" s="46">
        <f ca="1">IF(OR(J34&gt;0,AND(J107,J108&gt;0)),J34,IF(J33&gt;0,J33,J32))</f>
        <v>12.299999999999997</v>
      </c>
      <c r="K35" s="27"/>
      <c r="L35" s="27"/>
      <c r="M35" s="27"/>
      <c r="N35" s="27"/>
    </row>
    <row r="36" spans="2:14" s="22" customFormat="1" ht="21" customHeight="1">
      <c r="B36" s="27" t="s">
        <v>888</v>
      </c>
      <c r="C36" s="27"/>
      <c r="D3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premiumPercentACT</v>
      </c>
      <c r="F36" s="137" t="str">
        <f ca="1">IF(Table_Risk_1[[#This Row],[Header]]="Yes","",IF(Table_Risk_1[[#This Row],[Property]]&lt;&gt;"",Risk_1_Prefix&amp;SUBSTITUTE(Table_Risk_1[[#This Row],[Type]]," ","")&amp;SUBSTITUTE(Table_Risk_1[[#This Row],[Property]]," ",""),""))</f>
        <v>PIPremiumPremiumPercentACT</v>
      </c>
      <c r="G36"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v>
      </c>
      <c r="H36" s="26">
        <f ca="1">IF(OR(Table_Risk_1[[#This Row],[Header]]="Yes",Table_Risk_1[[#This Row],[Property]]=""),"",IF(OR(Table_Risk_1[[#This Row],[Text]]="true",Table_Risk_1[[#This Row],[Text]]="false",ISNUMBER(Table_Risk_1[[#This Row],[Text]])),Table_Risk_1[[#This Row],[Text]],""""&amp;Table_Risk_1[[#This Row],[Text]]&amp;""""))</f>
        <v>1</v>
      </c>
      <c r="I3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"premiumPercentACT":1,</v>
      </c>
      <c r="J36" s="30">
        <f>IF(INDEX(Table_Question_Sets[Used Value],MATCH("State ACT",Table_Question_Sets[Property],0),0) = 0, 0, INDEX(Table_Question_Sets[Used Value],MATCH("State ACT",Table_Question_Sets[Property],0),0)/100)</f>
        <v>1</v>
      </c>
      <c r="K36" s="27"/>
      <c r="L36" s="27"/>
      <c r="M36" s="27"/>
      <c r="N36" s="27"/>
    </row>
    <row r="37" spans="2:14" s="22" customFormat="1" ht="21" customHeight="1">
      <c r="B37" s="27" t="s">
        <v>889</v>
      </c>
      <c r="C37" s="27"/>
      <c r="D3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premiumPercentNSW</v>
      </c>
      <c r="F37" s="137" t="str">
        <f ca="1">IF(Table_Risk_1[[#This Row],[Header]]="Yes","",IF(Table_Risk_1[[#This Row],[Property]]&lt;&gt;"",Risk_1_Prefix&amp;SUBSTITUTE(Table_Risk_1[[#This Row],[Type]]," ","")&amp;SUBSTITUTE(Table_Risk_1[[#This Row],[Property]]," ",""),""))</f>
        <v>PIPremiumPremiumPercentNSW</v>
      </c>
      <c r="G37"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7" s="26">
        <f ca="1">IF(OR(Table_Risk_1[[#This Row],[Header]]="Yes",Table_Risk_1[[#This Row],[Property]]=""),"",IF(OR(Table_Risk_1[[#This Row],[Text]]="true",Table_Risk_1[[#This Row],[Text]]="false",ISNUMBER(Table_Risk_1[[#This Row],[Text]])),Table_Risk_1[[#This Row],[Text]],""""&amp;Table_Risk_1[[#This Row],[Text]]&amp;""""))</f>
        <v>0</v>
      </c>
      <c r="I3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"premiumPercentNSW":0,</v>
      </c>
      <c r="J37" s="30">
        <f>IF(INDEX(Table_Question_Sets[Used Value],MATCH("State NSW",Table_Question_Sets[Property],0),0) = 0, 0, INDEX(Table_Question_Sets[Used Value],MATCH("State NSW",Table_Question_Sets[Property],0),0)/100)</f>
        <v>0</v>
      </c>
      <c r="K37" s="27"/>
      <c r="L37" s="27"/>
      <c r="M37" s="27"/>
      <c r="N37" s="27"/>
    </row>
    <row r="38" spans="2:14" s="22" customFormat="1" ht="21" customHeight="1">
      <c r="B38" s="27" t="s">
        <v>890</v>
      </c>
      <c r="C38" s="27"/>
      <c r="D3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premiumPercentNT</v>
      </c>
      <c r="F38" s="137" t="str">
        <f ca="1">IF(Table_Risk_1[[#This Row],[Header]]="Yes","",IF(Table_Risk_1[[#This Row],[Property]]&lt;&gt;"",Risk_1_Prefix&amp;SUBSTITUTE(Table_Risk_1[[#This Row],[Type]]," ","")&amp;SUBSTITUTE(Table_Risk_1[[#This Row],[Property]]," ",""),""))</f>
        <v>PIPremiumPremiumPercentNT</v>
      </c>
      <c r="G38"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8" s="26">
        <f ca="1">IF(OR(Table_Risk_1[[#This Row],[Header]]="Yes",Table_Risk_1[[#This Row],[Property]]=""),"",IF(OR(Table_Risk_1[[#This Row],[Text]]="true",Table_Risk_1[[#This Row],[Text]]="false",ISNUMBER(Table_Risk_1[[#This Row],[Text]])),Table_Risk_1[[#This Row],[Text]],""""&amp;Table_Risk_1[[#This Row],[Text]]&amp;""""))</f>
        <v>0</v>
      </c>
      <c r="I38"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"premiumPercentNT":0,</v>
      </c>
      <c r="J38" s="30">
        <f>IF(INDEX(Table_Question_Sets[Used Value],MATCH("State NT",Table_Question_Sets[Property],0),0) = 0, 0, INDEX(Table_Question_Sets[Used Value],MATCH("State NT",Table_Question_Sets[Property],0),0)/100)</f>
        <v>0</v>
      </c>
      <c r="K38" s="27"/>
      <c r="L38" s="27"/>
      <c r="M38" s="27"/>
      <c r="N38" s="27"/>
    </row>
    <row r="39" spans="2:14" s="22" customFormat="1" ht="21" customHeight="1">
      <c r="B39" s="27" t="s">
        <v>891</v>
      </c>
      <c r="C39" s="27"/>
      <c r="D3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premiumPercentQLD</v>
      </c>
      <c r="F39" s="137" t="str">
        <f ca="1">IF(Table_Risk_1[[#This Row],[Header]]="Yes","",IF(Table_Risk_1[[#This Row],[Property]]&lt;&gt;"",Risk_1_Prefix&amp;SUBSTITUTE(Table_Risk_1[[#This Row],[Type]]," ","")&amp;SUBSTITUTE(Table_Risk_1[[#This Row],[Property]]," ",""),""))</f>
        <v>PIPremiumPremiumPercentQLD</v>
      </c>
      <c r="G39"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9" s="26">
        <f ca="1">IF(OR(Table_Risk_1[[#This Row],[Header]]="Yes",Table_Risk_1[[#This Row],[Property]]=""),"",IF(OR(Table_Risk_1[[#This Row],[Text]]="true",Table_Risk_1[[#This Row],[Text]]="false",ISNUMBER(Table_Risk_1[[#This Row],[Text]])),Table_Risk_1[[#This Row],[Text]],""""&amp;Table_Risk_1[[#This Row],[Text]]&amp;""""))</f>
        <v>0</v>
      </c>
      <c r="I39"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"premiumPercentQLD":0,</v>
      </c>
      <c r="J39" s="30">
        <f>IF(INDEX(Table_Question_Sets[Used Value],MATCH("State QLD",Table_Question_Sets[Property],0),0) = 0, 0, INDEX(Table_Question_Sets[Used Value],MATCH("State QLD",Table_Question_Sets[Property],0),0)/100)</f>
        <v>0</v>
      </c>
      <c r="K39" s="27"/>
      <c r="L39" s="27"/>
      <c r="M39" s="27"/>
      <c r="N39" s="27"/>
    </row>
    <row r="40" spans="2:14" s="22" customFormat="1" ht="21" customHeight="1">
      <c r="B40" s="27" t="s">
        <v>892</v>
      </c>
      <c r="C40" s="27"/>
      <c r="D4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4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premiumPercentSA</v>
      </c>
      <c r="F40" s="137" t="str">
        <f ca="1">IF(Table_Risk_1[[#This Row],[Header]]="Yes","",IF(Table_Risk_1[[#This Row],[Property]]&lt;&gt;"",Risk_1_Prefix&amp;SUBSTITUTE(Table_Risk_1[[#This Row],[Type]]," ","")&amp;SUBSTITUTE(Table_Risk_1[[#This Row],[Property]]," ",""),""))</f>
        <v>PIPremiumPremiumPercentSA</v>
      </c>
      <c r="G40"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0" s="26">
        <f ca="1">IF(OR(Table_Risk_1[[#This Row],[Header]]="Yes",Table_Risk_1[[#This Row],[Property]]=""),"",IF(OR(Table_Risk_1[[#This Row],[Text]]="true",Table_Risk_1[[#This Row],[Text]]="false",ISNUMBER(Table_Risk_1[[#This Row],[Text]])),Table_Risk_1[[#This Row],[Text]],""""&amp;Table_Risk_1[[#This Row],[Text]]&amp;""""))</f>
        <v>0</v>
      </c>
      <c r="I40"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"premiumPercentSA":0,</v>
      </c>
      <c r="J40" s="30">
        <f>IF(INDEX(Table_Question_Sets[Used Value],MATCH("State SA",Table_Question_Sets[Property],0),0) = 0, 0, INDEX(Table_Question_Sets[Used Value],MATCH("State SA",Table_Question_Sets[Property],0),0)/100)</f>
        <v>0</v>
      </c>
      <c r="K40" s="27"/>
      <c r="L40" s="27"/>
      <c r="M40" s="27"/>
      <c r="N40" s="27"/>
    </row>
    <row r="41" spans="2:14" s="22" customFormat="1" ht="21" customHeight="1">
      <c r="B41" s="27" t="s">
        <v>893</v>
      </c>
      <c r="C41" s="27"/>
      <c r="D4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4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premiumPercentTAS</v>
      </c>
      <c r="F41" s="137" t="str">
        <f ca="1">IF(Table_Risk_1[[#This Row],[Header]]="Yes","",IF(Table_Risk_1[[#This Row],[Property]]&lt;&gt;"",Risk_1_Prefix&amp;SUBSTITUTE(Table_Risk_1[[#This Row],[Type]]," ","")&amp;SUBSTITUTE(Table_Risk_1[[#This Row],[Property]]," ",""),""))</f>
        <v>PIPremiumPremiumPercentTAS</v>
      </c>
      <c r="G41"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1" s="26">
        <f ca="1">IF(OR(Table_Risk_1[[#This Row],[Header]]="Yes",Table_Risk_1[[#This Row],[Property]]=""),"",IF(OR(Table_Risk_1[[#This Row],[Text]]="true",Table_Risk_1[[#This Row],[Text]]="false",ISNUMBER(Table_Risk_1[[#This Row],[Text]])),Table_Risk_1[[#This Row],[Text]],""""&amp;Table_Risk_1[[#This Row],[Text]]&amp;""""))</f>
        <v>0</v>
      </c>
      <c r="I4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"premiumPercentTAS":0,</v>
      </c>
      <c r="J41" s="30">
        <f>IF(INDEX(Table_Question_Sets[Used Value],MATCH("State TAS",Table_Question_Sets[Property],0),0) = 0, 0, INDEX(Table_Question_Sets[Used Value],MATCH("State TAS",Table_Question_Sets[Property],0),0)/100)</f>
        <v>0</v>
      </c>
      <c r="K41" s="27"/>
      <c r="L41" s="27"/>
      <c r="M41" s="27"/>
      <c r="N41" s="27"/>
    </row>
    <row r="42" spans="2:14" s="22" customFormat="1" ht="21" customHeight="1">
      <c r="B42" s="27" t="s">
        <v>894</v>
      </c>
      <c r="C42" s="27"/>
      <c r="D4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4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premiumPercentVIC</v>
      </c>
      <c r="F42" s="137" t="str">
        <f ca="1">IF(Table_Risk_1[[#This Row],[Header]]="Yes","",IF(Table_Risk_1[[#This Row],[Property]]&lt;&gt;"",Risk_1_Prefix&amp;SUBSTITUTE(Table_Risk_1[[#This Row],[Type]]," ","")&amp;SUBSTITUTE(Table_Risk_1[[#This Row],[Property]]," ",""),""))</f>
        <v>PIPremiumPremiumPercentVIC</v>
      </c>
      <c r="G4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2" s="26">
        <f ca="1">IF(OR(Table_Risk_1[[#This Row],[Header]]="Yes",Table_Risk_1[[#This Row],[Property]]=""),"",IF(OR(Table_Risk_1[[#This Row],[Text]]="true",Table_Risk_1[[#This Row],[Text]]="false",ISNUMBER(Table_Risk_1[[#This Row],[Text]])),Table_Risk_1[[#This Row],[Text]],""""&amp;Table_Risk_1[[#This Row],[Text]]&amp;""""))</f>
        <v>0</v>
      </c>
      <c r="I4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"premiumPercentVIC":0,</v>
      </c>
      <c r="J42" s="30">
        <f>IF(INDEX(Table_Question_Sets[Used Value],MATCH("State VIC",Table_Question_Sets[Property],0),0) = 0, 0, INDEX(Table_Question_Sets[Used Value],MATCH("State VIC",Table_Question_Sets[Property],0),0)/100)</f>
        <v>0</v>
      </c>
      <c r="K42" s="27"/>
      <c r="L42" s="27"/>
      <c r="M42" s="27"/>
      <c r="N42" s="27"/>
    </row>
    <row r="43" spans="2:14" s="22" customFormat="1" ht="21" customHeight="1">
      <c r="B43" s="27" t="s">
        <v>895</v>
      </c>
      <c r="C43" s="27"/>
      <c r="D4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4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premiumPercentWA</v>
      </c>
      <c r="F43" s="137" t="str">
        <f ca="1">IF(Table_Risk_1[[#This Row],[Header]]="Yes","",IF(Table_Risk_1[[#This Row],[Property]]&lt;&gt;"",Risk_1_Prefix&amp;SUBSTITUTE(Table_Risk_1[[#This Row],[Type]]," ","")&amp;SUBSTITUTE(Table_Risk_1[[#This Row],[Property]]," ",""),""))</f>
        <v>PIPremiumPremiumPercentWA</v>
      </c>
      <c r="G4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3" s="26">
        <f ca="1">IF(OR(Table_Risk_1[[#This Row],[Header]]="Yes",Table_Risk_1[[#This Row],[Property]]=""),"",IF(OR(Table_Risk_1[[#This Row],[Text]]="true",Table_Risk_1[[#This Row],[Text]]="false",ISNUMBER(Table_Risk_1[[#This Row],[Text]])),Table_Risk_1[[#This Row],[Text]],""""&amp;Table_Risk_1[[#This Row],[Text]]&amp;""""))</f>
        <v>0</v>
      </c>
      <c r="I4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"premiumPercentWA":0,</v>
      </c>
      <c r="J43" s="30">
        <f>IF(INDEX(Table_Question_Sets[Used Value],MATCH("State WA",Table_Question_Sets[Property],0),0) = 0, 0, INDEX(Table_Question_Sets[Used Value],MATCH("State WA",Table_Question_Sets[Property],0),0)/100)</f>
        <v>0</v>
      </c>
      <c r="K43" s="27"/>
      <c r="L43" s="27"/>
      <c r="M43" s="27"/>
      <c r="N43" s="27"/>
    </row>
    <row r="44" spans="2:14" s="22" customFormat="1" ht="21" customHeight="1">
      <c r="B44" s="27" t="s">
        <v>1524</v>
      </c>
      <c r="C44" s="27"/>
      <c r="D4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4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premiumPercentOverseas</v>
      </c>
      <c r="F44" s="137" t="str">
        <f ca="1">IF(Table_Risk_1[[#This Row],[Header]]="Yes","",IF(Table_Risk_1[[#This Row],[Property]]&lt;&gt;"",Risk_1_Prefix&amp;SUBSTITUTE(Table_Risk_1[[#This Row],[Type]]," ","")&amp;SUBSTITUTE(Table_Risk_1[[#This Row],[Property]]," ",""),""))</f>
        <v>PIPremiumPremiumPercentOverseas</v>
      </c>
      <c r="G4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4" s="26">
        <f ca="1">IF(OR(Table_Risk_1[[#This Row],[Header]]="Yes",Table_Risk_1[[#This Row],[Property]]=""),"",IF(OR(Table_Risk_1[[#This Row],[Text]]="true",Table_Risk_1[[#This Row],[Text]]="false",ISNUMBER(Table_Risk_1[[#This Row],[Text]])),Table_Risk_1[[#This Row],[Text]],""""&amp;Table_Risk_1[[#This Row],[Text]]&amp;""""))</f>
        <v>0</v>
      </c>
      <c r="I4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"premiumPercentOverseas":0},</v>
      </c>
      <c r="J44" s="30">
        <f>IF(INDEX(Table_Question_Sets[Used Value],MATCH("Overseas",Table_Question_Sets[Property],0),0) = 0, 0, INDEX(Table_Question_Sets[Used Value],MATCH("Overseas",Table_Question_Sets[Property],0),0)/100)</f>
        <v>0</v>
      </c>
      <c r="K44" s="27"/>
      <c r="L44" s="27"/>
      <c r="M44" s="27"/>
      <c r="N44" s="27"/>
    </row>
    <row r="45" spans="2:14" ht="29.25" thickBot="1">
      <c r="B45" s="15" t="s">
        <v>1547</v>
      </c>
      <c r="C45" s="15" t="s">
        <v>60</v>
      </c>
      <c r="D45"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5"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rateApplicator</v>
      </c>
      <c r="F45" s="15" t="str">
        <f>IF(Table_Risk_1[[#This Row],[Header]]="Yes","",IF(Table_Risk_1[[#This Row],[Property]]&lt;&gt;"",Risk_1_Prefix&amp;SUBSTITUTE(Table_Risk_1[[#This Row],[Type]]," ","")&amp;SUBSTITUTE(Table_Risk_1[[#This Row],[Property]]," ",""),""))</f>
        <v/>
      </c>
      <c r="G45"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5" s="15" t="str">
        <f>IF(OR(Table_Risk_1[[#This Row],[Header]]="Yes",Table_Risk_1[[#This Row],[Property]]=""),"",IF(OR(Table_Risk_1[[#This Row],[Text]]="true",Table_Risk_1[[#This Row],[Text]]="false",ISNUMBER(Table_Risk_1[[#This Row],[Text]])),Table_Risk_1[[#This Row],[Text]],""""&amp;Table_Risk_1[[#This Row],[Text]]&amp;""""))</f>
        <v/>
      </c>
      <c r="I45"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"rateApplicator":{</v>
      </c>
      <c r="J45" s="15"/>
      <c r="K45" s="15"/>
      <c r="L45" s="15"/>
      <c r="M45" s="15"/>
      <c r="N45" s="15"/>
    </row>
    <row r="46" spans="2:14" s="22" customFormat="1" ht="21" hidden="1" customHeight="1">
      <c r="B46" s="27"/>
      <c r="C46" s="27"/>
      <c r="D4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Rate Applicator</v>
      </c>
      <c r="E4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6" s="137" t="str">
        <f>IF(Table_Risk_1[[#This Row],[Header]]="Yes","",IF(Table_Risk_1[[#This Row],[Property]]&lt;&gt;"",Risk_1_Prefix&amp;SUBSTITUTE(Table_Risk_1[[#This Row],[Type]]," ","")&amp;SUBSTITUTE(Table_Risk_1[[#This Row],[Property]]," ",""),""))</f>
        <v/>
      </c>
      <c r="G46"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6" s="26" t="str">
        <f>IF(OR(Table_Risk_1[[#This Row],[Header]]="Yes",Table_Risk_1[[#This Row],[Property]]=""),"",IF(OR(Table_Risk_1[[#This Row],[Text]]="true",Table_Risk_1[[#This Row],[Text]]="false",ISNUMBER(Table_Risk_1[[#This Row],[Text]])),Table_Risk_1[[#This Row],[Text]],""""&amp;Table_Risk_1[[#This Row],[Text]]&amp;""""))</f>
        <v/>
      </c>
      <c r="I4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6" s="27"/>
      <c r="K46" s="27"/>
      <c r="L46" s="27"/>
      <c r="M46" s="27"/>
      <c r="N46" s="27"/>
    </row>
    <row r="47" spans="2:14" s="22" customFormat="1" ht="21" customHeight="1">
      <c r="B47" s="27" t="s">
        <v>1548</v>
      </c>
      <c r="C47" s="27"/>
      <c r="D4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Rate Applicator</v>
      </c>
      <c r="E4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rateYearTableModifier</v>
      </c>
      <c r="F47" s="137" t="str">
        <f ca="1">IF(Table_Risk_1[[#This Row],[Header]]="Yes","",IF(Table_Risk_1[[#This Row],[Property]]&lt;&gt;"",Risk_1_Prefix&amp;SUBSTITUTE(Table_Risk_1[[#This Row],[Type]]," ","")&amp;SUBSTITUTE(Table_Risk_1[[#This Row],[Property]]," ",""),""))</f>
        <v>PIRateApplicatorRateYearTableModifier</v>
      </c>
      <c r="G47"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_2020</v>
      </c>
      <c r="H47" s="26" t="str">
        <f ca="1">IF(OR(Table_Risk_1[[#This Row],[Header]]="Yes",Table_Risk_1[[#This Row],[Property]]=""),"",IF(OR(Table_Risk_1[[#This Row],[Text]]="true",Table_Risk_1[[#This Row],[Text]]="false",ISNUMBER(Table_Risk_1[[#This Row],[Text]])),Table_Risk_1[[#This Row],[Text]],""""&amp;Table_Risk_1[[#This Row],[Text]]&amp;""""))</f>
        <v>"_2020"</v>
      </c>
      <c r="I4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"rateYearTableModifier":"_2020"},</v>
      </c>
      <c r="J47" s="27" t="str">
        <f>IF(ISNUMBER(SEARCH(J16,INDEX(Table_Rating_Factors_bk[],MATCH("Enabled Year Rates",Table_Rating_Factors_bk[Property],0),2))), "_"&amp;J16, "")</f>
        <v>_2020</v>
      </c>
      <c r="K47" s="27"/>
      <c r="L47" s="27"/>
      <c r="M47" s="27"/>
      <c r="N47" s="27"/>
    </row>
    <row r="48" spans="2:14" ht="29.25" thickBot="1">
      <c r="B48" s="15" t="s">
        <v>1775</v>
      </c>
      <c r="C48" s="15" t="s">
        <v>60</v>
      </c>
      <c r="D48"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8"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premiumFactorCalculation</v>
      </c>
      <c r="F48" s="15" t="str">
        <f>IF(Table_Risk_1[[#This Row],[Header]]="Yes","",IF(Table_Risk_1[[#This Row],[Property]]&lt;&gt;"",Risk_1_Prefix&amp;SUBSTITUTE(Table_Risk_1[[#This Row],[Type]]," ","")&amp;SUBSTITUTE(Table_Risk_1[[#This Row],[Property]]," ",""),""))</f>
        <v/>
      </c>
      <c r="G48"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8" s="15" t="str">
        <f>IF(OR(Table_Risk_1[[#This Row],[Header]]="Yes",Table_Risk_1[[#This Row],[Property]]=""),"",IF(OR(Table_Risk_1[[#This Row],[Text]]="true",Table_Risk_1[[#This Row],[Text]]="false",ISNUMBER(Table_Risk_1[[#This Row],[Text]])),Table_Risk_1[[#This Row],[Text]],""""&amp;Table_Risk_1[[#This Row],[Text]]&amp;""""))</f>
        <v/>
      </c>
      <c r="I48"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"premiumFactorCalculation":{</v>
      </c>
      <c r="J48" s="15"/>
      <c r="K48" s="15"/>
      <c r="L48" s="15"/>
      <c r="M48" s="15"/>
      <c r="N48" s="15"/>
    </row>
    <row r="49" spans="2:14" s="22" customFormat="1" ht="21" hidden="1" customHeight="1">
      <c r="B49" s="27"/>
      <c r="C49" s="27"/>
      <c r="D4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 Factor Calculation</v>
      </c>
      <c r="E4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9" s="137" t="str">
        <f>IF(Table_Risk_1[[#This Row],[Header]]="Yes","",IF(Table_Risk_1[[#This Row],[Property]]&lt;&gt;"",Risk_1_Prefix&amp;SUBSTITUTE(Table_Risk_1[[#This Row],[Type]]," ","")&amp;SUBSTITUTE(Table_Risk_1[[#This Row],[Property]]," ",""),""))</f>
        <v/>
      </c>
      <c r="G49"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9" s="26" t="str">
        <f>IF(OR(Table_Risk_1[[#This Row],[Header]]="Yes",Table_Risk_1[[#This Row],[Property]]=""),"",IF(OR(Table_Risk_1[[#This Row],[Text]]="true",Table_Risk_1[[#This Row],[Text]]="false",ISNUMBER(Table_Risk_1[[#This Row],[Text]])),Table_Risk_1[[#This Row],[Text]],""""&amp;Table_Risk_1[[#This Row],[Text]]&amp;""""))</f>
        <v/>
      </c>
      <c r="I49"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9" s="27"/>
      <c r="K49" s="27"/>
      <c r="L49" s="27"/>
      <c r="M49" s="27"/>
      <c r="N49" s="27"/>
    </row>
    <row r="50" spans="2:14" s="22" customFormat="1" ht="21" customHeight="1">
      <c r="B50" s="27" t="s">
        <v>1777</v>
      </c>
      <c r="C50" s="27"/>
      <c r="D5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 Factor Calculation</v>
      </c>
      <c r="E5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basePremiumFactor</v>
      </c>
      <c r="F50" s="137" t="str">
        <f ca="1">IF(Table_Risk_1[[#This Row],[Header]]="Yes","",IF(Table_Risk_1[[#This Row],[Property]]&lt;&gt;"",Risk_1_Prefix&amp;SUBSTITUTE(Table_Risk_1[[#This Row],[Type]]," ","")&amp;SUBSTITUTE(Table_Risk_1[[#This Row],[Property]]," ",""),""))</f>
        <v>PIPremiumFactorCalculationBasePremiumFactor</v>
      </c>
      <c r="G50"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16814.289287708365</v>
      </c>
      <c r="H50" s="26">
        <f ca="1">IF(OR(Table_Risk_1[[#This Row],[Header]]="Yes",Table_Risk_1[[#This Row],[Property]]=""),"",IF(OR(Table_Risk_1[[#This Row],[Text]]="true",Table_Risk_1[[#This Row],[Text]]="false",ISNUMBER(Table_Risk_1[[#This Row],[Text]])),Table_Risk_1[[#This Row],[Text]],""""&amp;Table_Risk_1[[#This Row],[Text]]&amp;""""))</f>
        <v>16814.289287708365</v>
      </c>
      <c r="I50"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"basePremiumFactor":16814.2892877084,</v>
      </c>
      <c r="J50" s="46">
        <f ca="1">J75</f>
        <v>16814.289287708365</v>
      </c>
      <c r="K50" s="27"/>
      <c r="L50" s="27"/>
      <c r="M50" s="27"/>
      <c r="N50" s="27"/>
    </row>
    <row r="51" spans="2:14" s="22" customFormat="1" ht="21" customHeight="1">
      <c r="B51" s="27" t="s">
        <v>1773</v>
      </c>
      <c r="C51" s="27"/>
      <c r="D5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 Factor Calculation</v>
      </c>
      <c r="E5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riskDiscountedPremium</v>
      </c>
      <c r="F51" s="137" t="str">
        <f ca="1">IF(Table_Risk_1[[#This Row],[Header]]="Yes","",IF(Table_Risk_1[[#This Row],[Property]]&lt;&gt;"",Risk_1_Prefix&amp;SUBSTITUTE(Table_Risk_1[[#This Row],[Type]]," ","")&amp;SUBSTITUTE(Table_Risk_1[[#This Row],[Property]]," ",""),""))</f>
        <v>PIPremiumFactorCalculationRiskDiscountedPremium</v>
      </c>
      <c r="G51"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16814.289287708365</v>
      </c>
      <c r="H51" s="26">
        <f ca="1">IF(OR(Table_Risk_1[[#This Row],[Header]]="Yes",Table_Risk_1[[#This Row],[Property]]=""),"",IF(OR(Table_Risk_1[[#This Row],[Text]]="true",Table_Risk_1[[#This Row],[Text]]="false",ISNUMBER(Table_Risk_1[[#This Row],[Text]])),Table_Risk_1[[#This Row],[Text]],""""&amp;Table_Risk_1[[#This Row],[Text]]&amp;""""))</f>
        <v>16814.289287708365</v>
      </c>
      <c r="I5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"riskDiscountedPremium":16814.2892877084,</v>
      </c>
      <c r="J51" s="46">
        <f ca="1">J81</f>
        <v>16814.289287708365</v>
      </c>
      <c r="K51" s="27"/>
      <c r="L51" s="27"/>
      <c r="M51" s="27"/>
      <c r="N51" s="27"/>
    </row>
    <row r="52" spans="2:14" s="22" customFormat="1" ht="21" customHeight="1">
      <c r="B52" s="27" t="s">
        <v>1774</v>
      </c>
      <c r="C52" s="27"/>
      <c r="D5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 Factor Calculation</v>
      </c>
      <c r="E5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claimsCappedPremium</v>
      </c>
      <c r="F52" s="137" t="str">
        <f ca="1">IF(Table_Risk_1[[#This Row],[Header]]="Yes","",IF(Table_Risk_1[[#This Row],[Property]]&lt;&gt;"",Risk_1_Prefix&amp;SUBSTITUTE(Table_Risk_1[[#This Row],[Type]]," ","")&amp;SUBSTITUTE(Table_Risk_1[[#This Row],[Property]]," ",""),""))</f>
        <v>PIPremiumFactorCalculationClaimsCappedPremium</v>
      </c>
      <c r="G5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6153.8461538461534</v>
      </c>
      <c r="H52" s="26">
        <f ca="1">IF(OR(Table_Risk_1[[#This Row],[Header]]="Yes",Table_Risk_1[[#This Row],[Property]]=""),"",IF(OR(Table_Risk_1[[#This Row],[Text]]="true",Table_Risk_1[[#This Row],[Text]]="false",ISNUMBER(Table_Risk_1[[#This Row],[Text]])),Table_Risk_1[[#This Row],[Text]],""""&amp;Table_Risk_1[[#This Row],[Text]]&amp;""""))</f>
        <v>6153.8461538461534</v>
      </c>
      <c r="I5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"claimsCappedPremium":6153.84615384615,</v>
      </c>
      <c r="J52" s="46">
        <f ca="1">J91</f>
        <v>6153.8461538461534</v>
      </c>
      <c r="K52" s="27"/>
      <c r="L52" s="27"/>
      <c r="M52" s="27"/>
      <c r="N52" s="27"/>
    </row>
    <row r="53" spans="2:14" s="22" customFormat="1" ht="21" customHeight="1">
      <c r="B53" s="27" t="s">
        <v>1776</v>
      </c>
      <c r="C53" s="27"/>
      <c r="D5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 Factor Calculation</v>
      </c>
      <c r="E5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premiumFactor</v>
      </c>
      <c r="F53" s="137" t="str">
        <f ca="1">IF(Table_Risk_1[[#This Row],[Header]]="Yes","",IF(Table_Risk_1[[#This Row],[Property]]&lt;&gt;"",Risk_1_Prefix&amp;SUBSTITUTE(Table_Risk_1[[#This Row],[Type]]," ","")&amp;SUBSTITUTE(Table_Risk_1[[#This Row],[Property]]," ",""),""))</f>
        <v>PIPremiumFactorCalculationPremiumFactor</v>
      </c>
      <c r="G5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16814.289287708365</v>
      </c>
      <c r="H53" s="26">
        <f ca="1">IF(OR(Table_Risk_1[[#This Row],[Header]]="Yes",Table_Risk_1[[#This Row],[Property]]=""),"",IF(OR(Table_Risk_1[[#This Row],[Text]]="true",Table_Risk_1[[#This Row],[Text]]="false",ISNUMBER(Table_Risk_1[[#This Row],[Text]])),Table_Risk_1[[#This Row],[Text]],""""&amp;Table_Risk_1[[#This Row],[Text]]&amp;""""))</f>
        <v>16814.289287708365</v>
      </c>
      <c r="I5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"premiumFactor":16814.2892877084},</v>
      </c>
      <c r="J53" s="54">
        <f ca="1">IF(J51&gt;J52,J51,J52)</f>
        <v>16814.289287708365</v>
      </c>
      <c r="K53" s="27"/>
      <c r="L53" s="27"/>
      <c r="M53" s="27"/>
      <c r="N53" s="27"/>
    </row>
    <row r="54" spans="2:14" ht="29.25" thickBot="1">
      <c r="B54" s="15" t="s">
        <v>1557</v>
      </c>
      <c r="C54" s="15" t="s">
        <v>60</v>
      </c>
      <c r="D54"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54"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weightDistribution</v>
      </c>
      <c r="F54" s="15" t="str">
        <f>IF(Table_Risk_1[[#This Row],[Header]]="Yes","",IF(Table_Risk_1[[#This Row],[Property]]&lt;&gt;"",Risk_1_Prefix&amp;SUBSTITUTE(Table_Risk_1[[#This Row],[Type]]," ","")&amp;SUBSTITUTE(Table_Risk_1[[#This Row],[Property]]," ",""),""))</f>
        <v/>
      </c>
      <c r="G54"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4" s="15" t="str">
        <f>IF(OR(Table_Risk_1[[#This Row],[Header]]="Yes",Table_Risk_1[[#This Row],[Property]]=""),"",IF(OR(Table_Risk_1[[#This Row],[Text]]="true",Table_Risk_1[[#This Row],[Text]]="false",ISNUMBER(Table_Risk_1[[#This Row],[Text]])),Table_Risk_1[[#This Row],[Text]],""""&amp;Table_Risk_1[[#This Row],[Text]]&amp;""""))</f>
        <v/>
      </c>
      <c r="I54"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"weightDistribution":{</v>
      </c>
      <c r="J54" s="15"/>
      <c r="K54" s="15"/>
      <c r="L54" s="15"/>
      <c r="M54" s="15"/>
      <c r="N54" s="15"/>
    </row>
    <row r="55" spans="2:14" s="22" customFormat="1" ht="21" hidden="1" customHeight="1">
      <c r="B55" s="27"/>
      <c r="C55" s="27"/>
      <c r="D5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5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55" s="137" t="str">
        <f>IF(Table_Risk_1[[#This Row],[Header]]="Yes","",IF(Table_Risk_1[[#This Row],[Property]]&lt;&gt;"",Risk_1_Prefix&amp;SUBSTITUTE(Table_Risk_1[[#This Row],[Type]]," ","")&amp;SUBSTITUTE(Table_Risk_1[[#This Row],[Property]]," ",""),""))</f>
        <v/>
      </c>
      <c r="G55"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5" s="26" t="str">
        <f>IF(OR(Table_Risk_1[[#This Row],[Header]]="Yes",Table_Risk_1[[#This Row],[Property]]=""),"",IF(OR(Table_Risk_1[[#This Row],[Text]]="true",Table_Risk_1[[#This Row],[Text]]="false",ISNUMBER(Table_Risk_1[[#This Row],[Text]])),Table_Risk_1[[#This Row],[Text]],""""&amp;Table_Risk_1[[#This Row],[Text]]&amp;""""))</f>
        <v/>
      </c>
      <c r="I5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55" s="27"/>
      <c r="K55" s="27"/>
      <c r="L55" s="27"/>
      <c r="M55" s="27"/>
      <c r="N55" s="27"/>
    </row>
    <row r="56" spans="2:14" s="22" customFormat="1" ht="21" customHeight="1">
      <c r="B56" s="27" t="s">
        <v>1220</v>
      </c>
      <c r="C56" s="27"/>
      <c r="D5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5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cadastralSurveying</v>
      </c>
      <c r="F56" s="137" t="str">
        <f ca="1">IF(Table_Risk_1[[#This Row],[Header]]="Yes","",IF(Table_Risk_1[[#This Row],[Property]]&lt;&gt;"",Risk_1_Prefix&amp;SUBSTITUTE(Table_Risk_1[[#This Row],[Type]]," ","")&amp;SUBSTITUTE(Table_Risk_1[[#This Row],[Property]]," ",""),""))</f>
        <v>PIWeightDistributionCadastralSurveying</v>
      </c>
      <c r="G56"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1.3</v>
      </c>
      <c r="H56" s="26">
        <f ca="1">IF(OR(Table_Risk_1[[#This Row],[Header]]="Yes",Table_Risk_1[[#This Row],[Property]]=""),"",IF(OR(Table_Risk_1[[#This Row],[Text]]="true",Table_Risk_1[[#This Row],[Text]]="false",ISNUMBER(Table_Risk_1[[#This Row],[Text]])),Table_Risk_1[[#This Row],[Text]],""""&amp;Table_Risk_1[[#This Row],[Text]]&amp;""""))</f>
        <v>1.3</v>
      </c>
      <c r="I5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"cadastralSurveying":1.3,</v>
      </c>
      <c r="J56"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1.3</v>
      </c>
      <c r="K56" s="27"/>
      <c r="L56" s="27"/>
      <c r="M56" s="27"/>
      <c r="N56" s="27"/>
    </row>
    <row r="57" spans="2:14" s="22" customFormat="1" ht="21" customHeight="1">
      <c r="B57" s="27" t="s">
        <v>1222</v>
      </c>
      <c r="C57" s="27"/>
      <c r="D5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5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topographicalMapping</v>
      </c>
      <c r="F57" s="137" t="str">
        <f ca="1">IF(Table_Risk_1[[#This Row],[Header]]="Yes","",IF(Table_Risk_1[[#This Row],[Property]]&lt;&gt;"",Risk_1_Prefix&amp;SUBSTITUTE(Table_Risk_1[[#This Row],[Type]]," ","")&amp;SUBSTITUTE(Table_Risk_1[[#This Row],[Property]]," ",""),""))</f>
        <v>PIWeightDistributionTopographicalMapping</v>
      </c>
      <c r="G57"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57" s="26">
        <f ca="1">IF(OR(Table_Risk_1[[#This Row],[Header]]="Yes",Table_Risk_1[[#This Row],[Property]]=""),"",IF(OR(Table_Risk_1[[#This Row],[Text]]="true",Table_Risk_1[[#This Row],[Text]]="false",ISNUMBER(Table_Risk_1[[#This Row],[Text]])),Table_Risk_1[[#This Row],[Text]],""""&amp;Table_Risk_1[[#This Row],[Text]]&amp;""""))</f>
        <v>0</v>
      </c>
      <c r="I5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"topographicalMapping":0,</v>
      </c>
      <c r="J57"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57" s="27"/>
      <c r="L57" s="27"/>
      <c r="M57" s="27"/>
      <c r="N57" s="27"/>
    </row>
    <row r="58" spans="2:14" s="22" customFormat="1" ht="21" customHeight="1">
      <c r="B58" s="27" t="s">
        <v>1224</v>
      </c>
      <c r="C58" s="27"/>
      <c r="D5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5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civilEngineering</v>
      </c>
      <c r="F58" s="137" t="str">
        <f ca="1">IF(Table_Risk_1[[#This Row],[Header]]="Yes","",IF(Table_Risk_1[[#This Row],[Property]]&lt;&gt;"",Risk_1_Prefix&amp;SUBSTITUTE(Table_Risk_1[[#This Row],[Type]]," ","")&amp;SUBSTITUTE(Table_Risk_1[[#This Row],[Property]]," ",""),""))</f>
        <v>PIWeightDistributionCivilEngineering</v>
      </c>
      <c r="G58"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58" s="26">
        <f ca="1">IF(OR(Table_Risk_1[[#This Row],[Header]]="Yes",Table_Risk_1[[#This Row],[Property]]=""),"",IF(OR(Table_Risk_1[[#This Row],[Text]]="true",Table_Risk_1[[#This Row],[Text]]="false",ISNUMBER(Table_Risk_1[[#This Row],[Text]])),Table_Risk_1[[#This Row],[Text]],""""&amp;Table_Risk_1[[#This Row],[Text]]&amp;""""))</f>
        <v>0</v>
      </c>
      <c r="I58"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"civilEngineering":0,</v>
      </c>
      <c r="J58"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58" s="27"/>
      <c r="L58" s="27"/>
      <c r="M58" s="27"/>
      <c r="N58" s="27"/>
    </row>
    <row r="59" spans="2:14" s="22" customFormat="1" ht="21" customHeight="1">
      <c r="B59" s="27" t="s">
        <v>1226</v>
      </c>
      <c r="C59" s="27"/>
      <c r="D5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5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structuralEngineering</v>
      </c>
      <c r="F59" s="137" t="str">
        <f ca="1">IF(Table_Risk_1[[#This Row],[Header]]="Yes","",IF(Table_Risk_1[[#This Row],[Property]]&lt;&gt;"",Risk_1_Prefix&amp;SUBSTITUTE(Table_Risk_1[[#This Row],[Type]]," ","")&amp;SUBSTITUTE(Table_Risk_1[[#This Row],[Property]]," ",""),""))</f>
        <v>PIWeightDistributionStructuralEngineering</v>
      </c>
      <c r="G59"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59" s="26">
        <f ca="1">IF(OR(Table_Risk_1[[#This Row],[Header]]="Yes",Table_Risk_1[[#This Row],[Property]]=""),"",IF(OR(Table_Risk_1[[#This Row],[Text]]="true",Table_Risk_1[[#This Row],[Text]]="false",ISNUMBER(Table_Risk_1[[#This Row],[Text]])),Table_Risk_1[[#This Row],[Text]],""""&amp;Table_Risk_1[[#This Row],[Text]]&amp;""""))</f>
        <v>0</v>
      </c>
      <c r="I59"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"structuralEngineering":0,</v>
      </c>
      <c r="J59"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59" s="27"/>
      <c r="L59" s="27"/>
      <c r="M59" s="27"/>
      <c r="N59" s="27"/>
    </row>
    <row r="60" spans="2:14" s="22" customFormat="1" ht="21" customHeight="1">
      <c r="B60" s="27" t="s">
        <v>1228</v>
      </c>
      <c r="C60" s="27"/>
      <c r="D6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6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engineeringSurveying</v>
      </c>
      <c r="F60" s="137" t="str">
        <f ca="1">IF(Table_Risk_1[[#This Row],[Header]]="Yes","",IF(Table_Risk_1[[#This Row],[Property]]&lt;&gt;"",Risk_1_Prefix&amp;SUBSTITUTE(Table_Risk_1[[#This Row],[Type]]," ","")&amp;SUBSTITUTE(Table_Risk_1[[#This Row],[Property]]," ",""),""))</f>
        <v>PIWeightDistributionEngineeringSurveying</v>
      </c>
      <c r="G60"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0" s="26">
        <f ca="1">IF(OR(Table_Risk_1[[#This Row],[Header]]="Yes",Table_Risk_1[[#This Row],[Property]]=""),"",IF(OR(Table_Risk_1[[#This Row],[Text]]="true",Table_Risk_1[[#This Row],[Text]]="false",ISNUMBER(Table_Risk_1[[#This Row],[Text]])),Table_Risk_1[[#This Row],[Text]],""""&amp;Table_Risk_1[[#This Row],[Text]]&amp;""""))</f>
        <v>0</v>
      </c>
      <c r="I60"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"engineeringSurveying":0,</v>
      </c>
      <c r="J60"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60" s="27"/>
      <c r="L60" s="27"/>
      <c r="M60" s="27"/>
      <c r="N60" s="27"/>
    </row>
    <row r="61" spans="2:14" s="22" customFormat="1" ht="21" customHeight="1">
      <c r="B61" s="27" t="s">
        <v>1230</v>
      </c>
      <c r="C61" s="27"/>
      <c r="D6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6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infrastructureDesign</v>
      </c>
      <c r="F61" s="137" t="str">
        <f ca="1">IF(Table_Risk_1[[#This Row],[Header]]="Yes","",IF(Table_Risk_1[[#This Row],[Property]]&lt;&gt;"",Risk_1_Prefix&amp;SUBSTITUTE(Table_Risk_1[[#This Row],[Type]]," ","")&amp;SUBSTITUTE(Table_Risk_1[[#This Row],[Property]]," ",""),""))</f>
        <v>PIWeightDistributionInfrastructureDesign</v>
      </c>
      <c r="G61"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1" s="26">
        <f ca="1">IF(OR(Table_Risk_1[[#This Row],[Header]]="Yes",Table_Risk_1[[#This Row],[Property]]=""),"",IF(OR(Table_Risk_1[[#This Row],[Text]]="true",Table_Risk_1[[#This Row],[Text]]="false",ISNUMBER(Table_Risk_1[[#This Row],[Text]])),Table_Risk_1[[#This Row],[Text]],""""&amp;Table_Risk_1[[#This Row],[Text]]&amp;""""))</f>
        <v>0</v>
      </c>
      <c r="I6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"infrastructureDesign":0,</v>
      </c>
      <c r="J61"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61" s="27"/>
      <c r="L61" s="27"/>
      <c r="M61" s="27"/>
      <c r="N61" s="27"/>
    </row>
    <row r="62" spans="2:14" s="22" customFormat="1" ht="21" customHeight="1">
      <c r="B62" s="27" t="s">
        <v>1232</v>
      </c>
      <c r="C62" s="27"/>
      <c r="D6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6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settingStructures</v>
      </c>
      <c r="F62" s="137" t="str">
        <f ca="1">IF(Table_Risk_1[[#This Row],[Header]]="Yes","",IF(Table_Risk_1[[#This Row],[Property]]&lt;&gt;"",Risk_1_Prefix&amp;SUBSTITUTE(Table_Risk_1[[#This Row],[Type]]," ","")&amp;SUBSTITUTE(Table_Risk_1[[#This Row],[Property]]," ",""),""))</f>
        <v>PIWeightDistributionSettingStructures</v>
      </c>
      <c r="G6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2" s="26">
        <f ca="1">IF(OR(Table_Risk_1[[#This Row],[Header]]="Yes",Table_Risk_1[[#This Row],[Property]]=""),"",IF(OR(Table_Risk_1[[#This Row],[Text]]="true",Table_Risk_1[[#This Row],[Text]]="false",ISNUMBER(Table_Risk_1[[#This Row],[Text]])),Table_Risk_1[[#This Row],[Text]],""""&amp;Table_Risk_1[[#This Row],[Text]]&amp;""""))</f>
        <v>0</v>
      </c>
      <c r="I6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"settingStructures":0,</v>
      </c>
      <c r="J62"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62" s="27"/>
      <c r="L62" s="27"/>
      <c r="M62" s="27"/>
      <c r="N62" s="27"/>
    </row>
    <row r="63" spans="2:14" s="22" customFormat="1" ht="21" customHeight="1">
      <c r="B63" s="27" t="s">
        <v>1234</v>
      </c>
      <c r="C63" s="27"/>
      <c r="D6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6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landPlanning</v>
      </c>
      <c r="F63" s="137" t="str">
        <f ca="1">IF(Table_Risk_1[[#This Row],[Header]]="Yes","",IF(Table_Risk_1[[#This Row],[Property]]&lt;&gt;"",Risk_1_Prefix&amp;SUBSTITUTE(Table_Risk_1[[#This Row],[Type]]," ","")&amp;SUBSTITUTE(Table_Risk_1[[#This Row],[Property]]," ",""),""))</f>
        <v>PIWeightDistributionLandPlanning</v>
      </c>
      <c r="G6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3" s="26">
        <f ca="1">IF(OR(Table_Risk_1[[#This Row],[Header]]="Yes",Table_Risk_1[[#This Row],[Property]]=""),"",IF(OR(Table_Risk_1[[#This Row],[Text]]="true",Table_Risk_1[[#This Row],[Text]]="false",ISNUMBER(Table_Risk_1[[#This Row],[Text]])),Table_Risk_1[[#This Row],[Text]],""""&amp;Table_Risk_1[[#This Row],[Text]]&amp;""""))</f>
        <v>0</v>
      </c>
      <c r="I6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"landPlanning":0,</v>
      </c>
      <c r="J63"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63" s="27"/>
      <c r="L63" s="27"/>
      <c r="M63" s="27"/>
      <c r="N63" s="27"/>
    </row>
    <row r="64" spans="2:14" s="22" customFormat="1" ht="21" customHeight="1">
      <c r="B64" s="27" t="s">
        <v>1236</v>
      </c>
      <c r="C64" s="27"/>
      <c r="D6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6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geotechnicalEngineering</v>
      </c>
      <c r="F64" s="137" t="str">
        <f ca="1">IF(Table_Risk_1[[#This Row],[Header]]="Yes","",IF(Table_Risk_1[[#This Row],[Property]]&lt;&gt;"",Risk_1_Prefix&amp;SUBSTITUTE(Table_Risk_1[[#This Row],[Type]]," ","")&amp;SUBSTITUTE(Table_Risk_1[[#This Row],[Property]]," ",""),""))</f>
        <v>PIWeightDistributionGeotechnicalEngineering</v>
      </c>
      <c r="G6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4" s="26">
        <f ca="1">IF(OR(Table_Risk_1[[#This Row],[Header]]="Yes",Table_Risk_1[[#This Row],[Property]]=""),"",IF(OR(Table_Risk_1[[#This Row],[Text]]="true",Table_Risk_1[[#This Row],[Text]]="false",ISNUMBER(Table_Risk_1[[#This Row],[Text]])),Table_Risk_1[[#This Row],[Text]],""""&amp;Table_Risk_1[[#This Row],[Text]]&amp;""""))</f>
        <v>0</v>
      </c>
      <c r="I6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"geotechnicalEngineering":0,</v>
      </c>
      <c r="J64"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64" s="27"/>
      <c r="L64" s="27"/>
      <c r="M64" s="27"/>
      <c r="N64" s="27"/>
    </row>
    <row r="65" spans="2:14" s="22" customFormat="1" ht="21" customHeight="1">
      <c r="B65" s="27" t="s">
        <v>1238</v>
      </c>
      <c r="C65" s="27"/>
      <c r="D6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6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townPlanning</v>
      </c>
      <c r="F65" s="137" t="str">
        <f ca="1">IF(Table_Risk_1[[#This Row],[Header]]="Yes","",IF(Table_Risk_1[[#This Row],[Property]]&lt;&gt;"",Risk_1_Prefix&amp;SUBSTITUTE(Table_Risk_1[[#This Row],[Type]]," ","")&amp;SUBSTITUTE(Table_Risk_1[[#This Row],[Property]]," ",""),""))</f>
        <v>PIWeightDistributionTownPlanning</v>
      </c>
      <c r="G6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5" s="26">
        <f ca="1">IF(OR(Table_Risk_1[[#This Row],[Header]]="Yes",Table_Risk_1[[#This Row],[Property]]=""),"",IF(OR(Table_Risk_1[[#This Row],[Text]]="true",Table_Risk_1[[#This Row],[Text]]="false",ISNUMBER(Table_Risk_1[[#This Row],[Text]])),Table_Risk_1[[#This Row],[Text]],""""&amp;Table_Risk_1[[#This Row],[Text]]&amp;""""))</f>
        <v>0</v>
      </c>
      <c r="I6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"townPlanning":0,</v>
      </c>
      <c r="J65"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65" s="27"/>
      <c r="L65" s="27"/>
      <c r="M65" s="27"/>
      <c r="N65" s="27"/>
    </row>
    <row r="66" spans="2:14" s="22" customFormat="1" ht="21" customHeight="1">
      <c r="B66" s="27" t="s">
        <v>1240</v>
      </c>
      <c r="C66" s="27"/>
      <c r="D6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6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geographicalInformationSystems</v>
      </c>
      <c r="F66" s="137" t="str">
        <f ca="1">IF(Table_Risk_1[[#This Row],[Header]]="Yes","",IF(Table_Risk_1[[#This Row],[Property]]&lt;&gt;"",Risk_1_Prefix&amp;SUBSTITUTE(Table_Risk_1[[#This Row],[Type]]," ","")&amp;SUBSTITUTE(Table_Risk_1[[#This Row],[Property]]," ",""),""))</f>
        <v>PIWeightDistributionGeographicalInformationSystems</v>
      </c>
      <c r="G66"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6" s="26">
        <f ca="1">IF(OR(Table_Risk_1[[#This Row],[Header]]="Yes",Table_Risk_1[[#This Row],[Property]]=""),"",IF(OR(Table_Risk_1[[#This Row],[Text]]="true",Table_Risk_1[[#This Row],[Text]]="false",ISNUMBER(Table_Risk_1[[#This Row],[Text]])),Table_Risk_1[[#This Row],[Text]],""""&amp;Table_Risk_1[[#This Row],[Text]]&amp;""""))</f>
        <v>0</v>
      </c>
      <c r="I6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"geographicalInformationSystems":0,</v>
      </c>
      <c r="J66"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66" s="27"/>
      <c r="L66" s="27"/>
      <c r="M66" s="27"/>
      <c r="N66" s="27"/>
    </row>
    <row r="67" spans="2:14" s="22" customFormat="1" ht="21" customHeight="1">
      <c r="B67" s="27" t="s">
        <v>1242</v>
      </c>
      <c r="C67" s="27"/>
      <c r="D6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6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projectManagement</v>
      </c>
      <c r="F67" s="137" t="str">
        <f ca="1">IF(Table_Risk_1[[#This Row],[Header]]="Yes","",IF(Table_Risk_1[[#This Row],[Property]]&lt;&gt;"",Risk_1_Prefix&amp;SUBSTITUTE(Table_Risk_1[[#This Row],[Type]]," ","")&amp;SUBSTITUTE(Table_Risk_1[[#This Row],[Property]]," ",""),""))</f>
        <v>PIWeightDistributionProjectManagement</v>
      </c>
      <c r="G67"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7" s="26">
        <f ca="1">IF(OR(Table_Risk_1[[#This Row],[Header]]="Yes",Table_Risk_1[[#This Row],[Property]]=""),"",IF(OR(Table_Risk_1[[#This Row],[Text]]="true",Table_Risk_1[[#This Row],[Text]]="false",ISNUMBER(Table_Risk_1[[#This Row],[Text]])),Table_Risk_1[[#This Row],[Text]],""""&amp;Table_Risk_1[[#This Row],[Text]]&amp;""""))</f>
        <v>0</v>
      </c>
      <c r="I6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"projectManagement":0,</v>
      </c>
      <c r="J67"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67" s="27"/>
      <c r="L67" s="27"/>
      <c r="M67" s="27"/>
      <c r="N67" s="27"/>
    </row>
    <row r="68" spans="2:14" s="22" customFormat="1" ht="21" customHeight="1">
      <c r="B68" s="27" t="s">
        <v>1244</v>
      </c>
      <c r="C68" s="27"/>
      <c r="D6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6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otherActivities</v>
      </c>
      <c r="F68" s="137" t="str">
        <f ca="1">IF(Table_Risk_1[[#This Row],[Header]]="Yes","",IF(Table_Risk_1[[#This Row],[Property]]&lt;&gt;"",Risk_1_Prefix&amp;SUBSTITUTE(Table_Risk_1[[#This Row],[Type]]," ","")&amp;SUBSTITUTE(Table_Risk_1[[#This Row],[Property]]," ",""),""))</f>
        <v>PIWeightDistributionOtherActivities</v>
      </c>
      <c r="G68"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8" s="26">
        <f ca="1">IF(OR(Table_Risk_1[[#This Row],[Header]]="Yes",Table_Risk_1[[#This Row],[Property]]=""),"",IF(OR(Table_Risk_1[[#This Row],[Text]]="true",Table_Risk_1[[#This Row],[Text]]="false",ISNUMBER(Table_Risk_1[[#This Row],[Text]])),Table_Risk_1[[#This Row],[Text]],""""&amp;Table_Risk_1[[#This Row],[Text]]&amp;""""))</f>
        <v>0</v>
      </c>
      <c r="I68"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"otherActivities":0,</v>
      </c>
      <c r="J68" s="27">
        <f ca="1">IF(OR(ISBLANK(INDEX(Table_Question_Sets[Used Value],MATCH(Table_Risk_1[[#This Row],[Property]],Table_Question_Sets[Property],0),0)),INDEX(Table_Question_Sets[Used Value],MATCH(Table_Risk_1[[#This Row],[Property]],Table_Question_Sets[Property],0),0) = 0),0,INDEX(Table_Question_Sets[Used Value],MATCH(Table_Risk_1[[#This Row],[Property]],Table_Question_Sets[Property],0),0)/100)*INDEX(INDIRECT("Table_Occupation_Rates"&amp;$J$47),MATCH(Table_Risk_1[[#This Row],[Property]],INDIRECT("Table_Occupation_Rates"&amp;$J$47&amp;"[Key]"),0),MATCH("Rate",INDIRECT("Table_Occupation_Rates"&amp;$J$47&amp;"[#Headers]"),0))</f>
        <v>0</v>
      </c>
      <c r="K68" s="27"/>
      <c r="L68" s="27"/>
      <c r="M68" s="27"/>
      <c r="N68" s="27"/>
    </row>
    <row r="69" spans="2:14" s="22" customFormat="1" ht="21" customHeight="1">
      <c r="B69" s="27" t="s">
        <v>1558</v>
      </c>
      <c r="C69" s="27"/>
      <c r="D6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Weight Distribution</v>
      </c>
      <c r="E6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totalWeightedCalculation</v>
      </c>
      <c r="F69" s="137" t="str">
        <f ca="1">IF(Table_Risk_1[[#This Row],[Header]]="Yes","",IF(Table_Risk_1[[#This Row],[Property]]&lt;&gt;"",Risk_1_Prefix&amp;SUBSTITUTE(Table_Risk_1[[#This Row],[Type]]," ","")&amp;SUBSTITUTE(Table_Risk_1[[#This Row],[Property]]," ",""),""))</f>
        <v>PIWeightDistributionTotalWeightedCalculation</v>
      </c>
      <c r="G69"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1.3</v>
      </c>
      <c r="H69" s="26">
        <f ca="1">IF(OR(Table_Risk_1[[#This Row],[Header]]="Yes",Table_Risk_1[[#This Row],[Property]]=""),"",IF(OR(Table_Risk_1[[#This Row],[Text]]="true",Table_Risk_1[[#This Row],[Text]]="false",ISNUMBER(Table_Risk_1[[#This Row],[Text]])),Table_Risk_1[[#This Row],[Text]],""""&amp;Table_Risk_1[[#This Row],[Text]]&amp;""""))</f>
        <v>1.3</v>
      </c>
      <c r="I69"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"totalWeightedCalculation":1.3},</v>
      </c>
      <c r="J69" s="27">
        <f ca="1">SUM(J56:J68)</f>
        <v>1.3</v>
      </c>
      <c r="K69" s="27"/>
      <c r="L69" s="27"/>
      <c r="M69" s="27"/>
      <c r="N69" s="27"/>
    </row>
    <row r="70" spans="2:14" ht="29.25" thickBot="1">
      <c r="B70" s="15" t="s">
        <v>1553</v>
      </c>
      <c r="C70" s="15" t="s">
        <v>60</v>
      </c>
      <c r="D70"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70"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baseCalculation</v>
      </c>
      <c r="F70" s="15" t="str">
        <f>IF(Table_Risk_1[[#This Row],[Header]]="Yes","",IF(Table_Risk_1[[#This Row],[Property]]&lt;&gt;"",Risk_1_Prefix&amp;SUBSTITUTE(Table_Risk_1[[#This Row],[Type]]," ","")&amp;SUBSTITUTE(Table_Risk_1[[#This Row],[Property]]," ",""),""))</f>
        <v/>
      </c>
      <c r="G70"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70" s="15" t="str">
        <f>IF(OR(Table_Risk_1[[#This Row],[Header]]="Yes",Table_Risk_1[[#This Row],[Property]]=""),"",IF(OR(Table_Risk_1[[#This Row],[Text]]="true",Table_Risk_1[[#This Row],[Text]]="false",ISNUMBER(Table_Risk_1[[#This Row],[Text]])),Table_Risk_1[[#This Row],[Text]],""""&amp;Table_Risk_1[[#This Row],[Text]]&amp;""""))</f>
        <v/>
      </c>
      <c r="I70"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"baseCalculation":{</v>
      </c>
      <c r="J70" s="15"/>
      <c r="K70" s="15"/>
      <c r="L70" s="15"/>
      <c r="M70" s="15"/>
      <c r="N70" s="15"/>
    </row>
    <row r="71" spans="2:14" s="22" customFormat="1" ht="21" hidden="1" customHeight="1">
      <c r="B71" s="27"/>
      <c r="C71" s="27"/>
      <c r="D7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Base Calculation</v>
      </c>
      <c r="E7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71" s="137" t="str">
        <f>IF(Table_Risk_1[[#This Row],[Header]]="Yes","",IF(Table_Risk_1[[#This Row],[Property]]&lt;&gt;"",Risk_1_Prefix&amp;SUBSTITUTE(Table_Risk_1[[#This Row],[Type]]," ","")&amp;SUBSTITUTE(Table_Risk_1[[#This Row],[Property]]," ",""),""))</f>
        <v/>
      </c>
      <c r="G71"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71" s="26" t="str">
        <f>IF(OR(Table_Risk_1[[#This Row],[Header]]="Yes",Table_Risk_1[[#This Row],[Property]]=""),"",IF(OR(Table_Risk_1[[#This Row],[Text]]="true",Table_Risk_1[[#This Row],[Text]]="false",ISNUMBER(Table_Risk_1[[#This Row],[Text]])),Table_Risk_1[[#This Row],[Text]],""""&amp;Table_Risk_1[[#This Row],[Text]]&amp;""""))</f>
        <v/>
      </c>
      <c r="I7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71" s="27"/>
      <c r="K71" s="27"/>
      <c r="L71" s="27"/>
      <c r="M71" s="27"/>
      <c r="N71" s="27"/>
    </row>
    <row r="72" spans="2:14" s="22" customFormat="1" ht="21" customHeight="1">
      <c r="B72" s="27" t="s">
        <v>1527</v>
      </c>
      <c r="C72" s="27"/>
      <c r="D7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Base Calculation</v>
      </c>
      <c r="E7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minimumPremium</v>
      </c>
      <c r="F72" s="137" t="str">
        <f ca="1">IF(Table_Risk_1[[#This Row],[Header]]="Yes","",IF(Table_Risk_1[[#This Row],[Property]]&lt;&gt;"",Risk_1_Prefix&amp;SUBSTITUTE(Table_Risk_1[[#This Row],[Type]]," ","")&amp;SUBSTITUTE(Table_Risk_1[[#This Row],[Property]]," ",""),""))</f>
        <v>PIBaseCalculationMinimumPremium</v>
      </c>
      <c r="G7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1045</v>
      </c>
      <c r="H72" s="26">
        <f ca="1">IF(OR(Table_Risk_1[[#This Row],[Header]]="Yes",Table_Risk_1[[#This Row],[Property]]=""),"",IF(OR(Table_Risk_1[[#This Row],[Text]]="true",Table_Risk_1[[#This Row],[Text]]="false",ISNUMBER(Table_Risk_1[[#This Row],[Text]])),Table_Risk_1[[#This Row],[Text]],""""&amp;Table_Risk_1[[#This Row],[Text]]&amp;""""))</f>
        <v>1045</v>
      </c>
      <c r="I7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"minimumPremium":1045,</v>
      </c>
      <c r="J72" s="54">
        <f ca="1">INDEX(INDIRECT("Table_Rating_Factors"&amp;J47),MATCH("Minimum Premium",INDIRECT("Table_Rating_Factors"&amp;J47&amp;"[Property]"),0),2)</f>
        <v>1045</v>
      </c>
      <c r="K72" s="27"/>
      <c r="L72" s="27"/>
      <c r="M72" s="27"/>
      <c r="N72" s="27"/>
    </row>
    <row r="73" spans="2:14" s="22" customFormat="1" ht="21" customHeight="1">
      <c r="B73" s="27" t="s">
        <v>1554</v>
      </c>
      <c r="C73" s="27"/>
      <c r="D7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Base Calculation</v>
      </c>
      <c r="E7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squareAlgorithm</v>
      </c>
      <c r="F73" s="137" t="str">
        <f ca="1">IF(Table_Risk_1[[#This Row],[Header]]="Yes","",IF(Table_Risk_1[[#This Row],[Property]]&lt;&gt;"",Risk_1_Prefix&amp;SUBSTITUTE(Table_Risk_1[[#This Row],[Type]]," ","")&amp;SUBSTITUTE(Table_Risk_1[[#This Row],[Property]]," ",""),""))</f>
        <v>PIBaseCalculationSquareAlgorithm</v>
      </c>
      <c r="G7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4808.203971320665</v>
      </c>
      <c r="H73" s="26">
        <f ca="1">IF(OR(Table_Risk_1[[#This Row],[Header]]="Yes",Table_Risk_1[[#This Row],[Property]]=""),"",IF(OR(Table_Risk_1[[#This Row],[Text]]="true",Table_Risk_1[[#This Row],[Text]]="false",ISNUMBER(Table_Risk_1[[#This Row],[Text]])),Table_Risk_1[[#This Row],[Text]],""""&amp;Table_Risk_1[[#This Row],[Text]]&amp;""""))</f>
        <v>4808.203971320665</v>
      </c>
      <c r="I7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"squareAlgorithm":4808.20397132067,</v>
      </c>
      <c r="J73" s="247">
        <f>(J12^0.6684)*0.1601</f>
        <v>4808.203971320665</v>
      </c>
      <c r="K73" s="27"/>
      <c r="L73" s="27"/>
      <c r="M73" s="27"/>
      <c r="N73" s="27"/>
    </row>
    <row r="74" spans="2:14" s="22" customFormat="1" ht="21" customHeight="1">
      <c r="B74" s="27" t="s">
        <v>1555</v>
      </c>
      <c r="C74" s="27"/>
      <c r="D7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Base Calculation</v>
      </c>
      <c r="E7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100kPremium</v>
      </c>
      <c r="F74" s="137" t="str">
        <f ca="1">IF(Table_Risk_1[[#This Row],[Header]]="Yes","",IF(Table_Risk_1[[#This Row],[Property]]&lt;&gt;"",Risk_1_Prefix&amp;SUBSTITUTE(Table_Risk_1[[#This Row],[Type]]," ","")&amp;SUBSTITUTE(Table_Risk_1[[#This Row],[Property]]," ",""),""))</f>
        <v>PIBaseCalculation100kPremium</v>
      </c>
      <c r="G7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6250.6651627168649</v>
      </c>
      <c r="H74" s="26">
        <f ca="1">IF(OR(Table_Risk_1[[#This Row],[Header]]="Yes",Table_Risk_1[[#This Row],[Property]]=""),"",IF(OR(Table_Risk_1[[#This Row],[Text]]="true",Table_Risk_1[[#This Row],[Text]]="false",ISNUMBER(Table_Risk_1[[#This Row],[Text]])),Table_Risk_1[[#This Row],[Text]],""""&amp;Table_Risk_1[[#This Row],[Text]]&amp;""""))</f>
        <v>6250.6651627168649</v>
      </c>
      <c r="I7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"100kPremium":6250.66516271686,</v>
      </c>
      <c r="J74" s="46">
        <f ca="1">J73*J69</f>
        <v>6250.6651627168649</v>
      </c>
      <c r="K74" s="27"/>
      <c r="L74" s="27"/>
      <c r="M74" s="27"/>
      <c r="N74" s="27"/>
    </row>
    <row r="75" spans="2:14" s="22" customFormat="1" ht="21" customHeight="1">
      <c r="B75" s="27" t="s">
        <v>1556</v>
      </c>
      <c r="C75" s="27"/>
      <c r="D7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Base Calculation</v>
      </c>
      <c r="E7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1MPremium</v>
      </c>
      <c r="F75" s="137" t="str">
        <f ca="1">IF(Table_Risk_1[[#This Row],[Header]]="Yes","",IF(Table_Risk_1[[#This Row],[Property]]&lt;&gt;"",Risk_1_Prefix&amp;SUBSTITUTE(Table_Risk_1[[#This Row],[Type]]," ","")&amp;SUBSTITUTE(Table_Risk_1[[#This Row],[Property]]," ",""),""))</f>
        <v>PIBaseCalculation1MPremium</v>
      </c>
      <c r="G7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16814.289287708365</v>
      </c>
      <c r="H75" s="26">
        <f ca="1">IF(OR(Table_Risk_1[[#This Row],[Header]]="Yes",Table_Risk_1[[#This Row],[Property]]=""),"",IF(OR(Table_Risk_1[[#This Row],[Text]]="true",Table_Risk_1[[#This Row],[Text]]="false",ISNUMBER(Table_Risk_1[[#This Row],[Text]])),Table_Risk_1[[#This Row],[Text]],""""&amp;Table_Risk_1[[#This Row],[Text]]&amp;""""))</f>
        <v>16814.289287708365</v>
      </c>
      <c r="I7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"1MPremium":16814.2892877084},</v>
      </c>
      <c r="J75" s="46">
        <f ca="1">J74*INDEX(INDIRECT("Table_Ilf"&amp;J47),MATCH(1000000,INDIRECT("Table_Ilf"&amp;J47&amp;"[Limit]"),0),MATCH("ILF",INDIRECT("Table_Ilf"&amp;J47&amp;"[#Headers]"),0))</f>
        <v>16814.289287708365</v>
      </c>
      <c r="K75" s="27"/>
      <c r="L75" s="27"/>
      <c r="M75" s="27"/>
      <c r="N75" s="27"/>
    </row>
    <row r="76" spans="2:14" ht="29.25" thickBot="1">
      <c r="B76" s="15" t="s">
        <v>1549</v>
      </c>
      <c r="C76" s="15" t="s">
        <v>60</v>
      </c>
      <c r="D76"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76"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riskDiscountCalculation</v>
      </c>
      <c r="F76" s="15" t="str">
        <f>IF(Table_Risk_1[[#This Row],[Header]]="Yes","",IF(Table_Risk_1[[#This Row],[Property]]&lt;&gt;"",Risk_1_Prefix&amp;SUBSTITUTE(Table_Risk_1[[#This Row],[Type]]," ","")&amp;SUBSTITUTE(Table_Risk_1[[#This Row],[Property]]," ",""),""))</f>
        <v/>
      </c>
      <c r="G76"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76" s="15" t="str">
        <f>IF(OR(Table_Risk_1[[#This Row],[Header]]="Yes",Table_Risk_1[[#This Row],[Property]]=""),"",IF(OR(Table_Risk_1[[#This Row],[Text]]="true",Table_Risk_1[[#This Row],[Text]]="false",ISNUMBER(Table_Risk_1[[#This Row],[Text]])),Table_Risk_1[[#This Row],[Text]],""""&amp;Table_Risk_1[[#This Row],[Text]]&amp;""""))</f>
        <v/>
      </c>
      <c r="I76"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"riskDiscountCalculation":{</v>
      </c>
      <c r="J76" s="15"/>
      <c r="K76" s="15"/>
      <c r="L76" s="15"/>
      <c r="M76" s="15"/>
      <c r="N76" s="15"/>
    </row>
    <row r="77" spans="2:14" s="22" customFormat="1" ht="21" hidden="1" customHeight="1">
      <c r="B77" s="27"/>
      <c r="C77" s="27"/>
      <c r="D7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Risk Discount Calculation</v>
      </c>
      <c r="E7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77" s="137" t="str">
        <f>IF(Table_Risk_1[[#This Row],[Header]]="Yes","",IF(Table_Risk_1[[#This Row],[Property]]&lt;&gt;"",Risk_1_Prefix&amp;SUBSTITUTE(Table_Risk_1[[#This Row],[Type]]," ","")&amp;SUBSTITUTE(Table_Risk_1[[#This Row],[Property]]," ",""),""))</f>
        <v/>
      </c>
      <c r="G77"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77" s="26" t="str">
        <f>IF(OR(Table_Risk_1[[#This Row],[Header]]="Yes",Table_Risk_1[[#This Row],[Property]]=""),"",IF(OR(Table_Risk_1[[#This Row],[Text]]="true",Table_Risk_1[[#This Row],[Text]]="false",ISNUMBER(Table_Risk_1[[#This Row],[Text]])),Table_Risk_1[[#This Row],[Text]],""""&amp;Table_Risk_1[[#This Row],[Text]]&amp;""""))</f>
        <v/>
      </c>
      <c r="I7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77" s="27"/>
      <c r="K77" s="27"/>
      <c r="L77" s="27"/>
      <c r="M77" s="27"/>
      <c r="N77" s="27"/>
    </row>
    <row r="78" spans="2:14" s="22" customFormat="1" ht="21" customHeight="1">
      <c r="B78" s="27" t="s">
        <v>1264</v>
      </c>
      <c r="C78" s="27"/>
      <c r="D7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Risk Discount Calculation</v>
      </c>
      <c r="E7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riskLevel</v>
      </c>
      <c r="F78" s="137" t="str">
        <f ca="1">IF(Table_Risk_1[[#This Row],[Header]]="Yes","",IF(Table_Risk_1[[#This Row],[Property]]&lt;&gt;"",Risk_1_Prefix&amp;SUBSTITUTE(Table_Risk_1[[#This Row],[Type]]," ","")&amp;SUBSTITUTE(Table_Risk_1[[#This Row],[Property]]," ",""),""))</f>
        <v>PIRiskDiscountCalculationRiskLevel</v>
      </c>
      <c r="G78"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None</v>
      </c>
      <c r="H78" s="26" t="str">
        <f ca="1">IF(OR(Table_Risk_1[[#This Row],[Header]]="Yes",Table_Risk_1[[#This Row],[Property]]=""),"",IF(OR(Table_Risk_1[[#This Row],[Text]]="true",Table_Risk_1[[#This Row],[Text]]="false",ISNUMBER(Table_Risk_1[[#This Row],[Text]])),Table_Risk_1[[#This Row],[Text]],""""&amp;Table_Risk_1[[#This Row],[Text]]&amp;""""))</f>
        <v>"None"</v>
      </c>
      <c r="I78"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"riskLevel":"None",</v>
      </c>
      <c r="J78" s="27" t="str">
        <f>INDEX(Table_Question_Sets[Used Value],MATCH(Table_Risk_1[[#This Row],[Property]],Table_Question_Sets[Property],0),0)</f>
        <v>None</v>
      </c>
      <c r="K78" s="27"/>
      <c r="L78" s="27"/>
      <c r="M78" s="27"/>
      <c r="N78" s="27"/>
    </row>
    <row r="79" spans="2:14" s="22" customFormat="1" ht="21" customHeight="1">
      <c r="B79" s="27" t="s">
        <v>1550</v>
      </c>
      <c r="C79" s="27"/>
      <c r="D7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Risk Discount Calculation</v>
      </c>
      <c r="E7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discountRate</v>
      </c>
      <c r="F79" s="137" t="str">
        <f ca="1">IF(Table_Risk_1[[#This Row],[Header]]="Yes","",IF(Table_Risk_1[[#This Row],[Property]]&lt;&gt;"",Risk_1_Prefix&amp;SUBSTITUTE(Table_Risk_1[[#This Row],[Type]]," ","")&amp;SUBSTITUTE(Table_Risk_1[[#This Row],[Property]]," ",""),""))</f>
        <v>PIRiskDiscountCalculationDiscountRate</v>
      </c>
      <c r="G79"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79" s="26">
        <f ca="1">IF(OR(Table_Risk_1[[#This Row],[Header]]="Yes",Table_Risk_1[[#This Row],[Property]]=""),"",IF(OR(Table_Risk_1[[#This Row],[Text]]="true",Table_Risk_1[[#This Row],[Text]]="false",ISNUMBER(Table_Risk_1[[#This Row],[Text]])),Table_Risk_1[[#This Row],[Text]],""""&amp;Table_Risk_1[[#This Row],[Text]]&amp;""""))</f>
        <v>0</v>
      </c>
      <c r="I79"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"discountRate":0,</v>
      </c>
      <c r="J79" s="290">
        <f ca="1">IF(OR(J78="",ISBLANK(J78)),0,INDEX(INDIRECT("Table_Risk_Management"&amp;J47),MATCH(J78,INDIRECT("Table_Risk_Management"&amp;J47&amp;"[Level]"),0),MATCH("VALUE",INDIRECT("Table_Risk_Management"&amp;J47&amp;"[#Headers]"),0)))</f>
        <v>0</v>
      </c>
      <c r="K79" s="27"/>
      <c r="L79" s="27"/>
      <c r="M79" s="27"/>
      <c r="N79" s="27"/>
    </row>
    <row r="80" spans="2:14" s="22" customFormat="1" ht="21" customHeight="1">
      <c r="B80" s="27" t="s">
        <v>1551</v>
      </c>
      <c r="C80" s="27"/>
      <c r="D8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Risk Discount Calculation</v>
      </c>
      <c r="E8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discountAmount</v>
      </c>
      <c r="F80" s="137" t="str">
        <f ca="1">IF(Table_Risk_1[[#This Row],[Header]]="Yes","",IF(Table_Risk_1[[#This Row],[Property]]&lt;&gt;"",Risk_1_Prefix&amp;SUBSTITUTE(Table_Risk_1[[#This Row],[Type]]," ","")&amp;SUBSTITUTE(Table_Risk_1[[#This Row],[Property]]," ",""),""))</f>
        <v>PIRiskDiscountCalculationDiscountAmount</v>
      </c>
      <c r="G80"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80" s="26">
        <f ca="1">IF(OR(Table_Risk_1[[#This Row],[Header]]="Yes",Table_Risk_1[[#This Row],[Property]]=""),"",IF(OR(Table_Risk_1[[#This Row],[Text]]="true",Table_Risk_1[[#This Row],[Text]]="false",ISNUMBER(Table_Risk_1[[#This Row],[Text]])),Table_Risk_1[[#This Row],[Text]],""""&amp;Table_Risk_1[[#This Row],[Text]]&amp;""""))</f>
        <v>0</v>
      </c>
      <c r="I80"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"discountAmount":0,</v>
      </c>
      <c r="J80" s="46">
        <f ca="1">J79*J75</f>
        <v>0</v>
      </c>
      <c r="K80" s="27"/>
      <c r="L80" s="27"/>
      <c r="M80" s="27"/>
      <c r="N80" s="27"/>
    </row>
    <row r="81" spans="2:14" s="22" customFormat="1" ht="21" customHeight="1">
      <c r="B81" s="27" t="s">
        <v>1552</v>
      </c>
      <c r="C81" s="27"/>
      <c r="D8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Risk Discount Calculation</v>
      </c>
      <c r="E8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discounted1MPremium</v>
      </c>
      <c r="F81" s="137" t="str">
        <f ca="1">IF(Table_Risk_1[[#This Row],[Header]]="Yes","",IF(Table_Risk_1[[#This Row],[Property]]&lt;&gt;"",Risk_1_Prefix&amp;SUBSTITUTE(Table_Risk_1[[#This Row],[Type]]," ","")&amp;SUBSTITUTE(Table_Risk_1[[#This Row],[Property]]," ",""),""))</f>
        <v>PIRiskDiscountCalculationDiscounted1MPremium</v>
      </c>
      <c r="G81"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16814.289287708365</v>
      </c>
      <c r="H81" s="26">
        <f ca="1">IF(OR(Table_Risk_1[[#This Row],[Header]]="Yes",Table_Risk_1[[#This Row],[Property]]=""),"",IF(OR(Table_Risk_1[[#This Row],[Text]]="true",Table_Risk_1[[#This Row],[Text]]="false",ISNUMBER(Table_Risk_1[[#This Row],[Text]])),Table_Risk_1[[#This Row],[Text]],""""&amp;Table_Risk_1[[#This Row],[Text]]&amp;""""))</f>
        <v>16814.289287708365</v>
      </c>
      <c r="I8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"discounted1MPremium":16814.2892877084},</v>
      </c>
      <c r="J81" s="46">
        <f ca="1">J50-J80</f>
        <v>16814.289287708365</v>
      </c>
      <c r="K81" s="27"/>
      <c r="L81" s="27"/>
      <c r="M81" s="27"/>
      <c r="N81" s="27"/>
    </row>
    <row r="82" spans="2:14" ht="29.25" thickBot="1">
      <c r="B82" s="15" t="s">
        <v>1559</v>
      </c>
      <c r="C82" s="15" t="s">
        <v>60</v>
      </c>
      <c r="D82"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82"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claimsLoadCalculation</v>
      </c>
      <c r="F82" s="15" t="str">
        <f>IF(Table_Risk_1[[#This Row],[Header]]="Yes","",IF(Table_Risk_1[[#This Row],[Property]]&lt;&gt;"",Risk_1_Prefix&amp;SUBSTITUTE(Table_Risk_1[[#This Row],[Type]]," ","")&amp;SUBSTITUTE(Table_Risk_1[[#This Row],[Property]]," ",""),""))</f>
        <v/>
      </c>
      <c r="G82"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82" s="15" t="str">
        <f>IF(OR(Table_Risk_1[[#This Row],[Header]]="Yes",Table_Risk_1[[#This Row],[Property]]=""),"",IF(OR(Table_Risk_1[[#This Row],[Text]]="true",Table_Risk_1[[#This Row],[Text]]="false",ISNUMBER(Table_Risk_1[[#This Row],[Text]])),Table_Risk_1[[#This Row],[Text]],""""&amp;Table_Risk_1[[#This Row],[Text]]&amp;""""))</f>
        <v/>
      </c>
      <c r="I82"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"claimsLoadCalculation":{</v>
      </c>
      <c r="J82" s="15"/>
      <c r="K82" s="15"/>
      <c r="L82" s="15"/>
      <c r="M82" s="15"/>
      <c r="N82" s="15"/>
    </row>
    <row r="83" spans="2:14" s="22" customFormat="1" ht="21" hidden="1" customHeight="1">
      <c r="B83" s="27"/>
      <c r="C83" s="27"/>
      <c r="D8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Claims Load Calculation</v>
      </c>
      <c r="E8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83" s="26" t="str">
        <f>IF(Table_Risk_1[[#This Row],[Header]]="Yes","",IF(Table_Risk_1[[#This Row],[Property]]&lt;&gt;"",Risk_1_Prefix&amp;SUBSTITUTE(Table_Risk_1[[#This Row],[Type]]," ","")&amp;SUBSTITUTE(Table_Risk_1[[#This Row],[Property]]," ",""),""))</f>
        <v/>
      </c>
      <c r="G83"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83" s="10" t="str">
        <f>IF(OR(Table_Risk_1[[#This Row],[Header]]="Yes",Table_Risk_1[[#This Row],[Property]]=""),"",IF(OR(Table_Risk_1[[#This Row],[Text]]="true",Table_Risk_1[[#This Row],[Text]]="false",ISNUMBER(Table_Risk_1[[#This Row],[Text]])),Table_Risk_1[[#This Row],[Text]],""""&amp;Table_Risk_1[[#This Row],[Text]]&amp;""""))</f>
        <v/>
      </c>
      <c r="I83"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83" s="27"/>
      <c r="K83" s="27"/>
      <c r="L83" s="27"/>
      <c r="M83" s="27"/>
      <c r="N83" s="27"/>
    </row>
    <row r="84" spans="2:14" s="22" customFormat="1" ht="21" customHeight="1">
      <c r="B84" s="27" t="s">
        <v>1281</v>
      </c>
      <c r="C84" s="27"/>
      <c r="D8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Claims Load Calculation</v>
      </c>
      <c r="E8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businessYearEstablished</v>
      </c>
      <c r="F84" s="26" t="str">
        <f ca="1">IF(Table_Risk_1[[#This Row],[Header]]="Yes","",IF(Table_Risk_1[[#This Row],[Property]]&lt;&gt;"",Risk_1_Prefix&amp;SUBSTITUTE(Table_Risk_1[[#This Row],[Type]]," ","")&amp;SUBSTITUTE(Table_Risk_1[[#This Row],[Property]]," ",""),""))</f>
        <v>PIClaimsLoadCalculationBusinessYearEstablished</v>
      </c>
      <c r="G84"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2021</v>
      </c>
      <c r="H84" s="26">
        <f ca="1">IF(OR(Table_Risk_1[[#This Row],[Header]]="Yes",Table_Risk_1[[#This Row],[Property]]=""),"",IF(OR(Table_Risk_1[[#This Row],[Text]]="true",Table_Risk_1[[#This Row],[Text]]="false",ISNUMBER(Table_Risk_1[[#This Row],[Text]])),Table_Risk_1[[#This Row],[Text]],""""&amp;Table_Risk_1[[#This Row],[Text]]&amp;""""))</f>
        <v>2021</v>
      </c>
      <c r="I84"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"businessYearEstablished":2021,</v>
      </c>
      <c r="J84" s="27">
        <f ca="1">INDEX(Table_Question_Sets[Used Value],MATCH(Table_Risk_1[[#This Row],[Property]],Table_Question_Sets[Property],0),0)</f>
        <v>2021</v>
      </c>
      <c r="K84" s="27"/>
      <c r="L84" s="27"/>
      <c r="M84" s="27"/>
      <c r="N84" s="27"/>
    </row>
    <row r="85" spans="2:14" s="22" customFormat="1" ht="21" customHeight="1">
      <c r="B85" s="27" t="s">
        <v>1560</v>
      </c>
      <c r="C85" s="27"/>
      <c r="D8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Claims Load Calculation</v>
      </c>
      <c r="E8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yearsInBusiness</v>
      </c>
      <c r="F85" s="26" t="str">
        <f ca="1">IF(Table_Risk_1[[#This Row],[Header]]="Yes","",IF(Table_Risk_1[[#This Row],[Property]]&lt;&gt;"",Risk_1_Prefix&amp;SUBSTITUTE(Table_Risk_1[[#This Row],[Type]]," ","")&amp;SUBSTITUTE(Table_Risk_1[[#This Row],[Property]]," ",""),""))</f>
        <v>PIClaimsLoadCalculationYearsInBusiness</v>
      </c>
      <c r="G85"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v>
      </c>
      <c r="H85" s="26">
        <f ca="1">IF(OR(Table_Risk_1[[#This Row],[Header]]="Yes",Table_Risk_1[[#This Row],[Property]]=""),"",IF(OR(Table_Risk_1[[#This Row],[Text]]="true",Table_Risk_1[[#This Row],[Text]]="false",ISNUMBER(Table_Risk_1[[#This Row],[Text]])),Table_Risk_1[[#This Row],[Text]],""""&amp;Table_Risk_1[[#This Row],[Text]]&amp;""""))</f>
        <v>-1</v>
      </c>
      <c r="I85"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"yearsInBusiness":-1,</v>
      </c>
      <c r="J85" s="291">
        <f ca="1">YEAR(J14)-J84</f>
        <v>-1</v>
      </c>
      <c r="K85" s="27"/>
      <c r="L85" s="27"/>
      <c r="M85" s="27"/>
      <c r="N85" s="27"/>
    </row>
    <row r="86" spans="2:14" s="22" customFormat="1" ht="21" customHeight="1">
      <c r="B86" s="27" t="s">
        <v>1561</v>
      </c>
      <c r="C86" s="27"/>
      <c r="D8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Claims Load Calculation</v>
      </c>
      <c r="E8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adjustedYearsInBusiness</v>
      </c>
      <c r="F86" s="26" t="str">
        <f ca="1">IF(Table_Risk_1[[#This Row],[Header]]="Yes","",IF(Table_Risk_1[[#This Row],[Property]]&lt;&gt;"",Risk_1_Prefix&amp;SUBSTITUTE(Table_Risk_1[[#This Row],[Type]]," ","")&amp;SUBSTITUTE(Table_Risk_1[[#This Row],[Property]]," ",""),""))</f>
        <v>PIClaimsLoadCalculationAdjustedYearsInBusiness</v>
      </c>
      <c r="G86"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v>
      </c>
      <c r="H86" s="26">
        <f ca="1">IF(OR(Table_Risk_1[[#This Row],[Header]]="Yes",Table_Risk_1[[#This Row],[Property]]=""),"",IF(OR(Table_Risk_1[[#This Row],[Text]]="true",Table_Risk_1[[#This Row],[Text]]="false",ISNUMBER(Table_Risk_1[[#This Row],[Text]])),Table_Risk_1[[#This Row],[Text]],""""&amp;Table_Risk_1[[#This Row],[Text]]&amp;""""))</f>
        <v>1</v>
      </c>
      <c r="I86"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"adjustedYearsInBusiness":1,</v>
      </c>
      <c r="J86" s="27">
        <f ca="1">IF(J85&lt;=0,1,IF(J85&gt;5,5,J85))</f>
        <v>1</v>
      </c>
      <c r="K86" s="27"/>
      <c r="L86" s="27"/>
      <c r="M86" s="27"/>
      <c r="N86" s="27"/>
    </row>
    <row r="87" spans="2:14" s="22" customFormat="1" ht="21" customHeight="1">
      <c r="B87" s="27" t="s">
        <v>1562</v>
      </c>
      <c r="C87" s="27"/>
      <c r="D8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Claims Load Calculation</v>
      </c>
      <c r="E8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claimsAmountEndorsed</v>
      </c>
      <c r="F87" s="26" t="str">
        <f ca="1">IF(Table_Risk_1[[#This Row],[Header]]="Yes","",IF(Table_Risk_1[[#This Row],[Property]]&lt;&gt;"",Risk_1_Prefix&amp;SUBSTITUTE(Table_Risk_1[[#This Row],[Type]]," ","")&amp;SUBSTITUTE(Table_Risk_1[[#This Row],[Property]]," ",""),""))</f>
        <v>PIClaimsLoadCalculationClaimsAmountEndorsed</v>
      </c>
      <c r="G87"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4000</v>
      </c>
      <c r="H87" s="26">
        <f ca="1">IF(OR(Table_Risk_1[[#This Row],[Header]]="Yes",Table_Risk_1[[#This Row],[Property]]=""),"",IF(OR(Table_Risk_1[[#This Row],[Text]]="true",Table_Risk_1[[#This Row],[Text]]="false",ISNUMBER(Table_Risk_1[[#This Row],[Text]])),Table_Risk_1[[#This Row],[Text]],""""&amp;Table_Risk_1[[#This Row],[Text]]&amp;""""))</f>
        <v>4000</v>
      </c>
      <c r="I87"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"claimsAmountEndorsed":4000,</v>
      </c>
      <c r="J87" s="54">
        <f>INDEX(Table_Rating_Factors[],MATCH("Total Claims Amount", Table_Rating_Factors[Property],0),2)</f>
        <v>4000</v>
      </c>
      <c r="K87" s="27"/>
      <c r="L87" s="27"/>
      <c r="M87" s="27"/>
      <c r="N87" s="27"/>
    </row>
    <row r="88" spans="2:14" s="22" customFormat="1" ht="21" customHeight="1">
      <c r="B88" s="27" t="s">
        <v>1463</v>
      </c>
      <c r="C88" s="27"/>
      <c r="D8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Claims Load Calculation</v>
      </c>
      <c r="E8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totalClaims</v>
      </c>
      <c r="F88" s="26" t="str">
        <f ca="1">IF(Table_Risk_1[[#This Row],[Header]]="Yes","",IF(Table_Risk_1[[#This Row],[Property]]&lt;&gt;"",Risk_1_Prefix&amp;SUBSTITUTE(Table_Risk_1[[#This Row],[Type]]," ","")&amp;SUBSTITUTE(Table_Risk_1[[#This Row],[Property]]," ",""),""))</f>
        <v>PIClaimsLoadCalculationTotalClaims</v>
      </c>
      <c r="G88"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4000</v>
      </c>
      <c r="H88" s="26">
        <f ca="1">IF(OR(Table_Risk_1[[#This Row],[Header]]="Yes",Table_Risk_1[[#This Row],[Property]]=""),"",IF(OR(Table_Risk_1[[#This Row],[Text]]="true",Table_Risk_1[[#This Row],[Text]]="false",ISNUMBER(Table_Risk_1[[#This Row],[Text]])),Table_Risk_1[[#This Row],[Text]],""""&amp;Table_Risk_1[[#This Row],[Text]]&amp;""""))</f>
        <v>4000</v>
      </c>
      <c r="I88"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"totalClaims":4000,</v>
      </c>
      <c r="J88" s="54">
        <f>IF(J87&gt;0,J87,J17)</f>
        <v>4000</v>
      </c>
      <c r="K88" s="27"/>
      <c r="L88" s="27"/>
      <c r="M88" s="27"/>
      <c r="N88" s="27"/>
    </row>
    <row r="89" spans="2:14" s="22" customFormat="1" ht="21" customHeight="1">
      <c r="B89" s="27" t="s">
        <v>1563</v>
      </c>
      <c r="C89" s="27"/>
      <c r="D8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Claims Load Calculation</v>
      </c>
      <c r="E8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claimsPremium</v>
      </c>
      <c r="F89" s="26" t="str">
        <f ca="1">IF(Table_Risk_1[[#This Row],[Header]]="Yes","",IF(Table_Risk_1[[#This Row],[Property]]&lt;&gt;"",Risk_1_Prefix&amp;SUBSTITUTE(Table_Risk_1[[#This Row],[Type]]," ","")&amp;SUBSTITUTE(Table_Risk_1[[#This Row],[Property]]," ",""),""))</f>
        <v>PIClaimsLoadCalculationClaimsPremium</v>
      </c>
      <c r="G89"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6153.8461538461534</v>
      </c>
      <c r="H89" s="26">
        <f ca="1">IF(OR(Table_Risk_1[[#This Row],[Header]]="Yes",Table_Risk_1[[#This Row],[Property]]=""),"",IF(OR(Table_Risk_1[[#This Row],[Text]]="true",Table_Risk_1[[#This Row],[Text]]="false",ISNUMBER(Table_Risk_1[[#This Row],[Text]])),Table_Risk_1[[#This Row],[Text]],""""&amp;Table_Risk_1[[#This Row],[Text]]&amp;""""))</f>
        <v>6153.8461538461534</v>
      </c>
      <c r="I89"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"claimsPremium":6153.84615384615,</v>
      </c>
      <c r="J89" s="54">
        <f ca="1">(J88/J86)/0.65</f>
        <v>6153.8461538461534</v>
      </c>
      <c r="K89" s="27"/>
      <c r="L89" s="27"/>
      <c r="M89" s="27"/>
      <c r="N89" s="27"/>
    </row>
    <row r="90" spans="2:14" s="22" customFormat="1" ht="21" customHeight="1">
      <c r="B90" s="27" t="s">
        <v>1564</v>
      </c>
      <c r="C90" s="27"/>
      <c r="D9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Claims Load Calculation</v>
      </c>
      <c r="E9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claimsFree</v>
      </c>
      <c r="F90" s="26" t="str">
        <f ca="1">IF(Table_Risk_1[[#This Row],[Header]]="Yes","",IF(Table_Risk_1[[#This Row],[Property]]&lt;&gt;"",Risk_1_Prefix&amp;SUBSTITUTE(Table_Risk_1[[#This Row],[Type]]," ","")&amp;SUBSTITUTE(Table_Risk_1[[#This Row],[Property]]," ",""),""))</f>
        <v>PIClaimsLoadCalculationClaimsFree</v>
      </c>
      <c r="G90"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42035.723219270913</v>
      </c>
      <c r="H90" s="26">
        <f ca="1">IF(OR(Table_Risk_1[[#This Row],[Header]]="Yes",Table_Risk_1[[#This Row],[Property]]=""),"",IF(OR(Table_Risk_1[[#This Row],[Text]]="true",Table_Risk_1[[#This Row],[Text]]="false",ISNUMBER(Table_Risk_1[[#This Row],[Text]])),Table_Risk_1[[#This Row],[Text]],""""&amp;Table_Risk_1[[#This Row],[Text]]&amp;""""))</f>
        <v>42035.723219270913</v>
      </c>
      <c r="I9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"claimsFree":42035.7232192709,</v>
      </c>
      <c r="J90" s="46">
        <f ca="1">J50*2.5</f>
        <v>42035.723219270913</v>
      </c>
      <c r="K90" s="27"/>
      <c r="L90" s="27"/>
      <c r="M90" s="27"/>
      <c r="N90" s="27"/>
    </row>
    <row r="91" spans="2:14" s="22" customFormat="1" ht="21" customHeight="1">
      <c r="B91" s="27" t="s">
        <v>1565</v>
      </c>
      <c r="C91" s="27"/>
      <c r="D9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Claims Load Calculation</v>
      </c>
      <c r="E9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cappedClaimsPremium</v>
      </c>
      <c r="F91" s="26" t="str">
        <f ca="1">IF(Table_Risk_1[[#This Row],[Header]]="Yes","",IF(Table_Risk_1[[#This Row],[Property]]&lt;&gt;"",Risk_1_Prefix&amp;SUBSTITUTE(Table_Risk_1[[#This Row],[Type]]," ","")&amp;SUBSTITUTE(Table_Risk_1[[#This Row],[Property]]," ",""),""))</f>
        <v>PIClaimsLoadCalculationCappedClaimsPremium</v>
      </c>
      <c r="G91"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6153.8461538461534</v>
      </c>
      <c r="H91" s="26">
        <f ca="1">IF(OR(Table_Risk_1[[#This Row],[Header]]="Yes",Table_Risk_1[[#This Row],[Property]]=""),"",IF(OR(Table_Risk_1[[#This Row],[Text]]="true",Table_Risk_1[[#This Row],[Text]]="false",ISNUMBER(Table_Risk_1[[#This Row],[Text]])),Table_Risk_1[[#This Row],[Text]],""""&amp;Table_Risk_1[[#This Row],[Text]]&amp;""""))</f>
        <v>6153.8461538461534</v>
      </c>
      <c r="I91"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"cappedClaimsPremium":6153.84615384615},</v>
      </c>
      <c r="J91" s="54">
        <f ca="1">IF(J89&lt;J90,J89,J90)</f>
        <v>6153.8461538461534</v>
      </c>
      <c r="K91" s="27"/>
      <c r="L91" s="27"/>
      <c r="M91" s="27"/>
      <c r="N91" s="27"/>
    </row>
    <row r="92" spans="2:14" ht="29.25" thickBot="1">
      <c r="B92" s="15" t="s">
        <v>1567</v>
      </c>
      <c r="C92" s="15" t="s">
        <v>60</v>
      </c>
      <c r="D92"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2"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excessLoadDiscountCalculation</v>
      </c>
      <c r="F92" s="15" t="str">
        <f>IF(Table_Risk_1[[#This Row],[Header]]="Yes","",IF(Table_Risk_1[[#This Row],[Property]]&lt;&gt;"",Risk_1_Prefix&amp;SUBSTITUTE(Table_Risk_1[[#This Row],[Type]]," ","")&amp;SUBSTITUTE(Table_Risk_1[[#This Row],[Property]]," ",""),""))</f>
        <v/>
      </c>
      <c r="G92"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2" s="15" t="str">
        <f>IF(OR(Table_Risk_1[[#This Row],[Header]]="Yes",Table_Risk_1[[#This Row],[Property]]=""),"",IF(OR(Table_Risk_1[[#This Row],[Text]]="true",Table_Risk_1[[#This Row],[Text]]="false",ISNUMBER(Table_Risk_1[[#This Row],[Text]])),Table_Risk_1[[#This Row],[Text]],""""&amp;Table_Risk_1[[#This Row],[Text]]&amp;""""))</f>
        <v/>
      </c>
      <c r="I92"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"excessLoadDiscountCalculation":{</v>
      </c>
      <c r="J92" s="15"/>
      <c r="K92" s="15"/>
      <c r="L92" s="15"/>
      <c r="M92" s="15"/>
      <c r="N92" s="15"/>
    </row>
    <row r="93" spans="2:14" s="22" customFormat="1" ht="21" hidden="1" customHeight="1">
      <c r="B93" s="27"/>
      <c r="C93" s="27"/>
      <c r="D9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Excess Load Discount Calculation</v>
      </c>
      <c r="E9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93" s="26" t="str">
        <f>IF(Table_Risk_1[[#This Row],[Header]]="Yes","",IF(Table_Risk_1[[#This Row],[Property]]&lt;&gt;"",Risk_1_Prefix&amp;SUBSTITUTE(Table_Risk_1[[#This Row],[Type]]," ","")&amp;SUBSTITUTE(Table_Risk_1[[#This Row],[Property]]," ",""),""))</f>
        <v/>
      </c>
      <c r="G93"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3" s="26" t="str">
        <f>IF(OR(Table_Risk_1[[#This Row],[Header]]="Yes",Table_Risk_1[[#This Row],[Property]]=""),"",IF(OR(Table_Risk_1[[#This Row],[Text]]="true",Table_Risk_1[[#This Row],[Text]]="false",ISNUMBER(Table_Risk_1[[#This Row],[Text]])),Table_Risk_1[[#This Row],[Text]],""""&amp;Table_Risk_1[[#This Row],[Text]]&amp;""""))</f>
        <v/>
      </c>
      <c r="I93"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93" s="27"/>
      <c r="K93" s="27"/>
      <c r="L93" s="27"/>
      <c r="M93" s="27"/>
      <c r="N93" s="27"/>
    </row>
    <row r="94" spans="2:14" s="22" customFormat="1" ht="21" customHeight="1">
      <c r="B94" s="27" t="s">
        <v>1265</v>
      </c>
      <c r="C94" s="27"/>
      <c r="D9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Excess Load Discount Calculation</v>
      </c>
      <c r="E9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revisedExcess</v>
      </c>
      <c r="F94" s="26" t="str">
        <f ca="1">IF(Table_Risk_1[[#This Row],[Header]]="Yes","",IF(Table_Risk_1[[#This Row],[Property]]&lt;&gt;"",Risk_1_Prefix&amp;SUBSTITUTE(Table_Risk_1[[#This Row],[Type]]," ","")&amp;SUBSTITUTE(Table_Risk_1[[#This Row],[Property]]," ",""),""))</f>
        <v>PIExcessLoadDiscountCalculationRevisedExcess</v>
      </c>
      <c r="G94"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15000</v>
      </c>
      <c r="H94" s="26">
        <f ca="1">IF(OR(Table_Risk_1[[#This Row],[Header]]="Yes",Table_Risk_1[[#This Row],[Property]]=""),"",IF(OR(Table_Risk_1[[#This Row],[Text]]="true",Table_Risk_1[[#This Row],[Text]]="false",ISNUMBER(Table_Risk_1[[#This Row],[Text]])),Table_Risk_1[[#This Row],[Text]],""""&amp;Table_Risk_1[[#This Row],[Text]]&amp;""""))</f>
        <v>15000</v>
      </c>
      <c r="I94"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"revisedExcess":15000,</v>
      </c>
      <c r="J94" s="283">
        <f>INDEX(Table_Question_Sets[Used Value],MATCH(Table_Risk_1[[#This Row],[Property]],Table_Question_Sets[Property],0),0)</f>
        <v>15000</v>
      </c>
      <c r="K94" s="27"/>
      <c r="L94" s="27"/>
      <c r="M94" s="27"/>
      <c r="N94" s="27"/>
    </row>
    <row r="95" spans="2:14" s="22" customFormat="1" ht="21" customHeight="1">
      <c r="B95" s="27" t="s">
        <v>1544</v>
      </c>
      <c r="C95" s="27"/>
      <c r="D9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Excess Load Discount Calculation</v>
      </c>
      <c r="E9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feeBand</v>
      </c>
      <c r="F95" s="26" t="str">
        <f ca="1">IF(Table_Risk_1[[#This Row],[Header]]="Yes","",IF(Table_Risk_1[[#This Row],[Property]]&lt;&gt;"",Risk_1_Prefix&amp;SUBSTITUTE(Table_Risk_1[[#This Row],[Type]]," ","")&amp;SUBSTITUTE(Table_Risk_1[[#This Row],[Property]]," ",""),""))</f>
        <v>PIExcessLoadDiscountCalculationFeeBand</v>
      </c>
      <c r="G95"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15000</v>
      </c>
      <c r="H95" s="26">
        <f ca="1">IF(OR(Table_Risk_1[[#This Row],[Header]]="Yes",Table_Risk_1[[#This Row],[Property]]=""),"",IF(OR(Table_Risk_1[[#This Row],[Text]]="true",Table_Risk_1[[#This Row],[Text]]="false",ISNUMBER(Table_Risk_1[[#This Row],[Text]])),Table_Risk_1[[#This Row],[Text]],""""&amp;Table_Risk_1[[#This Row],[Text]]&amp;""""))</f>
        <v>15000</v>
      </c>
      <c r="I95"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"feeBand":15000,</v>
      </c>
      <c r="J95" s="283">
        <f ca="1">INDEX(INDIRECT("Table_Fee_Band"&amp;J47),MATCH(J12,INDIRECT("Table_Fee_Band"&amp;J47&amp;"[Fees]"),1),MATCH("Band",INDIRECT("Table_Fee_Band"&amp;J47&amp;"[#Headers]"),0))</f>
        <v>15000</v>
      </c>
      <c r="K95" s="27"/>
      <c r="L95" s="27"/>
      <c r="M95" s="27"/>
      <c r="N95" s="27"/>
    </row>
    <row r="96" spans="2:14" s="22" customFormat="1" ht="21" customHeight="1">
      <c r="B96" s="27" t="s">
        <v>1568</v>
      </c>
      <c r="C96" s="27"/>
      <c r="D9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Excess Load Discount Calculation</v>
      </c>
      <c r="E9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loadDiscountFactor</v>
      </c>
      <c r="F96" s="26" t="str">
        <f ca="1">IF(Table_Risk_1[[#This Row],[Header]]="Yes","",IF(Table_Risk_1[[#This Row],[Property]]&lt;&gt;"",Risk_1_Prefix&amp;SUBSTITUTE(Table_Risk_1[[#This Row],[Type]]," ","")&amp;SUBSTITUTE(Table_Risk_1[[#This Row],[Property]]," ",""),""))</f>
        <v>PIExcessLoadDiscountCalculationLoadDiscountFactor</v>
      </c>
      <c r="G96"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v>
      </c>
      <c r="H96" s="26">
        <f ca="1">IF(OR(Table_Risk_1[[#This Row],[Header]]="Yes",Table_Risk_1[[#This Row],[Property]]=""),"",IF(OR(Table_Risk_1[[#This Row],[Text]]="true",Table_Risk_1[[#This Row],[Text]]="false",ISNUMBER(Table_Risk_1[[#This Row],[Text]])),Table_Risk_1[[#This Row],[Text]],""""&amp;Table_Risk_1[[#This Row],[Text]]&amp;""""))</f>
        <v>1</v>
      </c>
      <c r="I96"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"loadDiscountFactor":1,</v>
      </c>
      <c r="J96" s="27">
        <f ca="1">IF(J94=0,1,J94/J95)</f>
        <v>1</v>
      </c>
      <c r="K96" s="27"/>
      <c r="L96" s="27"/>
      <c r="M96" s="27"/>
      <c r="N96" s="27"/>
    </row>
    <row r="97" spans="2:14" s="22" customFormat="1" ht="21" customHeight="1">
      <c r="B97" s="27" t="s">
        <v>1569</v>
      </c>
      <c r="C97" s="27"/>
      <c r="D9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Excess Load Discount Calculation</v>
      </c>
      <c r="E9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loadDiscountPercent</v>
      </c>
      <c r="F97" s="26" t="str">
        <f ca="1">IF(Table_Risk_1[[#This Row],[Header]]="Yes","",IF(Table_Risk_1[[#This Row],[Property]]&lt;&gt;"",Risk_1_Prefix&amp;SUBSTITUTE(Table_Risk_1[[#This Row],[Type]]," ","")&amp;SUBSTITUTE(Table_Risk_1[[#This Row],[Property]]," ",""),""))</f>
        <v>PIExcessLoadDiscountCalculationLoadDiscountPercent</v>
      </c>
      <c r="G97"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97" s="26">
        <f ca="1">IF(OR(Table_Risk_1[[#This Row],[Header]]="Yes",Table_Risk_1[[#This Row],[Property]]=""),"",IF(OR(Table_Risk_1[[#This Row],[Text]]="true",Table_Risk_1[[#This Row],[Text]]="false",ISNUMBER(Table_Risk_1[[#This Row],[Text]])),Table_Risk_1[[#This Row],[Text]],""""&amp;Table_Risk_1[[#This Row],[Text]]&amp;""""))</f>
        <v>0</v>
      </c>
      <c r="I97"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"loadDiscountPercent":0,</v>
      </c>
      <c r="J97" s="53">
        <f ca="1">INDEX(INDIRECT("Table_Premium_Load_Discount"&amp;J47),MATCH(J96,INDIRECT("Table_Premium_Load_Discount"&amp;J47&amp;"[Factor]"),1),MATCH("Loading",INDIRECT("Table_Premium_Load_Discount"&amp;J47&amp;"[#Headers]"),0))</f>
        <v>0</v>
      </c>
      <c r="K97" s="27"/>
      <c r="L97" s="27"/>
      <c r="M97" s="27"/>
      <c r="N97" s="27"/>
    </row>
    <row r="98" spans="2:14" s="22" customFormat="1" ht="21" customHeight="1">
      <c r="B98" s="27" t="s">
        <v>1570</v>
      </c>
      <c r="C98" s="27"/>
      <c r="D9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Excess Load Discount Calculation</v>
      </c>
      <c r="E9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excessLoadDiscount</v>
      </c>
      <c r="F98" s="26" t="str">
        <f ca="1">IF(Table_Risk_1[[#This Row],[Header]]="Yes","",IF(Table_Risk_1[[#This Row],[Property]]&lt;&gt;"",Risk_1_Prefix&amp;SUBSTITUTE(Table_Risk_1[[#This Row],[Type]]," ","")&amp;SUBSTITUTE(Table_Risk_1[[#This Row],[Property]]," ",""),""))</f>
        <v>PIExcessLoadDiscountCalculationExcessLoadDiscount</v>
      </c>
      <c r="G98"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98" s="26">
        <f ca="1">IF(OR(Table_Risk_1[[#This Row],[Header]]="Yes",Table_Risk_1[[#This Row],[Property]]=""),"",IF(OR(Table_Risk_1[[#This Row],[Text]]="true",Table_Risk_1[[#This Row],[Text]]="false",ISNUMBER(Table_Risk_1[[#This Row],[Text]])),Table_Risk_1[[#This Row],[Text]],""""&amp;Table_Risk_1[[#This Row],[Text]]&amp;""""))</f>
        <v>0</v>
      </c>
      <c r="I98"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"excessLoadDiscount":0},</v>
      </c>
      <c r="J98" s="46">
        <f ca="1">J31*J97</f>
        <v>0</v>
      </c>
      <c r="K98" s="27"/>
      <c r="L98" s="27"/>
      <c r="M98" s="27"/>
      <c r="N98" s="27"/>
    </row>
    <row r="99" spans="2:14" ht="29.25" thickBot="1">
      <c r="B99" s="15" t="s">
        <v>1707</v>
      </c>
      <c r="C99" s="15" t="s">
        <v>60</v>
      </c>
      <c r="D99"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9"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endorsementAdjustments</v>
      </c>
      <c r="F99" s="15" t="str">
        <f>IF(Table_Risk_1[[#This Row],[Header]]="Yes","",IF(Table_Risk_1[[#This Row],[Property]]&lt;&gt;"",Risk_1_Prefix&amp;SUBSTITUTE(Table_Risk_1[[#This Row],[Type]]," ","")&amp;SUBSTITUTE(Table_Risk_1[[#This Row],[Property]]," ",""),""))</f>
        <v/>
      </c>
      <c r="G99"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9" s="15" t="str">
        <f>IF(OR(Table_Risk_1[[#This Row],[Header]]="Yes",Table_Risk_1[[#This Row],[Property]]=""),"",IF(OR(Table_Risk_1[[#This Row],[Text]]="true",Table_Risk_1[[#This Row],[Text]]="false",ISNUMBER(Table_Risk_1[[#This Row],[Text]])),Table_Risk_1[[#This Row],[Text]],""""&amp;Table_Risk_1[[#This Row],[Text]]&amp;""""))</f>
        <v/>
      </c>
      <c r="I99"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"endorsementAdjustments":{</v>
      </c>
      <c r="J99" s="15"/>
      <c r="K99" s="15"/>
      <c r="L99" s="15"/>
      <c r="M99" s="15"/>
      <c r="N99" s="15"/>
    </row>
    <row r="100" spans="2:14" s="22" customFormat="1" ht="21" hidden="1" customHeight="1">
      <c r="B100" s="27"/>
      <c r="C100" s="27"/>
      <c r="D10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Endorsement Adjustment</v>
      </c>
      <c r="E10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00" s="26" t="str">
        <f>IF(Table_Risk_1[[#This Row],[Header]]="Yes","",IF(Table_Risk_1[[#This Row],[Property]]&lt;&gt;"",Risk_1_Prefix&amp;SUBSTITUTE(Table_Risk_1[[#This Row],[Type]]," ","")&amp;SUBSTITUTE(Table_Risk_1[[#This Row],[Property]]," ",""),""))</f>
        <v/>
      </c>
      <c r="G100"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0" s="26" t="str">
        <f>IF(OR(Table_Risk_1[[#This Row],[Header]]="Yes",Table_Risk_1[[#This Row],[Property]]=""),"",IF(OR(Table_Risk_1[[#This Row],[Text]]="true",Table_Risk_1[[#This Row],[Text]]="false",ISNUMBER(Table_Risk_1[[#This Row],[Text]])),Table_Risk_1[[#This Row],[Text]],""""&amp;Table_Risk_1[[#This Row],[Text]]&amp;""""))</f>
        <v/>
      </c>
      <c r="I10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00" s="27"/>
      <c r="K100" s="27"/>
      <c r="L100" s="27"/>
      <c r="M100" s="27"/>
      <c r="N100" s="27"/>
    </row>
    <row r="101" spans="2:14" s="22" customFormat="1" ht="21" customHeight="1">
      <c r="B101" s="27" t="s">
        <v>974</v>
      </c>
      <c r="C101" s="27"/>
      <c r="D10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Endorsement Adjustment</v>
      </c>
      <c r="E10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additionalPremium</v>
      </c>
      <c r="F101" s="26" t="str">
        <f ca="1">IF(Table_Risk_1[[#This Row],[Header]]="Yes","",IF(Table_Risk_1[[#This Row],[Property]]&lt;&gt;"",Risk_1_Prefix&amp;SUBSTITUTE(Table_Risk_1[[#This Row],[Type]]," ","")&amp;SUBSTITUTE(Table_Risk_1[[#This Row],[Property]]," ",""),""))</f>
        <v>PIEndorsementAdjustmentAdditionalPremium</v>
      </c>
      <c r="G101"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01" s="26">
        <f ca="1">IF(OR(Table_Risk_1[[#This Row],[Header]]="Yes",Table_Risk_1[[#This Row],[Property]]=""),"",IF(OR(Table_Risk_1[[#This Row],[Text]]="true",Table_Risk_1[[#This Row],[Text]]="false",ISNUMBER(Table_Risk_1[[#This Row],[Text]])),Table_Risk_1[[#This Row],[Text]],""""&amp;Table_Risk_1[[#This Row],[Text]]&amp;""""))</f>
        <v>0</v>
      </c>
      <c r="I101"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"additionalPremium":0,</v>
      </c>
      <c r="J101" s="54">
        <f>IF(OR(ISBLANK(INDEX(Table_Question_Sets[Used Value],MATCH(Table_Risk_1[[#This Row],[Property]],Table_Question_Sets[Property],0),0)),INDEX( Table_Question_Sets[Used Value],MATCH(Table_Risk_1[[#This Row],[Property]],Table_Question_Sets[Property],0),0)=0),0,INDEX(Table_Question_Sets[Used Value],MATCH(Table_Risk_1[[#This Row],[Property]],Table_Question_Sets[Property],0),0))</f>
        <v>0</v>
      </c>
      <c r="K101" s="27"/>
      <c r="L101" s="27"/>
      <c r="M101" s="27"/>
      <c r="N101" s="27"/>
    </row>
    <row r="102" spans="2:14" s="22" customFormat="1" ht="21" customHeight="1">
      <c r="B102" s="27" t="s">
        <v>973</v>
      </c>
      <c r="C102" s="27"/>
      <c r="D10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Endorsement Adjustment</v>
      </c>
      <c r="E10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loadingFactor</v>
      </c>
      <c r="F102" s="26" t="str">
        <f ca="1">IF(Table_Risk_1[[#This Row],[Header]]="Yes","",IF(Table_Risk_1[[#This Row],[Property]]&lt;&gt;"",Risk_1_Prefix&amp;SUBSTITUTE(Table_Risk_1[[#This Row],[Type]]," ","")&amp;SUBSTITUTE(Table_Risk_1[[#This Row],[Property]]," ",""),""))</f>
        <v>PIEndorsementAdjustmentLoadingFactor</v>
      </c>
      <c r="G102"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v>
      </c>
      <c r="H102" s="26">
        <f ca="1">IF(OR(Table_Risk_1[[#This Row],[Header]]="Yes",Table_Risk_1[[#This Row],[Property]]=""),"",IF(OR(Table_Risk_1[[#This Row],[Text]]="true",Table_Risk_1[[#This Row],[Text]]="false",ISNUMBER(Table_Risk_1[[#This Row],[Text]])),Table_Risk_1[[#This Row],[Text]],""""&amp;Table_Risk_1[[#This Row],[Text]]&amp;""""))</f>
        <v>1</v>
      </c>
      <c r="I102"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"loadingFactor":1,</v>
      </c>
      <c r="J102" s="307">
        <f>IF(OR(ISBLANK(INDEX(Table_Question_Sets[Used Value],MATCH(Table_Risk_1[[#This Row],[Property]],Table_Question_Sets[Property],0),0)),INDEX( Table_Question_Sets[Used Value],MATCH(Table_Risk_1[[#This Row],[Property]],Table_Question_Sets[Property],0),0)=0),0,INDEX(Table_Question_Sets[Used Value],MATCH(Table_Risk_1[[#This Row],[Property]],Table_Question_Sets[Property],0),0))</f>
        <v>1</v>
      </c>
      <c r="K102" s="27"/>
      <c r="L102" s="27"/>
      <c r="M102" s="27"/>
      <c r="N102" s="27"/>
    </row>
    <row r="103" spans="2:14" s="22" customFormat="1" ht="21" customHeight="1">
      <c r="B103" s="27" t="s">
        <v>1709</v>
      </c>
      <c r="C103" s="27"/>
      <c r="D10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Endorsement Adjustment</v>
      </c>
      <c r="E10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loadingFactorAmount</v>
      </c>
      <c r="F103" s="26" t="str">
        <f ca="1">IF(Table_Risk_1[[#This Row],[Header]]="Yes","",IF(Table_Risk_1[[#This Row],[Property]]&lt;&gt;"",Risk_1_Prefix&amp;SUBSTITUTE(Table_Risk_1[[#This Row],[Type]]," ","")&amp;SUBSTITUTE(Table_Risk_1[[#This Row],[Property]]," ",""),""))</f>
        <v>PIEndorsementAdjustmentLoadingFactorAmount</v>
      </c>
      <c r="G103"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03" s="26">
        <f ca="1">IF(OR(Table_Risk_1[[#This Row],[Header]]="Yes",Table_Risk_1[[#This Row],[Property]]=""),"",IF(OR(Table_Risk_1[[#This Row],[Text]]="true",Table_Risk_1[[#This Row],[Text]]="false",ISNUMBER(Table_Risk_1[[#This Row],[Text]])),Table_Risk_1[[#This Row],[Text]],""""&amp;Table_Risk_1[[#This Row],[Text]]&amp;""""))</f>
        <v>0</v>
      </c>
      <c r="I103"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"loadingFactorAmount":0,</v>
      </c>
      <c r="J103" s="46">
        <f ca="1">(J32*J102)-J32</f>
        <v>0</v>
      </c>
      <c r="K103" s="27"/>
      <c r="L103" s="27"/>
      <c r="M103" s="27"/>
      <c r="N103" s="27"/>
    </row>
    <row r="104" spans="2:14" s="22" customFormat="1" ht="21" customHeight="1">
      <c r="B104" s="27" t="s">
        <v>1708</v>
      </c>
      <c r="C104" s="27"/>
      <c r="D10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Endorsement Adjustment</v>
      </c>
      <c r="E10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totalAdjustedPremium</v>
      </c>
      <c r="F104" s="26" t="str">
        <f ca="1">IF(Table_Risk_1[[#This Row],[Header]]="Yes","",IF(Table_Risk_1[[#This Row],[Property]]&lt;&gt;"",Risk_1_Prefix&amp;SUBSTITUTE(Table_Risk_1[[#This Row],[Type]]," ","")&amp;SUBSTITUTE(Table_Risk_1[[#This Row],[Property]]," ",""),""))</f>
        <v>PIEndorsementAdjustmentTotalAdjustedPremium</v>
      </c>
      <c r="G104"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04" s="26">
        <f ca="1">IF(OR(Table_Risk_1[[#This Row],[Header]]="Yes",Table_Risk_1[[#This Row],[Property]]=""),"",IF(OR(Table_Risk_1[[#This Row],[Text]]="true",Table_Risk_1[[#This Row],[Text]]="false",ISNUMBER(Table_Risk_1[[#This Row],[Text]])),Table_Risk_1[[#This Row],[Text]],""""&amp;Table_Risk_1[[#This Row],[Text]]&amp;""""))</f>
        <v>0</v>
      </c>
      <c r="I104"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"totalAdjustedPremium":0},</v>
      </c>
      <c r="J104" s="46">
        <f ca="1">J101+J103</f>
        <v>0</v>
      </c>
      <c r="K104" s="27"/>
      <c r="L104" s="27"/>
      <c r="M104" s="27"/>
      <c r="N104" s="27"/>
    </row>
    <row r="105" spans="2:14" ht="29.25" thickBot="1">
      <c r="B105" s="15" t="s">
        <v>1754</v>
      </c>
      <c r="C105" s="15" t="s">
        <v>60</v>
      </c>
      <c r="D105"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105"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runoffCalculation</v>
      </c>
      <c r="F105" s="15" t="str">
        <f>IF(Table_Risk_1[[#This Row],[Header]]="Yes","",IF(Table_Risk_1[[#This Row],[Property]]&lt;&gt;"",Risk_1_Prefix&amp;SUBSTITUTE(Table_Risk_1[[#This Row],[Type]]," ","")&amp;SUBSTITUTE(Table_Risk_1[[#This Row],[Property]]," ",""),""))</f>
        <v/>
      </c>
      <c r="G105"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5" s="15" t="str">
        <f>IF(OR(Table_Risk_1[[#This Row],[Header]]="Yes",Table_Risk_1[[#This Row],[Property]]=""),"",IF(OR(Table_Risk_1[[#This Row],[Text]]="true",Table_Risk_1[[#This Row],[Text]]="false",ISNUMBER(Table_Risk_1[[#This Row],[Text]])),Table_Risk_1[[#This Row],[Text]],""""&amp;Table_Risk_1[[#This Row],[Text]]&amp;""""))</f>
        <v/>
      </c>
      <c r="I105"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"runoffCalculation":{</v>
      </c>
      <c r="J105" s="15"/>
      <c r="K105" s="15"/>
      <c r="L105" s="15"/>
      <c r="M105" s="15"/>
      <c r="N105" s="15"/>
    </row>
    <row r="106" spans="2:14" s="22" customFormat="1" ht="21" hidden="1" customHeight="1">
      <c r="B106" s="27"/>
      <c r="C106" s="27"/>
      <c r="D10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Runoff Calculation</v>
      </c>
      <c r="E10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06" s="26" t="str">
        <f>IF(Table_Risk_1[[#This Row],[Header]]="Yes","",IF(Table_Risk_1[[#This Row],[Property]]&lt;&gt;"",Risk_1_Prefix&amp;SUBSTITUTE(Table_Risk_1[[#This Row],[Type]]," ","")&amp;SUBSTITUTE(Table_Risk_1[[#This Row],[Property]]," ",""),""))</f>
        <v/>
      </c>
      <c r="G106"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6" s="26" t="str">
        <f>IF(OR(Table_Risk_1[[#This Row],[Header]]="Yes",Table_Risk_1[[#This Row],[Property]]=""),"",IF(OR(Table_Risk_1[[#This Row],[Text]]="true",Table_Risk_1[[#This Row],[Text]]="false",ISNUMBER(Table_Risk_1[[#This Row],[Text]])),Table_Risk_1[[#This Row],[Text]],""""&amp;Table_Risk_1[[#This Row],[Text]]&amp;""""))</f>
        <v/>
      </c>
      <c r="I106"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06" s="27"/>
      <c r="K106" s="27"/>
      <c r="L106" s="27"/>
      <c r="M106" s="27"/>
      <c r="N106" s="27"/>
    </row>
    <row r="107" spans="2:14" s="22" customFormat="1" ht="21" customHeight="1">
      <c r="B107" s="27" t="s">
        <v>1755</v>
      </c>
      <c r="C107" s="27"/>
      <c r="D10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Runoff Calculation</v>
      </c>
      <c r="E10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runoffEnabled</v>
      </c>
      <c r="F107" s="26" t="str">
        <f ca="1">IF(Table_Risk_1[[#This Row],[Header]]="Yes","",IF(Table_Risk_1[[#This Row],[Property]]&lt;&gt;"",Risk_1_Prefix&amp;SUBSTITUTE(Table_Risk_1[[#This Row],[Type]]," ","")&amp;SUBSTITUTE(Table_Risk_1[[#This Row],[Property]]," ",""),""))</f>
        <v>PIRunoffCalculationRunoffEnabled</v>
      </c>
      <c r="G107"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07" s="26" t="str">
        <f ca="1">IF(OR(Table_Risk_1[[#This Row],[Header]]="Yes",Table_Risk_1[[#This Row],[Property]]=""),"",IF(OR(Table_Risk_1[[#This Row],[Text]]="true",Table_Risk_1[[#This Row],[Text]]="false",ISNUMBER(Table_Risk_1[[#This Row],[Text]])),Table_Risk_1[[#This Row],[Text]],""""&amp;Table_Risk_1[[#This Row],[Text]]&amp;""""))</f>
        <v>true</v>
      </c>
      <c r="I107"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"runoffEnabled":true,</v>
      </c>
      <c r="J107" s="27" t="b">
        <f>IF(AND(NOT(ISBLANK(J18)),J18&lt;J14,J19="Yes"),TRUE,FALSE)</f>
        <v>1</v>
      </c>
      <c r="K107" s="27"/>
      <c r="L107" s="27"/>
      <c r="M107" s="27"/>
      <c r="N107" s="27"/>
    </row>
    <row r="108" spans="2:14" s="22" customFormat="1" ht="21" customHeight="1">
      <c r="B108" s="27" t="s">
        <v>1756</v>
      </c>
      <c r="C108" s="27"/>
      <c r="D10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Runoff Calculation</v>
      </c>
      <c r="E10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runoffYears</v>
      </c>
      <c r="F108" s="26" t="str">
        <f ca="1">IF(Table_Risk_1[[#This Row],[Header]]="Yes","",IF(Table_Risk_1[[#This Row],[Property]]&lt;&gt;"",Risk_1_Prefix&amp;SUBSTITUTE(Table_Risk_1[[#This Row],[Type]]," ","")&amp;SUBSTITUTE(Table_Risk_1[[#This Row],[Property]]," ",""),""))</f>
        <v>PIRunoffCalculationRunoffYears</v>
      </c>
      <c r="G108"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v>
      </c>
      <c r="H108" s="26">
        <f ca="1">IF(OR(Table_Risk_1[[#This Row],[Header]]="Yes",Table_Risk_1[[#This Row],[Property]]=""),"",IF(OR(Table_Risk_1[[#This Row],[Text]]="true",Table_Risk_1[[#This Row],[Text]]="false",ISNUMBER(Table_Risk_1[[#This Row],[Text]])),Table_Risk_1[[#This Row],[Text]],""""&amp;Table_Risk_1[[#This Row],[Text]]&amp;""""))</f>
        <v>1</v>
      </c>
      <c r="I108"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"runoffYears":1,</v>
      </c>
      <c r="J108" s="27">
        <f>IF(NOT(J107),0,INT(YEARFRAC(J18,J15)))</f>
        <v>1</v>
      </c>
      <c r="K108" s="27"/>
      <c r="L108" s="27"/>
      <c r="M108" s="27"/>
      <c r="N108" s="27"/>
    </row>
    <row r="109" spans="2:14" s="22" customFormat="1" ht="21" customHeight="1">
      <c r="B109" s="27" t="s">
        <v>1757</v>
      </c>
      <c r="C109" s="27"/>
      <c r="D10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Runoff Calculation</v>
      </c>
      <c r="E10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runoffDiscount</v>
      </c>
      <c r="F109" s="26" t="str">
        <f ca="1">IF(Table_Risk_1[[#This Row],[Header]]="Yes","",IF(Table_Risk_1[[#This Row],[Property]]&lt;&gt;"",Risk_1_Prefix&amp;SUBSTITUTE(Table_Risk_1[[#This Row],[Type]]," ","")&amp;SUBSTITUTE(Table_Risk_1[[#This Row],[Property]]," ",""),""))</f>
        <v>PIRunoffCalculationRunoffDiscount</v>
      </c>
      <c r="G109"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0.9</v>
      </c>
      <c r="H109" s="26">
        <f ca="1">IF(OR(Table_Risk_1[[#This Row],[Header]]="Yes",Table_Risk_1[[#This Row],[Property]]=""),"",IF(OR(Table_Risk_1[[#This Row],[Text]]="true",Table_Risk_1[[#This Row],[Text]]="false",ISNUMBER(Table_Risk_1[[#This Row],[Text]])),Table_Risk_1[[#This Row],[Text]],""""&amp;Table_Risk_1[[#This Row],[Text]]&amp;""""))</f>
        <v>0.9</v>
      </c>
      <c r="I109"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"runoffDiscount":0.9,</v>
      </c>
      <c r="J109" s="53">
        <f ca="1">INDEX(INDIRECT("Table_Run_Off_Discount"&amp;J47),MATCH(J108,INDIRECT("Table_Run_Off_Discount"&amp;J47&amp;"[Years Closed]"),1),MATCH("Discount",INDIRECT("Table_Run_Off_Discount"&amp;J47&amp;"[#Headers]"),0))</f>
        <v>0.9</v>
      </c>
      <c r="K109" s="27"/>
      <c r="L109" s="27"/>
      <c r="M109" s="27"/>
      <c r="N109" s="27"/>
    </row>
    <row r="110" spans="2:14" s="22" customFormat="1" ht="21" customHeight="1">
      <c r="B110" s="27" t="s">
        <v>1833</v>
      </c>
      <c r="C110" s="27"/>
      <c r="D11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Runoff Calculation</v>
      </c>
      <c r="E11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lastPremiumEndorsed</v>
      </c>
      <c r="F110" s="26" t="str">
        <f ca="1">IF(Table_Risk_1[[#This Row],[Header]]="Yes","",IF(Table_Risk_1[[#This Row],[Property]]&lt;&gt;"",Risk_1_Prefix&amp;SUBSTITUTE(Table_Risk_1[[#This Row],[Type]]," ","")&amp;SUBSTITUTE(Table_Risk_1[[#This Row],[Property]]," ",""),""))</f>
        <v>PIRunoffCalculationLastPremiumEndorsed</v>
      </c>
      <c r="G110"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123</v>
      </c>
      <c r="H110" s="26">
        <f ca="1">IF(OR(Table_Risk_1[[#This Row],[Header]]="Yes",Table_Risk_1[[#This Row],[Property]]=""),"",IF(OR(Table_Risk_1[[#This Row],[Text]]="true",Table_Risk_1[[#This Row],[Text]]="false",ISNUMBER(Table_Risk_1[[#This Row],[Text]])),Table_Risk_1[[#This Row],[Text]],""""&amp;Table_Risk_1[[#This Row],[Text]]&amp;""""))</f>
        <v>123</v>
      </c>
      <c r="I11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"lastPremiumEndorsed":123,</v>
      </c>
      <c r="J110" s="54">
        <f>INDEX(Table_Rating_Factors[],MATCH("Last Premium", Table_Rating_Factors[Property],0),2)</f>
        <v>123</v>
      </c>
      <c r="K110" s="27"/>
      <c r="L110" s="27"/>
      <c r="M110" s="27"/>
      <c r="N110" s="27"/>
    </row>
    <row r="111" spans="2:14" s="22" customFormat="1" ht="21" customHeight="1">
      <c r="B111" s="27" t="s">
        <v>1834</v>
      </c>
      <c r="C111" s="27"/>
      <c r="D11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Runoff Calculation</v>
      </c>
      <c r="E11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lastPremiumUsed</v>
      </c>
      <c r="F111" s="26" t="str">
        <f ca="1">IF(Table_Risk_1[[#This Row],[Header]]="Yes","",IF(Table_Risk_1[[#This Row],[Property]]&lt;&gt;"",Risk_1_Prefix&amp;SUBSTITUTE(Table_Risk_1[[#This Row],[Type]]," ","")&amp;SUBSTITUTE(Table_Risk_1[[#This Row],[Property]]," ",""),""))</f>
        <v>PIRunoffCalculationLastPremiumUsed</v>
      </c>
      <c r="G111"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123</v>
      </c>
      <c r="H111" s="26">
        <f ca="1">IF(OR(Table_Risk_1[[#This Row],[Header]]="Yes",Table_Risk_1[[#This Row],[Property]]=""),"",IF(OR(Table_Risk_1[[#This Row],[Text]]="true",Table_Risk_1[[#This Row],[Text]]="false",ISNUMBER(Table_Risk_1[[#This Row],[Text]])),Table_Risk_1[[#This Row],[Text]],""""&amp;Table_Risk_1[[#This Row],[Text]]&amp;""""))</f>
        <v>123</v>
      </c>
      <c r="I111"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"lastPremiumUsed":123,</v>
      </c>
      <c r="J111" s="13">
        <f>IF(J110&gt;0,J110,J32)</f>
        <v>123</v>
      </c>
      <c r="K111" s="27"/>
      <c r="L111" s="27"/>
      <c r="M111" s="27"/>
      <c r="N111" s="27"/>
    </row>
    <row r="112" spans="2:14" s="22" customFormat="1" ht="21" customHeight="1">
      <c r="B112" s="27" t="s">
        <v>1802</v>
      </c>
      <c r="C112" s="27"/>
      <c r="D11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Runoff Calculation</v>
      </c>
      <c r="E11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runoffPremium</v>
      </c>
      <c r="F112" s="26" t="str">
        <f ca="1">IF(Table_Risk_1[[#This Row],[Header]]="Yes","",IF(Table_Risk_1[[#This Row],[Property]]&lt;&gt;"",Risk_1_Prefix&amp;SUBSTITUTE(Table_Risk_1[[#This Row],[Type]]," ","")&amp;SUBSTITUTE(Table_Risk_1[[#This Row],[Property]]," ",""),""))</f>
        <v>PIRunoffCalculationRunoffPremium</v>
      </c>
      <c r="G112"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12.299999999999997</v>
      </c>
      <c r="H112" s="26">
        <f ca="1">IF(OR(Table_Risk_1[[#This Row],[Header]]="Yes",Table_Risk_1[[#This Row],[Property]]=""),"",IF(OR(Table_Risk_1[[#This Row],[Text]]="true",Table_Risk_1[[#This Row],[Text]]="false",ISNUMBER(Table_Risk_1[[#This Row],[Text]])),Table_Risk_1[[#This Row],[Text]],""""&amp;Table_Risk_1[[#This Row],[Text]]&amp;""""))</f>
        <v>12.299999999999997</v>
      </c>
      <c r="I112"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"runoffPremium":12.3},</v>
      </c>
      <c r="J112" s="46">
        <f ca="1">IF(OR(ISBLANK(J111),J111=""),0,J111)*(1-J109)</f>
        <v>12.299999999999997</v>
      </c>
      <c r="K112" s="27"/>
      <c r="L112" s="27"/>
      <c r="M112" s="27"/>
      <c r="N112" s="27"/>
    </row>
    <row r="113" spans="2:14" ht="29.25" thickBot="1">
      <c r="B113" s="15" t="s">
        <v>1572</v>
      </c>
      <c r="C113" s="15" t="s">
        <v>60</v>
      </c>
      <c r="D113"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113"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proRataCalculation</v>
      </c>
      <c r="F113" s="15" t="str">
        <f>IF(Table_Risk_1[[#This Row],[Header]]="Yes","",IF(Table_Risk_1[[#This Row],[Property]]&lt;&gt;"",Risk_1_Prefix&amp;SUBSTITUTE(Table_Risk_1[[#This Row],[Type]]," ","")&amp;SUBSTITUTE(Table_Risk_1[[#This Row],[Property]]," ",""),""))</f>
        <v/>
      </c>
      <c r="G113"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13" s="15" t="str">
        <f>IF(OR(Table_Risk_1[[#This Row],[Header]]="Yes",Table_Risk_1[[#This Row],[Property]]=""),"",IF(OR(Table_Risk_1[[#This Row],[Text]]="true",Table_Risk_1[[#This Row],[Text]]="false",ISNUMBER(Table_Risk_1[[#This Row],[Text]])),Table_Risk_1[[#This Row],[Text]],""""&amp;Table_Risk_1[[#This Row],[Text]]&amp;""""))</f>
        <v/>
      </c>
      <c r="I113"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"proRataCalculation":{</v>
      </c>
      <c r="J113" s="15"/>
      <c r="K113" s="15"/>
      <c r="L113" s="15"/>
      <c r="M113" s="15"/>
      <c r="N113" s="15"/>
    </row>
    <row r="114" spans="2:14" s="22" customFormat="1" ht="21" hidden="1" customHeight="1">
      <c r="B114" s="27"/>
      <c r="C114" s="27"/>
      <c r="D11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Pro Rata Calculation</v>
      </c>
      <c r="E11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14" s="26" t="str">
        <f>IF(Table_Risk_1[[#This Row],[Header]]="Yes","",IF(Table_Risk_1[[#This Row],[Property]]&lt;&gt;"",Risk_1_Prefix&amp;SUBSTITUTE(Table_Risk_1[[#This Row],[Type]]," ","")&amp;SUBSTITUTE(Table_Risk_1[[#This Row],[Property]]," ",""),""))</f>
        <v/>
      </c>
      <c r="G114"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14" s="26" t="str">
        <f>IF(OR(Table_Risk_1[[#This Row],[Header]]="Yes",Table_Risk_1[[#This Row],[Property]]=""),"",IF(OR(Table_Risk_1[[#This Row],[Text]]="true",Table_Risk_1[[#This Row],[Text]]="false",ISNUMBER(Table_Risk_1[[#This Row],[Text]])),Table_Risk_1[[#This Row],[Text]],""""&amp;Table_Risk_1[[#This Row],[Text]]&amp;""""))</f>
        <v/>
      </c>
      <c r="I114"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14" s="27"/>
      <c r="K114" s="27"/>
      <c r="L114" s="27"/>
      <c r="M114" s="27"/>
      <c r="N114" s="27"/>
    </row>
    <row r="115" spans="2:14" s="22" customFormat="1" ht="21" customHeight="1">
      <c r="B115" s="27" t="s">
        <v>1573</v>
      </c>
      <c r="C115" s="27"/>
      <c r="D11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Pro Rata Calculation</v>
      </c>
      <c r="E11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periodDays</v>
      </c>
      <c r="F115" s="26" t="str">
        <f ca="1">IF(Table_Risk_1[[#This Row],[Header]]="Yes","",IF(Table_Risk_1[[#This Row],[Property]]&lt;&gt;"",Risk_1_Prefix&amp;SUBSTITUTE(Table_Risk_1[[#This Row],[Type]]," ","")&amp;SUBSTITUTE(Table_Risk_1[[#This Row],[Property]]," ",""),""))</f>
        <v>PIProRataCalculationPeriodDays</v>
      </c>
      <c r="G115"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365</v>
      </c>
      <c r="H115" s="26">
        <f ca="1">IF(OR(Table_Risk_1[[#This Row],[Header]]="Yes",Table_Risk_1[[#This Row],[Property]]=""),"",IF(OR(Table_Risk_1[[#This Row],[Text]]="true",Table_Risk_1[[#This Row],[Text]]="false",ISNUMBER(Table_Risk_1[[#This Row],[Text]])),Table_Risk_1[[#This Row],[Text]],""""&amp;Table_Risk_1[[#This Row],[Text]]&amp;""""))</f>
        <v>365</v>
      </c>
      <c r="I115"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"periodDays":365,</v>
      </c>
      <c r="J115" s="27">
        <v>365</v>
      </c>
      <c r="K115" s="27"/>
      <c r="L115" s="27"/>
      <c r="M115" s="27"/>
      <c r="N115" s="27"/>
    </row>
    <row r="116" spans="2:14" s="22" customFormat="1" ht="21" customHeight="1">
      <c r="B116" s="27" t="s">
        <v>1574</v>
      </c>
      <c r="C116" s="27"/>
      <c r="D11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Pro Rata Calculation</v>
      </c>
      <c r="E11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daysInPeriod</v>
      </c>
      <c r="F116" s="26" t="str">
        <f ca="1">IF(Table_Risk_1[[#This Row],[Header]]="Yes","",IF(Table_Risk_1[[#This Row],[Property]]&lt;&gt;"",Risk_1_Prefix&amp;SUBSTITUTE(Table_Risk_1[[#This Row],[Type]]," ","")&amp;SUBSTITUTE(Table_Risk_1[[#This Row],[Property]]," ",""),""))</f>
        <v>PIProRataCalculationDaysInPeriod</v>
      </c>
      <c r="G116"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365</v>
      </c>
      <c r="H116" s="26">
        <f ca="1">IF(OR(Table_Risk_1[[#This Row],[Header]]="Yes",Table_Risk_1[[#This Row],[Property]]=""),"",IF(OR(Table_Risk_1[[#This Row],[Text]]="true",Table_Risk_1[[#This Row],[Text]]="false",ISNUMBER(Table_Risk_1[[#This Row],[Text]])),Table_Risk_1[[#This Row],[Text]],""""&amp;Table_Risk_1[[#This Row],[Text]]&amp;""""))</f>
        <v>365</v>
      </c>
      <c r="I116"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"daysInPeriod":365,</v>
      </c>
      <c r="J116" s="27">
        <f>IF(ISERROR(J15-J14),J115,J15-J14)</f>
        <v>365</v>
      </c>
      <c r="K116" s="27"/>
      <c r="L116" s="27"/>
      <c r="M116" s="27"/>
      <c r="N116" s="27"/>
    </row>
    <row r="117" spans="2:14" s="22" customFormat="1" ht="21" customHeight="1">
      <c r="B117" s="27" t="s">
        <v>1575</v>
      </c>
      <c r="C117" s="27"/>
      <c r="D11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Pro Rata Calculation</v>
      </c>
      <c r="E11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proRataFactor</v>
      </c>
      <c r="F117" s="26" t="str">
        <f ca="1">IF(Table_Risk_1[[#This Row],[Header]]="Yes","",IF(Table_Risk_1[[#This Row],[Property]]&lt;&gt;"",Risk_1_Prefix&amp;SUBSTITUTE(Table_Risk_1[[#This Row],[Type]]," ","")&amp;SUBSTITUTE(Table_Risk_1[[#This Row],[Property]]," ",""),""))</f>
        <v>PIProRataCalculationProRataFactor</v>
      </c>
      <c r="G117"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v>
      </c>
      <c r="H117" s="26">
        <f ca="1">IF(OR(Table_Risk_1[[#This Row],[Header]]="Yes",Table_Risk_1[[#This Row],[Property]]=""),"",IF(OR(Table_Risk_1[[#This Row],[Text]]="true",Table_Risk_1[[#This Row],[Text]]="false",ISNUMBER(Table_Risk_1[[#This Row],[Text]])),Table_Risk_1[[#This Row],[Text]],""""&amp;Table_Risk_1[[#This Row],[Text]]&amp;""""))</f>
        <v>1</v>
      </c>
      <c r="I117"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"proRataFactor":1},</v>
      </c>
      <c r="J117" s="27">
        <f>J116/J115</f>
        <v>1</v>
      </c>
      <c r="K117" s="27"/>
      <c r="L117" s="27"/>
      <c r="M117" s="27"/>
      <c r="N117" s="27"/>
    </row>
    <row r="118" spans="2:14" ht="29.25" thickBot="1">
      <c r="B118" s="15" t="s">
        <v>147</v>
      </c>
      <c r="C118" s="15" t="s">
        <v>60</v>
      </c>
      <c r="D118"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118"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display</v>
      </c>
      <c r="F118" s="15" t="str">
        <f>IF(Table_Risk_1[[#This Row],[Header]]="Yes","",IF(Table_Risk_1[[#This Row],[Property]]&lt;&gt;"",Risk_1_Prefix&amp;SUBSTITUTE(Table_Risk_1[[#This Row],[Type]]," ","")&amp;SUBSTITUTE(Table_Risk_1[[#This Row],[Property]]," ",""),""))</f>
        <v/>
      </c>
      <c r="G118"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18" s="15" t="str">
        <f>IF(OR(Table_Risk_1[[#This Row],[Header]]="Yes",Table_Risk_1[[#This Row],[Property]]=""),"",IF(OR(Table_Risk_1[[#This Row],[Text]]="true",Table_Risk_1[[#This Row],[Text]]="false",ISNUMBER(Table_Risk_1[[#This Row],[Text]])),Table_Risk_1[[#This Row],[Text]],""""&amp;Table_Risk_1[[#This Row],[Text]]&amp;""""))</f>
        <v/>
      </c>
      <c r="I118"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"display":{</v>
      </c>
      <c r="J118" s="15"/>
      <c r="K118" s="15"/>
      <c r="L118" s="15"/>
      <c r="M118" s="15"/>
      <c r="N118" s="15"/>
    </row>
    <row r="119" spans="2:14" s="22" customFormat="1" ht="21" hidden="1" customHeight="1">
      <c r="B119" s="27"/>
      <c r="C119" s="27"/>
      <c r="D11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Display</v>
      </c>
      <c r="E11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19" s="26" t="str">
        <f>IF(Table_Risk_1[[#This Row],[Header]]="Yes","",IF(Table_Risk_1[[#This Row],[Property]]&lt;&gt;"",Risk_1_Prefix&amp;SUBSTITUTE(Table_Risk_1[[#This Row],[Type]]," ","")&amp;SUBSTITUTE(Table_Risk_1[[#This Row],[Property]]," ",""),""))</f>
        <v/>
      </c>
      <c r="G119"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19" s="26" t="str">
        <f>IF(OR(Table_Risk_1[[#This Row],[Header]]="Yes",Table_Risk_1[[#This Row],[Property]]=""),"",IF(OR(Table_Risk_1[[#This Row],[Text]]="true",Table_Risk_1[[#This Row],[Text]]="false",ISNUMBER(Table_Risk_1[[#This Row],[Text]])),Table_Risk_1[[#This Row],[Text]],""""&amp;Table_Risk_1[[#This Row],[Text]]&amp;""""))</f>
        <v/>
      </c>
      <c r="I119"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19" s="27"/>
      <c r="K119" s="27"/>
      <c r="L119" s="27"/>
      <c r="M119" s="27"/>
      <c r="N119" s="27"/>
    </row>
    <row r="120" spans="2:14" s="22" customFormat="1" ht="21" customHeight="1">
      <c r="B120" s="27" t="s">
        <v>713</v>
      </c>
      <c r="C120" s="27"/>
      <c r="D12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Display</v>
      </c>
      <c r="E12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sumInsured</v>
      </c>
      <c r="F120" s="26" t="str">
        <f ca="1">IF(Table_Risk_1[[#This Row],[Header]]="Yes","",IF(Table_Risk_1[[#This Row],[Property]]&lt;&gt;"",Risk_1_Prefix&amp;SUBSTITUTE(Table_Risk_1[[#This Row],[Type]]," ","")&amp;SUBSTITUTE(Table_Risk_1[[#This Row],[Property]]," ",""),""))</f>
        <v>PIDisplaySumInsured</v>
      </c>
      <c r="G120"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$1,000,000.00</v>
      </c>
      <c r="H120" s="26" t="str">
        <f ca="1">IF(OR(Table_Risk_1[[#This Row],[Header]]="Yes",Table_Risk_1[[#This Row],[Property]]=""),"",IF(OR(Table_Risk_1[[#This Row],[Text]]="true",Table_Risk_1[[#This Row],[Text]]="false",ISNUMBER(Table_Risk_1[[#This Row],[Text]])),Table_Risk_1[[#This Row],[Text]],""""&amp;Table_Risk_1[[#This Row],[Text]]&amp;""""))</f>
        <v>"$1,000,000.00"</v>
      </c>
      <c r="I12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"sumInsured":"$1,000,000.00",</v>
      </c>
      <c r="J120" s="27" t="str">
        <f>DOLLAR(J13,2)</f>
        <v>$1,000,000.00</v>
      </c>
      <c r="K120" s="27"/>
      <c r="L120" s="27"/>
      <c r="M120" s="27"/>
      <c r="N120" s="27"/>
    </row>
    <row r="121" spans="2:14" s="22" customFormat="1" ht="21" customHeight="1">
      <c r="B121" s="27" t="s">
        <v>1265</v>
      </c>
      <c r="C121" s="27"/>
      <c r="D12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Display</v>
      </c>
      <c r="E12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revisedExcess</v>
      </c>
      <c r="F121" s="26" t="str">
        <f ca="1">IF(Table_Risk_1[[#This Row],[Header]]="Yes","",IF(Table_Risk_1[[#This Row],[Property]]&lt;&gt;"",Risk_1_Prefix&amp;SUBSTITUTE(Table_Risk_1[[#This Row],[Type]]," ","")&amp;SUBSTITUTE(Table_Risk_1[[#This Row],[Property]]," ",""),""))</f>
        <v>PIDisplayRevisedExcess</v>
      </c>
      <c r="G121"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$15,000.00</v>
      </c>
      <c r="H121" s="26" t="str">
        <f ca="1">IF(OR(Table_Risk_1[[#This Row],[Header]]="Yes",Table_Risk_1[[#This Row],[Property]]=""),"",IF(OR(Table_Risk_1[[#This Row],[Text]]="true",Table_Risk_1[[#This Row],[Text]]="false",ISNUMBER(Table_Risk_1[[#This Row],[Text]])),Table_Risk_1[[#This Row],[Text]],""""&amp;Table_Risk_1[[#This Row],[Text]]&amp;""""))</f>
        <v>"$15,000.00"</v>
      </c>
      <c r="I121"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"revisedExcess":"$15,000.00",</v>
      </c>
      <c r="J121" s="27" t="str">
        <f>DOLLAR(J94,2)</f>
        <v>$15,000.00</v>
      </c>
      <c r="K121" s="27"/>
      <c r="L121" s="27"/>
      <c r="M121" s="27"/>
      <c r="N121" s="27"/>
    </row>
    <row r="122" spans="2:14" s="22" customFormat="1" ht="21" customHeight="1">
      <c r="B122" s="27" t="s">
        <v>1546</v>
      </c>
      <c r="C122" s="27"/>
      <c r="D12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Display</v>
      </c>
      <c r="E12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aggregateLimit</v>
      </c>
      <c r="F122" s="26" t="str">
        <f ca="1">IF(Table_Risk_1[[#This Row],[Header]]="Yes","",IF(Table_Risk_1[[#This Row],[Property]]&lt;&gt;"",Risk_1_Prefix&amp;SUBSTITUTE(Table_Risk_1[[#This Row],[Type]]," ","")&amp;SUBSTITUTE(Table_Risk_1[[#This Row],[Property]]," ",""),""))</f>
        <v>PIDisplayAggregateLimit</v>
      </c>
      <c r="G122"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$4,000,000.00</v>
      </c>
      <c r="H122" s="26" t="str">
        <f ca="1">IF(OR(Table_Risk_1[[#This Row],[Header]]="Yes",Table_Risk_1[[#This Row],[Property]]=""),"",IF(OR(Table_Risk_1[[#This Row],[Text]]="true",Table_Risk_1[[#This Row],[Text]]="false",ISNUMBER(Table_Risk_1[[#This Row],[Text]])),Table_Risk_1[[#This Row],[Text]],""""&amp;Table_Risk_1[[#This Row],[Text]]&amp;""""))</f>
        <v>"$4,000,000.00"</v>
      </c>
      <c r="I122"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"aggregateLimit":"$4,000,000.00",</v>
      </c>
      <c r="J122" s="27" t="str">
        <f ca="1">DOLLAR(IF(ISERROR(INDEX(INDIRECT("Table_Aggregate_Limit"&amp;J47),MATCH(J13,INDIRECT("Table_Aggregate_Limit"&amp;J47&amp;"[Sum Insured]"),0),MATCH("Limit",INDIRECT("Table_Aggregate_Limit"&amp;J47&amp;"[#Headers]"),0))),0,INDEX(INDIRECT("Table_Aggregate_Limit"&amp;J47),MATCH(J13,INDIRECT("Table_Aggregate_Limit"&amp;J47&amp;"[Sum Insured]"),0),MATCH("Limit",INDIRECT("Table_Aggregate_Limit"&amp;J47&amp;"[#Headers]"),0))),2)</f>
        <v>$4,000,000.00</v>
      </c>
      <c r="K122" s="27"/>
      <c r="L122" s="27"/>
      <c r="M122" s="27"/>
      <c r="N122" s="27"/>
    </row>
    <row r="123" spans="2:14" s="22" customFormat="1" ht="21" customHeight="1">
      <c r="B123" s="27" t="s">
        <v>1576</v>
      </c>
      <c r="C123" s="27"/>
      <c r="D12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Display</v>
      </c>
      <c r="E12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extraExcess</v>
      </c>
      <c r="F123" s="26" t="str">
        <f ca="1">IF(Table_Risk_1[[#This Row],[Header]]="Yes","",IF(Table_Risk_1[[#This Row],[Property]]&lt;&gt;"",Risk_1_Prefix&amp;SUBSTITUTE(Table_Risk_1[[#This Row],[Type]]," ","")&amp;SUBSTITUTE(Table_Risk_1[[#This Row],[Property]]," ",""),""))</f>
        <v>PIDisplayExtraExcess</v>
      </c>
      <c r="G123"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$15,000.00</v>
      </c>
      <c r="H123" s="26" t="str">
        <f ca="1">IF(OR(Table_Risk_1[[#This Row],[Header]]="Yes",Table_Risk_1[[#This Row],[Property]]=""),"",IF(OR(Table_Risk_1[[#This Row],[Text]]="true",Table_Risk_1[[#This Row],[Text]]="false",ISNUMBER(Table_Risk_1[[#This Row],[Text]])),Table_Risk_1[[#This Row],[Text]],""""&amp;Table_Risk_1[[#This Row],[Text]]&amp;""""))</f>
        <v>"$15,000.00"</v>
      </c>
      <c r="I123"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"extraExcess":"$15,000.00"},</v>
      </c>
      <c r="J123" s="27" t="str">
        <f>DOLLAR(IF(J94&gt;7500,J94,7500),2)</f>
        <v>$15,000.00</v>
      </c>
      <c r="K123" s="27"/>
      <c r="L123" s="27"/>
      <c r="M123" s="27"/>
      <c r="N123" s="27"/>
    </row>
    <row r="124" spans="2:14" ht="29.25" thickBot="1">
      <c r="B124" s="15" t="s">
        <v>201</v>
      </c>
      <c r="C124" s="15" t="s">
        <v>60</v>
      </c>
      <c r="D124"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124"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statutoryRates</v>
      </c>
      <c r="F124" s="15" t="str">
        <f>IF(Table_Risk_1[[#This Row],[Header]]="Yes","",IF(Table_Risk_1[[#This Row],[Property]]&lt;&gt;"",Risk_1_Prefix&amp;SUBSTITUTE(Table_Risk_1[[#This Row],[Type]]," ","")&amp;SUBSTITUTE(Table_Risk_1[[#This Row],[Property]]," ",""),""))</f>
        <v/>
      </c>
      <c r="G124"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24" s="15" t="str">
        <f>IF(OR(Table_Risk_1[[#This Row],[Header]]="Yes",Table_Risk_1[[#This Row],[Property]]=""),"",IF(OR(Table_Risk_1[[#This Row],[Text]]="true",Table_Risk_1[[#This Row],[Text]]="false",ISNUMBER(Table_Risk_1[[#This Row],[Text]])),Table_Risk_1[[#This Row],[Text]],""""&amp;Table_Risk_1[[#This Row],[Text]]&amp;""""))</f>
        <v/>
      </c>
      <c r="I124"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"statutoryRates":{</v>
      </c>
      <c r="J124" s="15"/>
      <c r="K124" s="15"/>
      <c r="L124" s="15"/>
      <c r="M124" s="15"/>
      <c r="N124" s="15"/>
    </row>
    <row r="125" spans="2:14" s="22" customFormat="1" ht="21" hidden="1" customHeight="1">
      <c r="B125" s="27"/>
      <c r="C125" s="27"/>
      <c r="D12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2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25" s="26" t="str">
        <f>IF(Table_Risk_1[[#This Row],[Header]]="Yes","",IF(Table_Risk_1[[#This Row],[Property]]&lt;&gt;"",Risk_1_Prefix&amp;SUBSTITUTE(Table_Risk_1[[#This Row],[Type]]," ","")&amp;SUBSTITUTE(Table_Risk_1[[#This Row],[Property]]," ",""),""))</f>
        <v/>
      </c>
      <c r="G125"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25" s="10" t="str">
        <f>IF(OR(Table_Risk_1[[#This Row],[Header]]="Yes",Table_Risk_1[[#This Row],[Property]]=""),"",IF(OR(Table_Risk_1[[#This Row],[Text]]="true",Table_Risk_1[[#This Row],[Text]]="false",ISNUMBER(Table_Risk_1[[#This Row],[Text]])),Table_Risk_1[[#This Row],[Text]],""""&amp;Table_Risk_1[[#This Row],[Text]]&amp;""""))</f>
        <v/>
      </c>
      <c r="I125"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25" s="27"/>
      <c r="K125" s="27"/>
      <c r="L125" s="27"/>
      <c r="M125" s="27"/>
      <c r="N125" s="27"/>
    </row>
    <row r="126" spans="2:14" s="22" customFormat="1" ht="21" customHeight="1">
      <c r="B126" s="10" t="s">
        <v>202</v>
      </c>
      <c r="C126" s="10"/>
      <c r="D126"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26"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riskType</v>
      </c>
      <c r="F126" s="10" t="str">
        <f ca="1">IF(Table_Risk_1[[#This Row],[Header]]="Yes","",IF(Table_Risk_1[[#This Row],[Property]]&lt;&gt;"",Risk_1_Prefix&amp;SUBSTITUTE(Table_Risk_1[[#This Row],[Type]]," ","")&amp;SUBSTITUTE(Table_Risk_1[[#This Row],[Property]]," ",""),""))</f>
        <v>PIStatutoryRateRiskType</v>
      </c>
      <c r="G126"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Professional Indemnity</v>
      </c>
      <c r="H126" s="10" t="str">
        <f ca="1">IF(OR(Table_Risk_1[[#This Row],[Header]]="Yes",Table_Risk_1[[#This Row],[Property]]=""),"",IF(OR(Table_Risk_1[[#This Row],[Text]]="true",Table_Risk_1[[#This Row],[Text]]="false",ISNUMBER(Table_Risk_1[[#This Row],[Text]])),Table_Risk_1[[#This Row],[Text]],""""&amp;Table_Risk_1[[#This Row],[Text]]&amp;""""))</f>
        <v>"Professional Indemnity"</v>
      </c>
      <c r="I126"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"riskType":"Professional Indemnity",</v>
      </c>
      <c r="J126" s="10" t="s">
        <v>219</v>
      </c>
      <c r="K126" s="10" t="s">
        <v>203</v>
      </c>
      <c r="L126" s="10" t="s">
        <v>203</v>
      </c>
      <c r="M126" s="10" t="s">
        <v>203</v>
      </c>
      <c r="N126" s="10" t="s">
        <v>203</v>
      </c>
    </row>
    <row r="127" spans="2:14" s="22" customFormat="1" ht="21" customHeight="1">
      <c r="B127" s="28" t="s">
        <v>204</v>
      </c>
      <c r="C127" s="27"/>
      <c r="D12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27" s="2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ESLApplicability</v>
      </c>
      <c r="F127" s="27" t="str">
        <f ca="1">IF(Table_Risk_1[[#This Row],[Header]]="Yes","",IF(Table_Risk_1[[#This Row],[Property]]&lt;&gt;"",Risk_1_Prefix&amp;SUBSTITUTE(Table_Risk_1[[#This Row],[Type]]," ","")&amp;SUBSTITUTE(Table_Risk_1[[#This Row],[Property]]," ",""),""))</f>
        <v>PIStatutoryRateESLApplicability</v>
      </c>
      <c r="G127" s="2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Not Applicable</v>
      </c>
      <c r="H127" s="10" t="str">
        <f ca="1">IF(OR(Table_Risk_1[[#This Row],[Header]]="Yes",Table_Risk_1[[#This Row],[Property]]=""),"",IF(OR(Table_Risk_1[[#This Row],[Text]]="true",Table_Risk_1[[#This Row],[Text]]="false",ISNUMBER(Table_Risk_1[[#This Row],[Text]])),Table_Risk_1[[#This Row],[Text]],""""&amp;Table_Risk_1[[#This Row],[Text]]&amp;""""))</f>
        <v>"Not Applicable"</v>
      </c>
      <c r="I127"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"ESLApplicability":"Not Applicable",</v>
      </c>
      <c r="J127" s="27" t="s">
        <v>223</v>
      </c>
      <c r="K127" s="27" t="s">
        <v>223</v>
      </c>
      <c r="L127" s="27" t="s">
        <v>223</v>
      </c>
      <c r="M127" s="27" t="s">
        <v>223</v>
      </c>
      <c r="N127" s="27" t="s">
        <v>223</v>
      </c>
    </row>
    <row r="128" spans="2:14" s="22" customFormat="1" ht="21" customHeight="1">
      <c r="B128" s="28" t="s">
        <v>69</v>
      </c>
      <c r="C128" s="27"/>
      <c r="D12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28" s="2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policyStartDate</v>
      </c>
      <c r="F128" s="27" t="str">
        <f ca="1">IF(Table_Risk_1[[#This Row],[Header]]="Yes","",IF(Table_Risk_1[[#This Row],[Property]]&lt;&gt;"",Risk_1_Prefix&amp;SUBSTITUTE(Table_Risk_1[[#This Row],[Type]]," ","")&amp;SUBSTITUTE(Table_Risk_1[[#This Row],[Property]]," ",""),""))</f>
        <v>PIStatutoryRatePolicyStartDate</v>
      </c>
      <c r="G128" s="2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43951</v>
      </c>
      <c r="H128" s="10">
        <f ca="1">IF(OR(Table_Risk_1[[#This Row],[Header]]="Yes",Table_Risk_1[[#This Row],[Property]]=""),"",IF(OR(Table_Risk_1[[#This Row],[Text]]="true",Table_Risk_1[[#This Row],[Text]]="false",ISNUMBER(Table_Risk_1[[#This Row],[Text]])),Table_Risk_1[[#This Row],[Text]],""""&amp;Table_Risk_1[[#This Row],[Text]]&amp;""""))</f>
        <v>43951</v>
      </c>
      <c r="I128"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"policyStartDate":43951,</v>
      </c>
      <c r="J128" s="40">
        <f>J14</f>
        <v>43951</v>
      </c>
      <c r="K128" s="40" t="e">
        <f>#REF!</f>
        <v>#REF!</v>
      </c>
      <c r="L128" s="40" t="e">
        <f>#REF!</f>
        <v>#REF!</v>
      </c>
      <c r="M128" s="40" t="e">
        <f>#REF!</f>
        <v>#REF!</v>
      </c>
      <c r="N128" s="40" t="e">
        <f>#REF!</f>
        <v>#REF!</v>
      </c>
    </row>
    <row r="129" spans="2:14" s="22" customFormat="1" ht="21" customHeight="1">
      <c r="B129" s="27" t="s">
        <v>206</v>
      </c>
      <c r="C129" s="27"/>
      <c r="D12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2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ESLRate</v>
      </c>
      <c r="F129" s="26" t="str">
        <f ca="1">IF(Table_Risk_1[[#This Row],[Header]]="Yes","",IF(Table_Risk_1[[#This Row],[Property]]&lt;&gt;"",Risk_1_Prefix&amp;SUBSTITUTE(Table_Risk_1[[#This Row],[Type]]," ","")&amp;SUBSTITUTE(Table_Risk_1[[#This Row],[Property]]," ",""),""))</f>
        <v>PIStatutoryRateESLRate</v>
      </c>
      <c r="G129"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29" s="10">
        <f ca="1">IF(OR(Table_Risk_1[[#This Row],[Header]]="Yes",Table_Risk_1[[#This Row],[Property]]=""),"",IF(OR(Table_Risk_1[[#This Row],[Text]]="true",Table_Risk_1[[#This Row],[Text]]="false",ISNUMBER(Table_Risk_1[[#This Row],[Text]])),Table_Risk_1[[#This Row],[Text]],""""&amp;Table_Risk_1[[#This Row],[Text]]&amp;""""))</f>
        <v>0</v>
      </c>
      <c r="I129"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"ESLRate":0,</v>
      </c>
      <c r="J129" s="53">
        <f t="array" ref="J129">IF(AND(Risk_1_ESL="Applicable",NOT(ISNA(MATCH("NSW",Table_Statutory_Rates[#Headers],0)))),
INDEX(
Table_Statutory_Rates[],
MATCH(1,(Table_Statutory_Rates[Type]="ESL")*(Table_Statutory_Rates[Next Value]&gt;J128),0),
MATCH("NSW",Table_Statutory_Rates[#Headers],0)
),0)</f>
        <v>0</v>
      </c>
      <c r="K129" s="53">
        <f t="array" ref="K129">IF(AND(Risk_1_ESL="Applicable",NOT(ISNA(MATCH(#REF!,Table_Statutory_Rates[#Headers],0)))),
INDEX(
Table_Statutory_Rates[],
MATCH(1,(Table_Statutory_Rates[Type]="ESL")*(Table_Statutory_Rates[Next Value]&gt;K128),0),
MATCH(#REF!,Table_Statutory_Rates[#Headers],0)
),0)</f>
        <v>0</v>
      </c>
      <c r="L129" s="53">
        <f t="array" ref="L129">IF(AND(Risk_1_ESL="Applicable",NOT(ISNA(MATCH(#REF!,Table_Statutory_Rates[#Headers],0)))),
INDEX(
Table_Statutory_Rates[],
MATCH(1,(Table_Statutory_Rates[Type]="ESL")*(Table_Statutory_Rates[Next Value]&gt;L128),0),
MATCH(#REF!,Table_Statutory_Rates[#Headers],0)
),0)</f>
        <v>0</v>
      </c>
      <c r="M129" s="53">
        <f t="array" ref="M129">IF(AND(Risk_1_ESL="Applicable",NOT(ISNA(MATCH(#REF!,Table_Statutory_Rates[#Headers],0)))),
INDEX(
Table_Statutory_Rates[],
MATCH(1,(Table_Statutory_Rates[Type]="ESL")*(Table_Statutory_Rates[Next Value]&gt;M128),0),
MATCH(#REF!,Table_Statutory_Rates[#Headers],0)
),0)</f>
        <v>0</v>
      </c>
      <c r="N129" s="53">
        <f t="array" ref="N129">IF(AND(Risk_1_ESL="Applicable",NOT(ISNA(MATCH(#REF!,Table_Statutory_Rates[#Headers],0)))),
INDEX(
Table_Statutory_Rates[],
MATCH(1,(Table_Statutory_Rates[Type]="ESL")*(Table_Statutory_Rates[Next Value]&gt;N128),0),
MATCH(#REF!,Table_Statutory_Rates[#Headers],0)
),0)</f>
        <v>0</v>
      </c>
    </row>
    <row r="130" spans="2:14" s="22" customFormat="1" ht="21" customHeight="1">
      <c r="B130" s="10" t="s">
        <v>1578</v>
      </c>
      <c r="C130" s="10"/>
      <c r="D130"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30"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GSTRateACT</v>
      </c>
      <c r="F130" s="10" t="str">
        <f ca="1">IF(Table_Risk_1[[#This Row],[Header]]="Yes","",IF(Table_Risk_1[[#This Row],[Property]]&lt;&gt;"",Risk_1_Prefix&amp;SUBSTITUTE(Table_Risk_1[[#This Row],[Type]]," ","")&amp;SUBSTITUTE(Table_Risk_1[[#This Row],[Property]]," ",""),""))</f>
        <v>PIStatutoryRateGSTRateACT</v>
      </c>
      <c r="G130"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30" s="10">
        <f ca="1">IF(OR(Table_Risk_1[[#This Row],[Header]]="Yes",Table_Risk_1[[#This Row],[Property]]=""),"",IF(OR(Table_Risk_1[[#This Row],[Text]]="true",Table_Risk_1[[#This Row],[Text]]="false",ISNUMBER(Table_Risk_1[[#This Row],[Text]])),Table_Risk_1[[#This Row],[Text]],""""&amp;Table_Risk_1[[#This Row],[Text]]&amp;""""))</f>
        <v>0.1</v>
      </c>
      <c r="I130"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"GSTRateACT":0.1,</v>
      </c>
      <c r="J130" s="30">
        <f t="array" aca="1" ref="J130" ca="1">IF(NOT(ISNA(MATCH("ACT",Table_Statutory_Rates[#Headers],0))),
INDEX(
Table_Statutory_Rates[],
MATCH(1,(Table_Statutory_Rates[Type]="GST")*(Table_Statutory_Rates[Next Value]&gt;$J$128),0),
MATCH("ACT",Table_Statutory_Rates[#Headers],0)
),0)</f>
        <v>0.1</v>
      </c>
      <c r="K130" s="30" t="e">
        <f t="array" aca="1" ref="K130" ca="1">IF(NOT(ISNA(MATCH(#REF!,Table_Statutory_Rates[#Headers],0))),
INDEX(
Table_Statutory_Rates[],
MATCH(1,(Table_Statutory_Rates[Type]="GST")*(Table_Statutory_Rates[Next Value]&gt;K128),0),
MATCH(#REF!,Table_Statutory_Rates[#Headers],0)
),0)</f>
        <v>#N/A</v>
      </c>
      <c r="L130" s="30" t="e">
        <f t="array" aca="1" ref="L130" ca="1">IF(NOT(ISNA(MATCH(#REF!,Table_Statutory_Rates[#Headers],0))),
INDEX(
Table_Statutory_Rates[],
MATCH(1,(Table_Statutory_Rates[Type]="GST")*(Table_Statutory_Rates[Next Value]&gt;L128),0),
MATCH(#REF!,Table_Statutory_Rates[#Headers],0)
),0)</f>
        <v>#N/A</v>
      </c>
      <c r="M130" s="30" t="e">
        <f t="array" aca="1" ref="M130" ca="1">IF(NOT(ISNA(MATCH(#REF!,Table_Statutory_Rates[#Headers],0))),
INDEX(
Table_Statutory_Rates[],
MATCH(1,(Table_Statutory_Rates[Type]="GST")*(Table_Statutory_Rates[Next Value]&gt;M128),0),
MATCH(#REF!,Table_Statutory_Rates[#Headers],0)
),0)</f>
        <v>#N/A</v>
      </c>
      <c r="N130" s="30" t="e">
        <f t="array" aca="1" ref="N130" ca="1">IF(NOT(ISNA(MATCH(#REF!,Table_Statutory_Rates[#Headers],0))),
INDEX(
Table_Statutory_Rates[],
MATCH(1,(Table_Statutory_Rates[Type]="GST")*(Table_Statutory_Rates[Next Value]&gt;N128),0),
MATCH(#REF!,Table_Statutory_Rates[#Headers],0)
),0)</f>
        <v>#N/A</v>
      </c>
    </row>
    <row r="131" spans="2:14" s="22" customFormat="1" ht="21" customHeight="1">
      <c r="B131" s="27" t="s">
        <v>1579</v>
      </c>
      <c r="C131" s="27"/>
      <c r="D13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3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GSTRateNSW</v>
      </c>
      <c r="F131" s="137" t="str">
        <f ca="1">IF(Table_Risk_1[[#This Row],[Header]]="Yes","",IF(Table_Risk_1[[#This Row],[Property]]&lt;&gt;"",Risk_1_Prefix&amp;SUBSTITUTE(Table_Risk_1[[#This Row],[Type]]," ","")&amp;SUBSTITUTE(Table_Risk_1[[#This Row],[Property]]," ",""),""))</f>
        <v>PIStatutoryRateGSTRateNSW</v>
      </c>
      <c r="G131"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31" s="26">
        <f ca="1">IF(OR(Table_Risk_1[[#This Row],[Header]]="Yes",Table_Risk_1[[#This Row],[Property]]=""),"",IF(OR(Table_Risk_1[[#This Row],[Text]]="true",Table_Risk_1[[#This Row],[Text]]="false",ISNUMBER(Table_Risk_1[[#This Row],[Text]])),Table_Risk_1[[#This Row],[Text]],""""&amp;Table_Risk_1[[#This Row],[Text]]&amp;""""))</f>
        <v>0.1</v>
      </c>
      <c r="I13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"GSTRateNSW":0.1,</v>
      </c>
      <c r="J131" s="30">
        <f t="array" aca="1" ref="J131" ca="1">IF(NOT(ISNA(MATCH("NSW",Table_Statutory_Rates[#Headers],0))),
INDEX(
Table_Statutory_Rates[],
MATCH(1,(Table_Statutory_Rates[Type]="GST")*(Table_Statutory_Rates[Next Value]&gt;$J$128),0),
MATCH("NSW",Table_Statutory_Rates[#Headers],0)
),0)</f>
        <v>0.1</v>
      </c>
      <c r="K131" s="27"/>
      <c r="L131" s="27"/>
      <c r="M131" s="27"/>
      <c r="N131" s="27"/>
    </row>
    <row r="132" spans="2:14" s="22" customFormat="1" ht="21" customHeight="1">
      <c r="B132" s="27" t="s">
        <v>1580</v>
      </c>
      <c r="C132" s="27"/>
      <c r="D13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3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GSTRateNT</v>
      </c>
      <c r="F132" s="137" t="str">
        <f ca="1">IF(Table_Risk_1[[#This Row],[Header]]="Yes","",IF(Table_Risk_1[[#This Row],[Property]]&lt;&gt;"",Risk_1_Prefix&amp;SUBSTITUTE(Table_Risk_1[[#This Row],[Type]]," ","")&amp;SUBSTITUTE(Table_Risk_1[[#This Row],[Property]]," ",""),""))</f>
        <v>PIStatutoryRateGSTRateNT</v>
      </c>
      <c r="G13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32" s="26">
        <f ca="1">IF(OR(Table_Risk_1[[#This Row],[Header]]="Yes",Table_Risk_1[[#This Row],[Property]]=""),"",IF(OR(Table_Risk_1[[#This Row],[Text]]="true",Table_Risk_1[[#This Row],[Text]]="false",ISNUMBER(Table_Risk_1[[#This Row],[Text]])),Table_Risk_1[[#This Row],[Text]],""""&amp;Table_Risk_1[[#This Row],[Text]]&amp;""""))</f>
        <v>0.1</v>
      </c>
      <c r="I13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"GSTRateNT":0.1,</v>
      </c>
      <c r="J132" s="30">
        <f t="array" aca="1" ref="J132" ca="1">IF(NOT(ISNA(MATCH("NT",Table_Statutory_Rates[#Headers],0))),
INDEX(
Table_Statutory_Rates[],
MATCH(1,(Table_Statutory_Rates[Type]="GST")*(Table_Statutory_Rates[Next Value]&gt;$J$128),0),
MATCH("NT",Table_Statutory_Rates[#Headers],0)
),0)</f>
        <v>0.1</v>
      </c>
      <c r="K132" s="27"/>
      <c r="L132" s="27"/>
      <c r="M132" s="27"/>
      <c r="N132" s="27"/>
    </row>
    <row r="133" spans="2:14" s="22" customFormat="1" ht="21" customHeight="1">
      <c r="B133" s="27" t="s">
        <v>1581</v>
      </c>
      <c r="C133" s="27"/>
      <c r="D13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3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GSTRateQLD</v>
      </c>
      <c r="F133" s="137" t="str">
        <f ca="1">IF(Table_Risk_1[[#This Row],[Header]]="Yes","",IF(Table_Risk_1[[#This Row],[Property]]&lt;&gt;"",Risk_1_Prefix&amp;SUBSTITUTE(Table_Risk_1[[#This Row],[Type]]," ","")&amp;SUBSTITUTE(Table_Risk_1[[#This Row],[Property]]," ",""),""))</f>
        <v>PIStatutoryRateGSTRateQLD</v>
      </c>
      <c r="G13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33" s="26">
        <f ca="1">IF(OR(Table_Risk_1[[#This Row],[Header]]="Yes",Table_Risk_1[[#This Row],[Property]]=""),"",IF(OR(Table_Risk_1[[#This Row],[Text]]="true",Table_Risk_1[[#This Row],[Text]]="false",ISNUMBER(Table_Risk_1[[#This Row],[Text]])),Table_Risk_1[[#This Row],[Text]],""""&amp;Table_Risk_1[[#This Row],[Text]]&amp;""""))</f>
        <v>0.1</v>
      </c>
      <c r="I13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"GSTRateQLD":0.1,</v>
      </c>
      <c r="J133" s="30">
        <f t="array" aca="1" ref="J133" ca="1">IF(NOT(ISNA(MATCH("QLD",Table_Statutory_Rates[#Headers],0))),
INDEX(
Table_Statutory_Rates[],
MATCH(1,(Table_Statutory_Rates[Type]="GST")*(Table_Statutory_Rates[Next Value]&gt;$J$128),0),
MATCH("QLD",Table_Statutory_Rates[#Headers],0)
),0)</f>
        <v>0.1</v>
      </c>
      <c r="K133" s="27"/>
      <c r="L133" s="27"/>
      <c r="M133" s="27"/>
      <c r="N133" s="27"/>
    </row>
    <row r="134" spans="2:14" s="22" customFormat="1" ht="21" customHeight="1">
      <c r="B134" s="27" t="s">
        <v>1582</v>
      </c>
      <c r="C134" s="27"/>
      <c r="D13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3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GSTRateSA</v>
      </c>
      <c r="F134" s="137" t="str">
        <f ca="1">IF(Table_Risk_1[[#This Row],[Header]]="Yes","",IF(Table_Risk_1[[#This Row],[Property]]&lt;&gt;"",Risk_1_Prefix&amp;SUBSTITUTE(Table_Risk_1[[#This Row],[Type]]," ","")&amp;SUBSTITUTE(Table_Risk_1[[#This Row],[Property]]," ",""),""))</f>
        <v>PIStatutoryRateGSTRateSA</v>
      </c>
      <c r="G13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34" s="26">
        <f ca="1">IF(OR(Table_Risk_1[[#This Row],[Header]]="Yes",Table_Risk_1[[#This Row],[Property]]=""),"",IF(OR(Table_Risk_1[[#This Row],[Text]]="true",Table_Risk_1[[#This Row],[Text]]="false",ISNUMBER(Table_Risk_1[[#This Row],[Text]])),Table_Risk_1[[#This Row],[Text]],""""&amp;Table_Risk_1[[#This Row],[Text]]&amp;""""))</f>
        <v>0.1</v>
      </c>
      <c r="I13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"GSTRateSA":0.1,</v>
      </c>
      <c r="J134" s="30">
        <f t="array" aca="1" ref="J134" ca="1">IF(NOT(ISNA(MATCH("SA",Table_Statutory_Rates[#Headers],0))),
INDEX(
Table_Statutory_Rates[],
MATCH(1,(Table_Statutory_Rates[Type]="GST")*(Table_Statutory_Rates[Next Value]&gt;$J$128),0),
MATCH("SA",Table_Statutory_Rates[#Headers],0)
),0)</f>
        <v>0.1</v>
      </c>
      <c r="K134" s="27"/>
      <c r="L134" s="27"/>
      <c r="M134" s="27"/>
      <c r="N134" s="27"/>
    </row>
    <row r="135" spans="2:14" s="22" customFormat="1" ht="21" customHeight="1">
      <c r="B135" s="27" t="s">
        <v>1583</v>
      </c>
      <c r="C135" s="27"/>
      <c r="D13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3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GSTRateTAS</v>
      </c>
      <c r="F135" s="137" t="str">
        <f ca="1">IF(Table_Risk_1[[#This Row],[Header]]="Yes","",IF(Table_Risk_1[[#This Row],[Property]]&lt;&gt;"",Risk_1_Prefix&amp;SUBSTITUTE(Table_Risk_1[[#This Row],[Type]]," ","")&amp;SUBSTITUTE(Table_Risk_1[[#This Row],[Property]]," ",""),""))</f>
        <v>PIStatutoryRateGSTRateTAS</v>
      </c>
      <c r="G13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35" s="26">
        <f ca="1">IF(OR(Table_Risk_1[[#This Row],[Header]]="Yes",Table_Risk_1[[#This Row],[Property]]=""),"",IF(OR(Table_Risk_1[[#This Row],[Text]]="true",Table_Risk_1[[#This Row],[Text]]="false",ISNUMBER(Table_Risk_1[[#This Row],[Text]])),Table_Risk_1[[#This Row],[Text]],""""&amp;Table_Risk_1[[#This Row],[Text]]&amp;""""))</f>
        <v>0.1</v>
      </c>
      <c r="I13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"GSTRateTAS":0.1,</v>
      </c>
      <c r="J135" s="30">
        <f t="array" aca="1" ref="J135" ca="1">IF(NOT(ISNA(MATCH("TAS",Table_Statutory_Rates[#Headers],0))),
INDEX(
Table_Statutory_Rates[],
MATCH(1,(Table_Statutory_Rates[Type]="GST")*(Table_Statutory_Rates[Next Value]&gt;$J$128),0),
MATCH("TAS",Table_Statutory_Rates[#Headers],0)
),0)</f>
        <v>0.1</v>
      </c>
      <c r="K135" s="27"/>
      <c r="L135" s="27"/>
      <c r="M135" s="27"/>
      <c r="N135" s="27"/>
    </row>
    <row r="136" spans="2:14" s="22" customFormat="1" ht="21" customHeight="1">
      <c r="B136" s="27" t="s">
        <v>1584</v>
      </c>
      <c r="C136" s="27"/>
      <c r="D13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3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GSTRateVIC</v>
      </c>
      <c r="F136" s="137" t="str">
        <f ca="1">IF(Table_Risk_1[[#This Row],[Header]]="Yes","",IF(Table_Risk_1[[#This Row],[Property]]&lt;&gt;"",Risk_1_Prefix&amp;SUBSTITUTE(Table_Risk_1[[#This Row],[Type]]," ","")&amp;SUBSTITUTE(Table_Risk_1[[#This Row],[Property]]," ",""),""))</f>
        <v>PIStatutoryRateGSTRateVIC</v>
      </c>
      <c r="G136"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36" s="26">
        <f ca="1">IF(OR(Table_Risk_1[[#This Row],[Header]]="Yes",Table_Risk_1[[#This Row],[Property]]=""),"",IF(OR(Table_Risk_1[[#This Row],[Text]]="true",Table_Risk_1[[#This Row],[Text]]="false",ISNUMBER(Table_Risk_1[[#This Row],[Text]])),Table_Risk_1[[#This Row],[Text]],""""&amp;Table_Risk_1[[#This Row],[Text]]&amp;""""))</f>
        <v>0.1</v>
      </c>
      <c r="I13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"GSTRateVIC":0.1,</v>
      </c>
      <c r="J136" s="30">
        <f t="array" aca="1" ref="J136" ca="1">IF(NOT(ISNA(MATCH("VIC",Table_Statutory_Rates[#Headers],0))),
INDEX(
Table_Statutory_Rates[],
MATCH(1,(Table_Statutory_Rates[Type]="GST")*(Table_Statutory_Rates[Next Value]&gt;$J$128),0),
MATCH("VIC",Table_Statutory_Rates[#Headers],0)
),0)</f>
        <v>0.1</v>
      </c>
      <c r="K136" s="27"/>
      <c r="L136" s="27"/>
      <c r="M136" s="27"/>
      <c r="N136" s="27"/>
    </row>
    <row r="137" spans="2:14" s="22" customFormat="1" ht="21" customHeight="1">
      <c r="B137" s="27" t="s">
        <v>1585</v>
      </c>
      <c r="C137" s="27"/>
      <c r="D13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3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GSTRateWA</v>
      </c>
      <c r="F137" s="137" t="str">
        <f ca="1">IF(Table_Risk_1[[#This Row],[Header]]="Yes","",IF(Table_Risk_1[[#This Row],[Property]]&lt;&gt;"",Risk_1_Prefix&amp;SUBSTITUTE(Table_Risk_1[[#This Row],[Type]]," ","")&amp;SUBSTITUTE(Table_Risk_1[[#This Row],[Property]]," ",""),""))</f>
        <v>PIStatutoryRateGSTRateWA</v>
      </c>
      <c r="G137"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37" s="26">
        <f ca="1">IF(OR(Table_Risk_1[[#This Row],[Header]]="Yes",Table_Risk_1[[#This Row],[Property]]=""),"",IF(OR(Table_Risk_1[[#This Row],[Text]]="true",Table_Risk_1[[#This Row],[Text]]="false",ISNUMBER(Table_Risk_1[[#This Row],[Text]])),Table_Risk_1[[#This Row],[Text]],""""&amp;Table_Risk_1[[#This Row],[Text]]&amp;""""))</f>
        <v>0.1</v>
      </c>
      <c r="I13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"GSTRateWA":0.1,</v>
      </c>
      <c r="J137" s="30">
        <f t="array" aca="1" ref="J137" ca="1">IF(NOT(ISNA(MATCH("WA",Table_Statutory_Rates[#Headers],0))),
INDEX(
Table_Statutory_Rates[],
MATCH(1,(Table_Statutory_Rates[Type]="GST")*(Table_Statutory_Rates[Next Value]&gt;$J$128),0),
MATCH("WA",Table_Statutory_Rates[#Headers],0)
),0)</f>
        <v>0.1</v>
      </c>
      <c r="K137" s="27"/>
      <c r="L137" s="27"/>
      <c r="M137" s="27"/>
      <c r="N137" s="27"/>
    </row>
    <row r="138" spans="2:14" s="22" customFormat="1" ht="21" customHeight="1">
      <c r="B138" s="27" t="s">
        <v>1586</v>
      </c>
      <c r="C138" s="27"/>
      <c r="D13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3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GSTRateOverseas</v>
      </c>
      <c r="F138" s="137" t="str">
        <f ca="1">IF(Table_Risk_1[[#This Row],[Header]]="Yes","",IF(Table_Risk_1[[#This Row],[Property]]&lt;&gt;"",Risk_1_Prefix&amp;SUBSTITUTE(Table_Risk_1[[#This Row],[Type]]," ","")&amp;SUBSTITUTE(Table_Risk_1[[#This Row],[Property]]," ",""),""))</f>
        <v>PIStatutoryRateGSTRateOverseas</v>
      </c>
      <c r="G138"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38" s="26">
        <f ca="1">IF(OR(Table_Risk_1[[#This Row],[Header]]="Yes",Table_Risk_1[[#This Row],[Property]]=""),"",IF(OR(Table_Risk_1[[#This Row],[Text]]="true",Table_Risk_1[[#This Row],[Text]]="false",ISNUMBER(Table_Risk_1[[#This Row],[Text]])),Table_Risk_1[[#This Row],[Text]],""""&amp;Table_Risk_1[[#This Row],[Text]]&amp;""""))</f>
        <v>0.1</v>
      </c>
      <c r="I138"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"GSTRateOverseas":0.1,</v>
      </c>
      <c r="J138" s="292">
        <v>0.1</v>
      </c>
      <c r="K138" s="27"/>
      <c r="L138" s="27"/>
      <c r="M138" s="27"/>
      <c r="N138" s="27"/>
    </row>
    <row r="139" spans="2:14" s="22" customFormat="1" ht="21" customHeight="1">
      <c r="B139" s="10" t="s">
        <v>879</v>
      </c>
      <c r="C139" s="10"/>
      <c r="D139"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39"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SDRateACT</v>
      </c>
      <c r="F139" s="10" t="str">
        <f ca="1">IF(Table_Risk_1[[#This Row],[Header]]="Yes","",IF(Table_Risk_1[[#This Row],[Property]]&lt;&gt;"",Risk_1_Prefix&amp;SUBSTITUTE(Table_Risk_1[[#This Row],[Type]]," ","")&amp;SUBSTITUTE(Table_Risk_1[[#This Row],[Property]]," ",""),""))</f>
        <v>PIStatutoryRateSDRateACT</v>
      </c>
      <c r="G139"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39" s="10">
        <f ca="1">IF(OR(Table_Risk_1[[#This Row],[Header]]="Yes",Table_Risk_1[[#This Row],[Property]]=""),"",IF(OR(Table_Risk_1[[#This Row],[Text]]="true",Table_Risk_1[[#This Row],[Text]]="false",ISNUMBER(Table_Risk_1[[#This Row],[Text]])),Table_Risk_1[[#This Row],[Text]],""""&amp;Table_Risk_1[[#This Row],[Text]]&amp;""""))</f>
        <v>0</v>
      </c>
      <c r="I139"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"SDRateACT":0,</v>
      </c>
      <c r="J139" s="30">
        <f t="array" aca="1" ref="J139" ca="1">IF(NOT(ISNA(MATCH("ACT",Table_Statutory_Rates[#Headers],0))),
INDEX(
Table_Statutory_Rates[],
MATCH(1,(Table_Statutory_Rates[Type]=Risk_1_Type)*(Table_Statutory_Rates[Next Value]&gt;J128),0),
MATCH("ACT",Table_Statutory_Rates[#Headers],0)
),0)</f>
        <v>0</v>
      </c>
      <c r="K139" s="30" t="e">
        <f t="array" aca="1" ref="K139" ca="1">IF(NOT(ISNA(MATCH(#REF!,Table_Statutory_Rates[#Headers],0))),
INDEX(
Table_Statutory_Rates[],
MATCH(1,(Table_Statutory_Rates[Type]=Risk_1_Type)*(Table_Statutory_Rates[Next Value]&gt;K128),0),
MATCH(#REF!,Table_Statutory_Rates[#Headers],0)
),0)</f>
        <v>#N/A</v>
      </c>
      <c r="L139" s="30" t="e">
        <f t="array" aca="1" ref="L139" ca="1">IF(NOT(ISNA(MATCH(#REF!,Table_Statutory_Rates[#Headers],0))),
INDEX(
Table_Statutory_Rates[],
MATCH(1,(Table_Statutory_Rates[Type]=Risk_1_Type)*(Table_Statutory_Rates[Next Value]&gt;L128),0),
MATCH(#REF!,Table_Statutory_Rates[#Headers],0)
),0)</f>
        <v>#N/A</v>
      </c>
      <c r="M139" s="30" t="e">
        <f t="array" aca="1" ref="M139" ca="1">IF(NOT(ISNA(MATCH(#REF!,Table_Statutory_Rates[#Headers],0))),
INDEX(
Table_Statutory_Rates[],
MATCH(1,(Table_Statutory_Rates[Type]=Risk_1_Type)*(Table_Statutory_Rates[Next Value]&gt;M128),0),
MATCH(#REF!,Table_Statutory_Rates[#Headers],0)
),0)</f>
        <v>#N/A</v>
      </c>
      <c r="N139" s="30" t="e">
        <f t="array" aca="1" ref="N139" ca="1">IF(NOT(ISNA(MATCH(#REF!,Table_Statutory_Rates[#Headers],0))),
INDEX(
Table_Statutory_Rates[],
MATCH(1,(Table_Statutory_Rates[Type]=Risk_1_Type)*(Table_Statutory_Rates[Next Value]&gt;N128),0),
MATCH(#REF!,Table_Statutory_Rates[#Headers],0)
),0)</f>
        <v>#N/A</v>
      </c>
    </row>
    <row r="140" spans="2:14" s="22" customFormat="1" ht="21" customHeight="1">
      <c r="B140" s="10" t="s">
        <v>880</v>
      </c>
      <c r="C140" s="27"/>
      <c r="D14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4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SDRateNSW</v>
      </c>
      <c r="F140" s="137" t="str">
        <f ca="1">IF(Table_Risk_1[[#This Row],[Header]]="Yes","",IF(Table_Risk_1[[#This Row],[Property]]&lt;&gt;"",Risk_1_Prefix&amp;SUBSTITUTE(Table_Risk_1[[#This Row],[Type]]," ","")&amp;SUBSTITUTE(Table_Risk_1[[#This Row],[Property]]," ",""),""))</f>
        <v>PIStatutoryRateSDRateNSW</v>
      </c>
      <c r="G140"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0.05</v>
      </c>
      <c r="H140" s="26">
        <f ca="1">IF(OR(Table_Risk_1[[#This Row],[Header]]="Yes",Table_Risk_1[[#This Row],[Property]]=""),"",IF(OR(Table_Risk_1[[#This Row],[Text]]="true",Table_Risk_1[[#This Row],[Text]]="false",ISNUMBER(Table_Risk_1[[#This Row],[Text]])),Table_Risk_1[[#This Row],[Text]],""""&amp;Table_Risk_1[[#This Row],[Text]]&amp;""""))</f>
        <v>0.05</v>
      </c>
      <c r="I140"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"SDRateNSW":0.05,</v>
      </c>
      <c r="J140" s="30">
        <f t="array" aca="1" ref="J140" ca="1">IF(NOT(ISNA(MATCH("NSW",Table_Statutory_Rates[#Headers],0))),
INDEX(
Table_Statutory_Rates[],
MATCH(1,(Table_Statutory_Rates[Type]=Risk_1_Type)*(Table_Statutory_Rates[Next Value]&gt;J128),0),
MATCH("NSW",Table_Statutory_Rates[#Headers],0)
),0)</f>
        <v>0.05</v>
      </c>
      <c r="K140" s="27"/>
      <c r="L140" s="27"/>
      <c r="M140" s="27"/>
      <c r="N140" s="27"/>
    </row>
    <row r="141" spans="2:14" s="22" customFormat="1" ht="21" customHeight="1">
      <c r="B141" s="10" t="s">
        <v>881</v>
      </c>
      <c r="C141" s="27"/>
      <c r="D14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4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SDRateNT</v>
      </c>
      <c r="F141" s="137" t="str">
        <f ca="1">IF(Table_Risk_1[[#This Row],[Header]]="Yes","",IF(Table_Risk_1[[#This Row],[Property]]&lt;&gt;"",Risk_1_Prefix&amp;SUBSTITUTE(Table_Risk_1[[#This Row],[Type]]," ","")&amp;SUBSTITUTE(Table_Risk_1[[#This Row],[Property]]," ",""),""))</f>
        <v>PIStatutoryRateSDRateNT</v>
      </c>
      <c r="G141"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41" s="26">
        <f ca="1">IF(OR(Table_Risk_1[[#This Row],[Header]]="Yes",Table_Risk_1[[#This Row],[Property]]=""),"",IF(OR(Table_Risk_1[[#This Row],[Text]]="true",Table_Risk_1[[#This Row],[Text]]="false",ISNUMBER(Table_Risk_1[[#This Row],[Text]])),Table_Risk_1[[#This Row],[Text]],""""&amp;Table_Risk_1[[#This Row],[Text]]&amp;""""))</f>
        <v>0.1</v>
      </c>
      <c r="I14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"SDRateNT":0.1,</v>
      </c>
      <c r="J141" s="30">
        <f t="array" aca="1" ref="J141" ca="1">IF(NOT(ISNA(MATCH("NT",Table_Statutory_Rates[#Headers],0))),
INDEX(
Table_Statutory_Rates[],
MATCH(1,(Table_Statutory_Rates[Type]=Risk_1_Type)*(Table_Statutory_Rates[Next Value]&gt;J128),0),
MATCH("NT",Table_Statutory_Rates[#Headers],0)
),0)</f>
        <v>0.1</v>
      </c>
      <c r="K141" s="27"/>
      <c r="L141" s="27"/>
      <c r="M141" s="27"/>
      <c r="N141" s="27"/>
    </row>
    <row r="142" spans="2:14" s="22" customFormat="1" ht="21" customHeight="1">
      <c r="B142" s="10" t="s">
        <v>882</v>
      </c>
      <c r="C142" s="27"/>
      <c r="D14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4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SDRateQLD</v>
      </c>
      <c r="F142" s="137" t="str">
        <f ca="1">IF(Table_Risk_1[[#This Row],[Header]]="Yes","",IF(Table_Risk_1[[#This Row],[Property]]&lt;&gt;"",Risk_1_Prefix&amp;SUBSTITUTE(Table_Risk_1[[#This Row],[Type]]," ","")&amp;SUBSTITUTE(Table_Risk_1[[#This Row],[Property]]," ",""),""))</f>
        <v>PIStatutoryRateSDRateQLD</v>
      </c>
      <c r="G14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0.09</v>
      </c>
      <c r="H142" s="26">
        <f ca="1">IF(OR(Table_Risk_1[[#This Row],[Header]]="Yes",Table_Risk_1[[#This Row],[Property]]=""),"",IF(OR(Table_Risk_1[[#This Row],[Text]]="true",Table_Risk_1[[#This Row],[Text]]="false",ISNUMBER(Table_Risk_1[[#This Row],[Text]])),Table_Risk_1[[#This Row],[Text]],""""&amp;Table_Risk_1[[#This Row],[Text]]&amp;""""))</f>
        <v>0.09</v>
      </c>
      <c r="I14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"SDRateQLD":0.09,</v>
      </c>
      <c r="J142" s="30">
        <f t="array" aca="1" ref="J142" ca="1">IF(NOT(ISNA(MATCH("QLD",Table_Statutory_Rates[#Headers],0))),
INDEX(
Table_Statutory_Rates[],
MATCH(1,(Table_Statutory_Rates[Type]=Risk_1_Type)*(Table_Statutory_Rates[Next Value]&gt;J128),0),
MATCH("QLD",Table_Statutory_Rates[#Headers],0)
),0)</f>
        <v>0.09</v>
      </c>
      <c r="K142" s="27"/>
      <c r="L142" s="27"/>
      <c r="M142" s="27"/>
      <c r="N142" s="27"/>
    </row>
    <row r="143" spans="2:14" s="22" customFormat="1" ht="21" customHeight="1">
      <c r="B143" s="10" t="s">
        <v>883</v>
      </c>
      <c r="C143" s="27"/>
      <c r="D14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4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SDRateSA</v>
      </c>
      <c r="F143" s="137" t="str">
        <f ca="1">IF(Table_Risk_1[[#This Row],[Header]]="Yes","",IF(Table_Risk_1[[#This Row],[Property]]&lt;&gt;"",Risk_1_Prefix&amp;SUBSTITUTE(Table_Risk_1[[#This Row],[Type]]," ","")&amp;SUBSTITUTE(Table_Risk_1[[#This Row],[Property]]," ",""),""))</f>
        <v>PIStatutoryRateSDRateSA</v>
      </c>
      <c r="G14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0.11</v>
      </c>
      <c r="H143" s="26">
        <f ca="1">IF(OR(Table_Risk_1[[#This Row],[Header]]="Yes",Table_Risk_1[[#This Row],[Property]]=""),"",IF(OR(Table_Risk_1[[#This Row],[Text]]="true",Table_Risk_1[[#This Row],[Text]]="false",ISNUMBER(Table_Risk_1[[#This Row],[Text]])),Table_Risk_1[[#This Row],[Text]],""""&amp;Table_Risk_1[[#This Row],[Text]]&amp;""""))</f>
        <v>0.11</v>
      </c>
      <c r="I14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"SDRateSA":0.11,</v>
      </c>
      <c r="J143" s="30">
        <f t="array" aca="1" ref="J143" ca="1">IF(NOT(ISNA(MATCH("SA",Table_Statutory_Rates[#Headers],0))),
INDEX(
Table_Statutory_Rates[],
MATCH(1,(Table_Statutory_Rates[Type]=Risk_1_Type)*(Table_Statutory_Rates[Next Value]&gt;J128),0),
MATCH("SA",Table_Statutory_Rates[#Headers],0)
),0)</f>
        <v>0.11</v>
      </c>
      <c r="K143" s="27"/>
      <c r="L143" s="27"/>
      <c r="M143" s="27"/>
      <c r="N143" s="27"/>
    </row>
    <row r="144" spans="2:14" s="22" customFormat="1" ht="21" customHeight="1">
      <c r="B144" s="10" t="s">
        <v>886</v>
      </c>
      <c r="C144" s="27"/>
      <c r="D14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4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SDRateTAS</v>
      </c>
      <c r="F144" s="137" t="str">
        <f ca="1">IF(Table_Risk_1[[#This Row],[Header]]="Yes","",IF(Table_Risk_1[[#This Row],[Property]]&lt;&gt;"",Risk_1_Prefix&amp;SUBSTITUTE(Table_Risk_1[[#This Row],[Type]]," ","")&amp;SUBSTITUTE(Table_Risk_1[[#This Row],[Property]]," ",""),""))</f>
        <v>PIStatutoryRateSDRateTAS</v>
      </c>
      <c r="G14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44" s="26">
        <f ca="1">IF(OR(Table_Risk_1[[#This Row],[Header]]="Yes",Table_Risk_1[[#This Row],[Property]]=""),"",IF(OR(Table_Risk_1[[#This Row],[Text]]="true",Table_Risk_1[[#This Row],[Text]]="false",ISNUMBER(Table_Risk_1[[#This Row],[Text]])),Table_Risk_1[[#This Row],[Text]],""""&amp;Table_Risk_1[[#This Row],[Text]]&amp;""""))</f>
        <v>0.1</v>
      </c>
      <c r="I14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"SDRateTAS":0.1,</v>
      </c>
      <c r="J144" s="30">
        <f t="array" aca="1" ref="J144" ca="1">IF(NOT(ISNA(MATCH("TAS",Table_Statutory_Rates[#Headers],0))),
INDEX(
Table_Statutory_Rates[],
MATCH(1,(Table_Statutory_Rates[Type]=Risk_1_Type)*(Table_Statutory_Rates[Next Value]&gt;J128),0),
MATCH("TAS",Table_Statutory_Rates[#Headers],0)
),0)</f>
        <v>0.1</v>
      </c>
      <c r="K144" s="27"/>
      <c r="L144" s="27"/>
      <c r="M144" s="27"/>
      <c r="N144" s="27"/>
    </row>
    <row r="145" spans="2:14" s="22" customFormat="1" ht="21" customHeight="1">
      <c r="B145" s="10" t="s">
        <v>884</v>
      </c>
      <c r="C145" s="27"/>
      <c r="D14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4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SDRateVIC</v>
      </c>
      <c r="F145" s="137" t="str">
        <f ca="1">IF(Table_Risk_1[[#This Row],[Header]]="Yes","",IF(Table_Risk_1[[#This Row],[Property]]&lt;&gt;"",Risk_1_Prefix&amp;SUBSTITUTE(Table_Risk_1[[#This Row],[Type]]," ","")&amp;SUBSTITUTE(Table_Risk_1[[#This Row],[Property]]," ",""),""))</f>
        <v>PIStatutoryRateSDRateVIC</v>
      </c>
      <c r="G14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45" s="26">
        <f ca="1">IF(OR(Table_Risk_1[[#This Row],[Header]]="Yes",Table_Risk_1[[#This Row],[Property]]=""),"",IF(OR(Table_Risk_1[[#This Row],[Text]]="true",Table_Risk_1[[#This Row],[Text]]="false",ISNUMBER(Table_Risk_1[[#This Row],[Text]])),Table_Risk_1[[#This Row],[Text]],""""&amp;Table_Risk_1[[#This Row],[Text]]&amp;""""))</f>
        <v>0.1</v>
      </c>
      <c r="I14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"SDRateVIC":0.1,</v>
      </c>
      <c r="J145" s="30">
        <f t="array" aca="1" ref="J145" ca="1">IF(NOT(ISNA(MATCH("VIC",Table_Statutory_Rates[#Headers],0))),
INDEX(
Table_Statutory_Rates[],
MATCH(1,(Table_Statutory_Rates[Type]=Risk_1_Type)*(Table_Statutory_Rates[Next Value]&gt;J128),0),
MATCH("VIC",Table_Statutory_Rates[#Headers],0)
),0)</f>
        <v>0.1</v>
      </c>
      <c r="K145" s="27"/>
      <c r="L145" s="27"/>
      <c r="M145" s="27"/>
      <c r="N145" s="27"/>
    </row>
    <row r="146" spans="2:14" s="22" customFormat="1" ht="21" customHeight="1">
      <c r="B146" s="10" t="s">
        <v>885</v>
      </c>
      <c r="C146" s="27"/>
      <c r="D14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4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SDRateWA</v>
      </c>
      <c r="F146" s="137" t="str">
        <f ca="1">IF(Table_Risk_1[[#This Row],[Header]]="Yes","",IF(Table_Risk_1[[#This Row],[Property]]&lt;&gt;"",Risk_1_Prefix&amp;SUBSTITUTE(Table_Risk_1[[#This Row],[Type]]," ","")&amp;SUBSTITUTE(Table_Risk_1[[#This Row],[Property]]," ",""),""))</f>
        <v>PIStatutoryRateSDRateWA</v>
      </c>
      <c r="G146"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146" s="26">
        <f ca="1">IF(OR(Table_Risk_1[[#This Row],[Header]]="Yes",Table_Risk_1[[#This Row],[Property]]=""),"",IF(OR(Table_Risk_1[[#This Row],[Text]]="true",Table_Risk_1[[#This Row],[Text]]="false",ISNUMBER(Table_Risk_1[[#This Row],[Text]])),Table_Risk_1[[#This Row],[Text]],""""&amp;Table_Risk_1[[#This Row],[Text]]&amp;""""))</f>
        <v>0.1</v>
      </c>
      <c r="I14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"SDRateWA":0.1,</v>
      </c>
      <c r="J146" s="30">
        <f t="array" aca="1" ref="J146" ca="1">IF(NOT(ISNA(MATCH("WA",Table_Statutory_Rates[#Headers],0))),
INDEX(
Table_Statutory_Rates[],
MATCH(1,(Table_Statutory_Rates[Type]=Risk_1_Type)*(Table_Statutory_Rates[Next Value]&gt;J128),0),
MATCH("WA",Table_Statutory_Rates[#Headers],0)
),0)</f>
        <v>0.1</v>
      </c>
      <c r="K146" s="27"/>
      <c r="L146" s="27"/>
      <c r="M146" s="27"/>
      <c r="N146" s="27"/>
    </row>
    <row r="147" spans="2:14" s="22" customFormat="1" ht="21" customHeight="1">
      <c r="B147" s="27" t="s">
        <v>1577</v>
      </c>
      <c r="C147" s="27"/>
      <c r="D14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4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SDRateOverseas</v>
      </c>
      <c r="F147" s="137" t="str">
        <f ca="1">IF(Table_Risk_1[[#This Row],[Header]]="Yes","",IF(Table_Risk_1[[#This Row],[Property]]&lt;&gt;"",Risk_1_Prefix&amp;SUBSTITUTE(Table_Risk_1[[#This Row],[Type]]," ","")&amp;SUBSTITUTE(Table_Risk_1[[#This Row],[Property]]," ",""),""))</f>
        <v>PIStatutoryRateSDRateOverseas</v>
      </c>
      <c r="G147"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47" s="26">
        <f ca="1">IF(OR(Table_Risk_1[[#This Row],[Header]]="Yes",Table_Risk_1[[#This Row],[Property]]=""),"",IF(OR(Table_Risk_1[[#This Row],[Text]]="true",Table_Risk_1[[#This Row],[Text]]="false",ISNUMBER(Table_Risk_1[[#This Row],[Text]])),Table_Risk_1[[#This Row],[Text]],""""&amp;Table_Risk_1[[#This Row],[Text]]&amp;""""))</f>
        <v>0</v>
      </c>
      <c r="I14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"SDRateOverseas":0},</v>
      </c>
      <c r="J147" s="53">
        <v>0</v>
      </c>
      <c r="K147" s="27"/>
      <c r="L147" s="27"/>
      <c r="M147" s="27"/>
      <c r="N147" s="27"/>
    </row>
    <row r="148" spans="2:14" ht="29.25" thickBot="1">
      <c r="B148" s="15" t="s">
        <v>208</v>
      </c>
      <c r="C148" s="15" t="s">
        <v>60</v>
      </c>
      <c r="D148"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148"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payment</v>
      </c>
      <c r="F148" s="15" t="str">
        <f>IF(Table_Risk_1[[#This Row],[Header]]="Yes","",IF(Table_Risk_1[[#This Row],[Property]]&lt;&gt;"",Risk_1_Prefix&amp;SUBSTITUTE(Table_Risk_1[[#This Row],[Type]]," ","")&amp;SUBSTITUTE(Table_Risk_1[[#This Row],[Property]]," ",""),""))</f>
        <v/>
      </c>
      <c r="G148"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48" s="15" t="str">
        <f>IF(OR(Table_Risk_1[[#This Row],[Header]]="Yes",Table_Risk_1[[#This Row],[Property]]=""),"",IF(OR(Table_Risk_1[[#This Row],[Text]]="true",Table_Risk_1[[#This Row],[Text]]="false",ISNUMBER(Table_Risk_1[[#This Row],[Text]])),Table_Risk_1[[#This Row],[Text]],""""&amp;Table_Risk_1[[#This Row],[Text]]&amp;""""))</f>
        <v/>
      </c>
      <c r="I148"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"payment":{</v>
      </c>
      <c r="J148" s="15"/>
      <c r="K148" s="15"/>
      <c r="L148" s="15"/>
      <c r="M148" s="15"/>
      <c r="N148" s="15"/>
    </row>
    <row r="149" spans="2:14" s="22" customFormat="1" ht="21" hidden="1" customHeight="1">
      <c r="B149" s="27"/>
      <c r="C149" s="27"/>
      <c r="D14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4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49" s="26" t="str">
        <f>IF(Table_Risk_1[[#This Row],[Header]]="Yes","",IF(Table_Risk_1[[#This Row],[Property]]&lt;&gt;"",Risk_1_Prefix&amp;SUBSTITUTE(Table_Risk_1[[#This Row],[Type]]," ","")&amp;SUBSTITUTE(Table_Risk_1[[#This Row],[Property]]," ",""),""))</f>
        <v/>
      </c>
      <c r="G149"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49" s="10" t="str">
        <f>IF(OR(Table_Risk_1[[#This Row],[Header]]="Yes",Table_Risk_1[[#This Row],[Property]]=""),"",IF(OR(Table_Risk_1[[#This Row],[Text]]="true",Table_Risk_1[[#This Row],[Text]]="false",ISNUMBER(Table_Risk_1[[#This Row],[Text]])),Table_Risk_1[[#This Row],[Text]],""""&amp;Table_Risk_1[[#This Row],[Text]]&amp;""""))</f>
        <v/>
      </c>
      <c r="I149"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49" s="27"/>
      <c r="K149" s="27"/>
      <c r="L149" s="27"/>
      <c r="M149" s="27"/>
      <c r="N149" s="27"/>
    </row>
    <row r="150" spans="2:14" s="22" customFormat="1" ht="21" customHeight="1">
      <c r="B150" s="27" t="s">
        <v>199</v>
      </c>
      <c r="C150" s="27"/>
      <c r="D15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5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v>
      </c>
      <c r="F150" s="26" t="str">
        <f ca="1">IF(Table_Risk_1[[#This Row],[Header]]="Yes","",IF(Table_Risk_1[[#This Row],[Property]]&lt;&gt;"",Risk_1_Prefix&amp;SUBSTITUTE(Table_Risk_1[[#This Row],[Type]]," ","")&amp;SUBSTITUTE(Table_Risk_1[[#This Row],[Property]]," ",""),""))</f>
        <v>PIPaymentPremium</v>
      </c>
      <c r="G150"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12.299999999999997</v>
      </c>
      <c r="H150" s="10">
        <f ca="1">IF(OR(Table_Risk_1[[#This Row],[Header]]="Yes",Table_Risk_1[[#This Row],[Property]]=""),"",IF(OR(Table_Risk_1[[#This Row],[Text]]="true",Table_Risk_1[[#This Row],[Text]]="false",ISNUMBER(Table_Risk_1[[#This Row],[Text]])),Table_Risk_1[[#This Row],[Text]],""""&amp;Table_Risk_1[[#This Row],[Text]]&amp;""""))</f>
        <v>12.299999999999997</v>
      </c>
      <c r="I150"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"premium":12.3,</v>
      </c>
      <c r="J150" s="46">
        <f ca="1">J35*J117</f>
        <v>12.299999999999997</v>
      </c>
      <c r="K150" s="46">
        <f>K30</f>
        <v>0</v>
      </c>
      <c r="L150" s="46">
        <f>L30</f>
        <v>0</v>
      </c>
      <c r="M150" s="46">
        <f>M30</f>
        <v>0</v>
      </c>
      <c r="N150" s="46">
        <f>N30</f>
        <v>0</v>
      </c>
    </row>
    <row r="151" spans="2:14" s="22" customFormat="1" ht="21" customHeight="1">
      <c r="B151" s="27" t="s">
        <v>209</v>
      </c>
      <c r="C151" s="27"/>
      <c r="D15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5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v>
      </c>
      <c r="F151" s="26" t="str">
        <f ca="1">IF(Table_Risk_1[[#This Row],[Header]]="Yes","",IF(Table_Risk_1[[#This Row],[Property]]&lt;&gt;"",Risk_1_Prefix&amp;SUBSTITUTE(Table_Risk_1[[#This Row],[Type]]," ","")&amp;SUBSTITUTE(Table_Risk_1[[#This Row],[Property]]," ",""),""))</f>
        <v>PIPaymentESL</v>
      </c>
      <c r="G151"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51" s="10">
        <f ca="1">IF(OR(Table_Risk_1[[#This Row],[Header]]="Yes",Table_Risk_1[[#This Row],[Property]]=""),"",IF(OR(Table_Risk_1[[#This Row],[Text]]="true",Table_Risk_1[[#This Row],[Text]]="false",ISNUMBER(Table_Risk_1[[#This Row],[Text]])),Table_Risk_1[[#This Row],[Text]],""""&amp;Table_Risk_1[[#This Row],[Text]]&amp;""""))</f>
        <v>0</v>
      </c>
      <c r="I151"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"ESL":0,</v>
      </c>
      <c r="J151" s="54">
        <f ca="1">J150*J129</f>
        <v>0</v>
      </c>
      <c r="K151" s="54">
        <f>K150*K129</f>
        <v>0</v>
      </c>
      <c r="L151" s="54">
        <f>L150*L129</f>
        <v>0</v>
      </c>
      <c r="M151" s="54">
        <f>M150*M129</f>
        <v>0</v>
      </c>
      <c r="N151" s="54">
        <f>N150*N129</f>
        <v>0</v>
      </c>
    </row>
    <row r="152" spans="2:14" s="22" customFormat="1" ht="21" customHeight="1">
      <c r="B152" s="10" t="s">
        <v>1587</v>
      </c>
      <c r="C152" s="10"/>
      <c r="D152"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52"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GSTACT</v>
      </c>
      <c r="F152" s="10" t="str">
        <f ca="1">IF(Table_Risk_1[[#This Row],[Header]]="Yes","",IF(Table_Risk_1[[#This Row],[Property]]&lt;&gt;"",Risk_1_Prefix&amp;SUBSTITUTE(Table_Risk_1[[#This Row],[Type]]," ","")&amp;SUBSTITUTE(Table_Risk_1[[#This Row],[Property]]," ",""),""))</f>
        <v>PIPaymentGSTACT</v>
      </c>
      <c r="G152"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1.2299999999999998</v>
      </c>
      <c r="H152" s="10">
        <f ca="1">IF(OR(Table_Risk_1[[#This Row],[Header]]="Yes",Table_Risk_1[[#This Row],[Property]]=""),"",IF(OR(Table_Risk_1[[#This Row],[Text]]="true",Table_Risk_1[[#This Row],[Text]]="false",ISNUMBER(Table_Risk_1[[#This Row],[Text]])),Table_Risk_1[[#This Row],[Text]],""""&amp;Table_Risk_1[[#This Row],[Text]]&amp;""""))</f>
        <v>1.2299999999999998</v>
      </c>
      <c r="I152"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"GSTACT":1.23,</v>
      </c>
      <c r="J152" s="55">
        <f t="shared" ref="J152:J160" ca="1" si="0">SUM($J$150:$J$151)*J36*J130</f>
        <v>1.2299999999999998</v>
      </c>
      <c r="K152" s="55" t="e">
        <f ca="1">SUM(K150:K151)*K130</f>
        <v>#N/A</v>
      </c>
      <c r="L152" s="55" t="e">
        <f ca="1">SUM(L150:L151)*L130</f>
        <v>#N/A</v>
      </c>
      <c r="M152" s="55" t="e">
        <f ca="1">SUM(M150:M151)*M130</f>
        <v>#N/A</v>
      </c>
      <c r="N152" s="55" t="e">
        <f ca="1">SUM(N150:N151)*N130</f>
        <v>#N/A</v>
      </c>
    </row>
    <row r="153" spans="2:14" s="22" customFormat="1" ht="21" customHeight="1">
      <c r="B153" s="27" t="s">
        <v>1588</v>
      </c>
      <c r="C153" s="27"/>
      <c r="D15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5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GSTNSW</v>
      </c>
      <c r="F153" s="137" t="str">
        <f ca="1">IF(Table_Risk_1[[#This Row],[Header]]="Yes","",IF(Table_Risk_1[[#This Row],[Property]]&lt;&gt;"",Risk_1_Prefix&amp;SUBSTITUTE(Table_Risk_1[[#This Row],[Type]]," ","")&amp;SUBSTITUTE(Table_Risk_1[[#This Row],[Property]]," ",""),""))</f>
        <v>PIPaymentGSTNSW</v>
      </c>
      <c r="G15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53" s="26">
        <f ca="1">IF(OR(Table_Risk_1[[#This Row],[Header]]="Yes",Table_Risk_1[[#This Row],[Property]]=""),"",IF(OR(Table_Risk_1[[#This Row],[Text]]="true",Table_Risk_1[[#This Row],[Text]]="false",ISNUMBER(Table_Risk_1[[#This Row],[Text]])),Table_Risk_1[[#This Row],[Text]],""""&amp;Table_Risk_1[[#This Row],[Text]]&amp;""""))</f>
        <v>0</v>
      </c>
      <c r="I15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"GSTNSW":0,</v>
      </c>
      <c r="J153" s="55">
        <f t="shared" ca="1" si="0"/>
        <v>0</v>
      </c>
      <c r="K153" s="27"/>
      <c r="L153" s="27"/>
      <c r="M153" s="27"/>
      <c r="N153" s="27"/>
    </row>
    <row r="154" spans="2:14" s="22" customFormat="1" ht="21" customHeight="1">
      <c r="B154" s="27" t="s">
        <v>1589</v>
      </c>
      <c r="C154" s="27"/>
      <c r="D15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5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GSTNT</v>
      </c>
      <c r="F154" s="137" t="str">
        <f ca="1">IF(Table_Risk_1[[#This Row],[Header]]="Yes","",IF(Table_Risk_1[[#This Row],[Property]]&lt;&gt;"",Risk_1_Prefix&amp;SUBSTITUTE(Table_Risk_1[[#This Row],[Type]]," ","")&amp;SUBSTITUTE(Table_Risk_1[[#This Row],[Property]]," ",""),""))</f>
        <v>PIPaymentGSTNT</v>
      </c>
      <c r="G15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54" s="26">
        <f ca="1">IF(OR(Table_Risk_1[[#This Row],[Header]]="Yes",Table_Risk_1[[#This Row],[Property]]=""),"",IF(OR(Table_Risk_1[[#This Row],[Text]]="true",Table_Risk_1[[#This Row],[Text]]="false",ISNUMBER(Table_Risk_1[[#This Row],[Text]])),Table_Risk_1[[#This Row],[Text]],""""&amp;Table_Risk_1[[#This Row],[Text]]&amp;""""))</f>
        <v>0</v>
      </c>
      <c r="I15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"GSTNT":0,</v>
      </c>
      <c r="J154" s="55">
        <f t="shared" ca="1" si="0"/>
        <v>0</v>
      </c>
      <c r="K154" s="27"/>
      <c r="L154" s="27"/>
      <c r="M154" s="27"/>
      <c r="N154" s="27"/>
    </row>
    <row r="155" spans="2:14" s="22" customFormat="1" ht="21" customHeight="1">
      <c r="B155" s="27" t="s">
        <v>1590</v>
      </c>
      <c r="C155" s="27"/>
      <c r="D15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5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GSTQLD</v>
      </c>
      <c r="F155" s="137" t="str">
        <f ca="1">IF(Table_Risk_1[[#This Row],[Header]]="Yes","",IF(Table_Risk_1[[#This Row],[Property]]&lt;&gt;"",Risk_1_Prefix&amp;SUBSTITUTE(Table_Risk_1[[#This Row],[Type]]," ","")&amp;SUBSTITUTE(Table_Risk_1[[#This Row],[Property]]," ",""),""))</f>
        <v>PIPaymentGSTQLD</v>
      </c>
      <c r="G15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55" s="26">
        <f ca="1">IF(OR(Table_Risk_1[[#This Row],[Header]]="Yes",Table_Risk_1[[#This Row],[Property]]=""),"",IF(OR(Table_Risk_1[[#This Row],[Text]]="true",Table_Risk_1[[#This Row],[Text]]="false",ISNUMBER(Table_Risk_1[[#This Row],[Text]])),Table_Risk_1[[#This Row],[Text]],""""&amp;Table_Risk_1[[#This Row],[Text]]&amp;""""))</f>
        <v>0</v>
      </c>
      <c r="I15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"GSTQLD":0,</v>
      </c>
      <c r="J155" s="55">
        <f t="shared" ca="1" si="0"/>
        <v>0</v>
      </c>
      <c r="K155" s="27"/>
      <c r="L155" s="27"/>
      <c r="M155" s="27"/>
      <c r="N155" s="27"/>
    </row>
    <row r="156" spans="2:14" s="22" customFormat="1" ht="21" customHeight="1">
      <c r="B156" s="27" t="s">
        <v>1591</v>
      </c>
      <c r="C156" s="27"/>
      <c r="D15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5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GSTSA</v>
      </c>
      <c r="F156" s="137" t="str">
        <f ca="1">IF(Table_Risk_1[[#This Row],[Header]]="Yes","",IF(Table_Risk_1[[#This Row],[Property]]&lt;&gt;"",Risk_1_Prefix&amp;SUBSTITUTE(Table_Risk_1[[#This Row],[Type]]," ","")&amp;SUBSTITUTE(Table_Risk_1[[#This Row],[Property]]," ",""),""))</f>
        <v>PIPaymentGSTSA</v>
      </c>
      <c r="G156"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56" s="26">
        <f ca="1">IF(OR(Table_Risk_1[[#This Row],[Header]]="Yes",Table_Risk_1[[#This Row],[Property]]=""),"",IF(OR(Table_Risk_1[[#This Row],[Text]]="true",Table_Risk_1[[#This Row],[Text]]="false",ISNUMBER(Table_Risk_1[[#This Row],[Text]])),Table_Risk_1[[#This Row],[Text]],""""&amp;Table_Risk_1[[#This Row],[Text]]&amp;""""))</f>
        <v>0</v>
      </c>
      <c r="I15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"GSTSA":0,</v>
      </c>
      <c r="J156" s="55">
        <f t="shared" ca="1" si="0"/>
        <v>0</v>
      </c>
      <c r="K156" s="27"/>
      <c r="L156" s="27"/>
      <c r="M156" s="27"/>
      <c r="N156" s="27"/>
    </row>
    <row r="157" spans="2:14" s="22" customFormat="1" ht="21" customHeight="1">
      <c r="B157" s="27" t="s">
        <v>1592</v>
      </c>
      <c r="C157" s="27"/>
      <c r="D15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5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GSTTAS</v>
      </c>
      <c r="F157" s="137" t="str">
        <f ca="1">IF(Table_Risk_1[[#This Row],[Header]]="Yes","",IF(Table_Risk_1[[#This Row],[Property]]&lt;&gt;"",Risk_1_Prefix&amp;SUBSTITUTE(Table_Risk_1[[#This Row],[Type]]," ","")&amp;SUBSTITUTE(Table_Risk_1[[#This Row],[Property]]," ",""),""))</f>
        <v>PIPaymentGSTTAS</v>
      </c>
      <c r="G157"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57" s="26">
        <f ca="1">IF(OR(Table_Risk_1[[#This Row],[Header]]="Yes",Table_Risk_1[[#This Row],[Property]]=""),"",IF(OR(Table_Risk_1[[#This Row],[Text]]="true",Table_Risk_1[[#This Row],[Text]]="false",ISNUMBER(Table_Risk_1[[#This Row],[Text]])),Table_Risk_1[[#This Row],[Text]],""""&amp;Table_Risk_1[[#This Row],[Text]]&amp;""""))</f>
        <v>0</v>
      </c>
      <c r="I15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"GSTTAS":0,</v>
      </c>
      <c r="J157" s="55">
        <f t="shared" ca="1" si="0"/>
        <v>0</v>
      </c>
      <c r="K157" s="27"/>
      <c r="L157" s="27"/>
      <c r="M157" s="27"/>
      <c r="N157" s="27"/>
    </row>
    <row r="158" spans="2:14" s="22" customFormat="1" ht="21" customHeight="1">
      <c r="B158" s="27" t="s">
        <v>1593</v>
      </c>
      <c r="C158" s="27"/>
      <c r="D15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5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GSTVIC</v>
      </c>
      <c r="F158" s="137" t="str">
        <f ca="1">IF(Table_Risk_1[[#This Row],[Header]]="Yes","",IF(Table_Risk_1[[#This Row],[Property]]&lt;&gt;"",Risk_1_Prefix&amp;SUBSTITUTE(Table_Risk_1[[#This Row],[Type]]," ","")&amp;SUBSTITUTE(Table_Risk_1[[#This Row],[Property]]," ",""),""))</f>
        <v>PIPaymentGSTVIC</v>
      </c>
      <c r="G158"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58" s="26">
        <f ca="1">IF(OR(Table_Risk_1[[#This Row],[Header]]="Yes",Table_Risk_1[[#This Row],[Property]]=""),"",IF(OR(Table_Risk_1[[#This Row],[Text]]="true",Table_Risk_1[[#This Row],[Text]]="false",ISNUMBER(Table_Risk_1[[#This Row],[Text]])),Table_Risk_1[[#This Row],[Text]],""""&amp;Table_Risk_1[[#This Row],[Text]]&amp;""""))</f>
        <v>0</v>
      </c>
      <c r="I158"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"GSTVIC":0,</v>
      </c>
      <c r="J158" s="55">
        <f t="shared" ca="1" si="0"/>
        <v>0</v>
      </c>
      <c r="K158" s="27"/>
      <c r="L158" s="27"/>
      <c r="M158" s="27"/>
      <c r="N158" s="27"/>
    </row>
    <row r="159" spans="2:14" s="22" customFormat="1" ht="21" customHeight="1">
      <c r="B159" s="27" t="s">
        <v>1594</v>
      </c>
      <c r="C159" s="27"/>
      <c r="D15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5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GSTWA</v>
      </c>
      <c r="F159" s="137" t="str">
        <f ca="1">IF(Table_Risk_1[[#This Row],[Header]]="Yes","",IF(Table_Risk_1[[#This Row],[Property]]&lt;&gt;"",Risk_1_Prefix&amp;SUBSTITUTE(Table_Risk_1[[#This Row],[Type]]," ","")&amp;SUBSTITUTE(Table_Risk_1[[#This Row],[Property]]," ",""),""))</f>
        <v>PIPaymentGSTWA</v>
      </c>
      <c r="G159"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59" s="26">
        <f ca="1">IF(OR(Table_Risk_1[[#This Row],[Header]]="Yes",Table_Risk_1[[#This Row],[Property]]=""),"",IF(OR(Table_Risk_1[[#This Row],[Text]]="true",Table_Risk_1[[#This Row],[Text]]="false",ISNUMBER(Table_Risk_1[[#This Row],[Text]])),Table_Risk_1[[#This Row],[Text]],""""&amp;Table_Risk_1[[#This Row],[Text]]&amp;""""))</f>
        <v>0</v>
      </c>
      <c r="I159"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"GSTWA":0,</v>
      </c>
      <c r="J159" s="55">
        <f t="shared" ca="1" si="0"/>
        <v>0</v>
      </c>
      <c r="K159" s="27"/>
      <c r="L159" s="27"/>
      <c r="M159" s="27"/>
      <c r="N159" s="27"/>
    </row>
    <row r="160" spans="2:14" s="22" customFormat="1" ht="21" customHeight="1">
      <c r="B160" s="27" t="s">
        <v>1595</v>
      </c>
      <c r="C160" s="27"/>
      <c r="D16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6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GSTOverseas</v>
      </c>
      <c r="F160" s="137" t="str">
        <f ca="1">IF(Table_Risk_1[[#This Row],[Header]]="Yes","",IF(Table_Risk_1[[#This Row],[Property]]&lt;&gt;"",Risk_1_Prefix&amp;SUBSTITUTE(Table_Risk_1[[#This Row],[Type]]," ","")&amp;SUBSTITUTE(Table_Risk_1[[#This Row],[Property]]," ",""),""))</f>
        <v>PIPaymentGSTOverseas</v>
      </c>
      <c r="G160"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60" s="26">
        <f ca="1">IF(OR(Table_Risk_1[[#This Row],[Header]]="Yes",Table_Risk_1[[#This Row],[Property]]=""),"",IF(OR(Table_Risk_1[[#This Row],[Text]]="true",Table_Risk_1[[#This Row],[Text]]="false",ISNUMBER(Table_Risk_1[[#This Row],[Text]])),Table_Risk_1[[#This Row],[Text]],""""&amp;Table_Risk_1[[#This Row],[Text]]&amp;""""))</f>
        <v>0</v>
      </c>
      <c r="I160"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"GSTOverseas":0,</v>
      </c>
      <c r="J160" s="55">
        <f t="shared" ca="1" si="0"/>
        <v>0</v>
      </c>
      <c r="K160" s="27"/>
      <c r="L160" s="27"/>
      <c r="M160" s="27"/>
      <c r="N160" s="27"/>
    </row>
    <row r="161" spans="2:14" s="22" customFormat="1" ht="21" customHeight="1">
      <c r="B161" s="27" t="s">
        <v>210</v>
      </c>
      <c r="C161" s="27"/>
      <c r="D16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6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v>
      </c>
      <c r="F161" s="137" t="str">
        <f ca="1">IF(Table_Risk_1[[#This Row],[Header]]="Yes","",IF(Table_Risk_1[[#This Row],[Property]]&lt;&gt;"",Risk_1_Prefix&amp;SUBSTITUTE(Table_Risk_1[[#This Row],[Type]]," ","")&amp;SUBSTITUTE(Table_Risk_1[[#This Row],[Property]]," ",""),""))</f>
        <v>PIPaymentGST</v>
      </c>
      <c r="G161"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1.2299999999999998</v>
      </c>
      <c r="H161" s="26">
        <f ca="1">IF(OR(Table_Risk_1[[#This Row],[Header]]="Yes",Table_Risk_1[[#This Row],[Property]]=""),"",IF(OR(Table_Risk_1[[#This Row],[Text]]="true",Table_Risk_1[[#This Row],[Text]]="false",ISNUMBER(Table_Risk_1[[#This Row],[Text]])),Table_Risk_1[[#This Row],[Text]],""""&amp;Table_Risk_1[[#This Row],[Text]]&amp;""""))</f>
        <v>1.2299999999999998</v>
      </c>
      <c r="I16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"GST":1.23,</v>
      </c>
      <c r="J161" s="46">
        <f ca="1">SUM(J152:J160)</f>
        <v>1.2299999999999998</v>
      </c>
      <c r="K161" s="27"/>
      <c r="L161" s="27"/>
      <c r="M161" s="27"/>
      <c r="N161" s="27"/>
    </row>
    <row r="162" spans="2:14" s="22" customFormat="1" ht="21" customHeight="1">
      <c r="B162" s="10" t="s">
        <v>868</v>
      </c>
      <c r="C162" s="10"/>
      <c r="D162"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62"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SDACT</v>
      </c>
      <c r="F162" s="10" t="str">
        <f ca="1">IF(Table_Risk_1[[#This Row],[Header]]="Yes","",IF(Table_Risk_1[[#This Row],[Property]]&lt;&gt;"",Risk_1_Prefix&amp;SUBSTITUTE(Table_Risk_1[[#This Row],[Type]]," ","")&amp;SUBSTITUTE(Table_Risk_1[[#This Row],[Property]]," ",""),""))</f>
        <v>PIPaymentSDACT</v>
      </c>
      <c r="G162"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62" s="10">
        <f ca="1">IF(OR(Table_Risk_1[[#This Row],[Header]]="Yes",Table_Risk_1[[#This Row],[Property]]=""),"",IF(OR(Table_Risk_1[[#This Row],[Text]]="true",Table_Risk_1[[#This Row],[Text]]="false",ISNUMBER(Table_Risk_1[[#This Row],[Text]])),Table_Risk_1[[#This Row],[Text]],""""&amp;Table_Risk_1[[#This Row],[Text]]&amp;""""))</f>
        <v>0</v>
      </c>
      <c r="I162"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"SDACT":0,</v>
      </c>
      <c r="J162" s="46">
        <f t="shared" ref="J162:J170" ca="1" si="1">(($J$150*J36)+J152)*J139</f>
        <v>0</v>
      </c>
      <c r="K162" s="55" t="e">
        <f ca="1">SUM(K150:K152)*K139</f>
        <v>#N/A</v>
      </c>
      <c r="L162" s="55" t="e">
        <f ca="1">SUM(L150:L152)*L139</f>
        <v>#N/A</v>
      </c>
      <c r="M162" s="55" t="e">
        <f ca="1">SUM(M150:M152)*M139</f>
        <v>#N/A</v>
      </c>
      <c r="N162" s="55" t="e">
        <f ca="1">SUM(N150:N152)*N139</f>
        <v>#N/A</v>
      </c>
    </row>
    <row r="163" spans="2:14" s="22" customFormat="1" ht="21" customHeight="1">
      <c r="B163" s="27" t="s">
        <v>869</v>
      </c>
      <c r="C163" s="27"/>
      <c r="D16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6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SDNSW</v>
      </c>
      <c r="F163" s="137" t="str">
        <f ca="1">IF(Table_Risk_1[[#This Row],[Header]]="Yes","",IF(Table_Risk_1[[#This Row],[Property]]&lt;&gt;"",Risk_1_Prefix&amp;SUBSTITUTE(Table_Risk_1[[#This Row],[Type]]," ","")&amp;SUBSTITUTE(Table_Risk_1[[#This Row],[Property]]," ",""),""))</f>
        <v>PIPaymentSDNSW</v>
      </c>
      <c r="G16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63" s="26">
        <f ca="1">IF(OR(Table_Risk_1[[#This Row],[Header]]="Yes",Table_Risk_1[[#This Row],[Property]]=""),"",IF(OR(Table_Risk_1[[#This Row],[Text]]="true",Table_Risk_1[[#This Row],[Text]]="false",ISNUMBER(Table_Risk_1[[#This Row],[Text]])),Table_Risk_1[[#This Row],[Text]],""""&amp;Table_Risk_1[[#This Row],[Text]]&amp;""""))</f>
        <v>0</v>
      </c>
      <c r="I16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"SDNSW":0,</v>
      </c>
      <c r="J163" s="46">
        <f t="shared" ca="1" si="1"/>
        <v>0</v>
      </c>
      <c r="K163" s="27"/>
      <c r="L163" s="27"/>
      <c r="M163" s="27"/>
      <c r="N163" s="27"/>
    </row>
    <row r="164" spans="2:14" s="22" customFormat="1" ht="21" customHeight="1">
      <c r="B164" s="27" t="s">
        <v>870</v>
      </c>
      <c r="C164" s="27"/>
      <c r="D16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6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SDNT</v>
      </c>
      <c r="F164" s="137" t="str">
        <f ca="1">IF(Table_Risk_1[[#This Row],[Header]]="Yes","",IF(Table_Risk_1[[#This Row],[Property]]&lt;&gt;"",Risk_1_Prefix&amp;SUBSTITUTE(Table_Risk_1[[#This Row],[Type]]," ","")&amp;SUBSTITUTE(Table_Risk_1[[#This Row],[Property]]," ",""),""))</f>
        <v>PIPaymentSDNT</v>
      </c>
      <c r="G16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64" s="26">
        <f ca="1">IF(OR(Table_Risk_1[[#This Row],[Header]]="Yes",Table_Risk_1[[#This Row],[Property]]=""),"",IF(OR(Table_Risk_1[[#This Row],[Text]]="true",Table_Risk_1[[#This Row],[Text]]="false",ISNUMBER(Table_Risk_1[[#This Row],[Text]])),Table_Risk_1[[#This Row],[Text]],""""&amp;Table_Risk_1[[#This Row],[Text]]&amp;""""))</f>
        <v>0</v>
      </c>
      <c r="I16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"SDNT":0,</v>
      </c>
      <c r="J164" s="46">
        <f t="shared" ca="1" si="1"/>
        <v>0</v>
      </c>
      <c r="K164" s="27"/>
      <c r="L164" s="27"/>
      <c r="M164" s="27"/>
      <c r="N164" s="27"/>
    </row>
    <row r="165" spans="2:14" s="22" customFormat="1" ht="21" customHeight="1">
      <c r="B165" s="27" t="s">
        <v>871</v>
      </c>
      <c r="C165" s="27"/>
      <c r="D16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6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SDQLD</v>
      </c>
      <c r="F165" s="137" t="str">
        <f ca="1">IF(Table_Risk_1[[#This Row],[Header]]="Yes","",IF(Table_Risk_1[[#This Row],[Property]]&lt;&gt;"",Risk_1_Prefix&amp;SUBSTITUTE(Table_Risk_1[[#This Row],[Type]]," ","")&amp;SUBSTITUTE(Table_Risk_1[[#This Row],[Property]]," ",""),""))</f>
        <v>PIPaymentSDQLD</v>
      </c>
      <c r="G16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65" s="26">
        <f ca="1">IF(OR(Table_Risk_1[[#This Row],[Header]]="Yes",Table_Risk_1[[#This Row],[Property]]=""),"",IF(OR(Table_Risk_1[[#This Row],[Text]]="true",Table_Risk_1[[#This Row],[Text]]="false",ISNUMBER(Table_Risk_1[[#This Row],[Text]])),Table_Risk_1[[#This Row],[Text]],""""&amp;Table_Risk_1[[#This Row],[Text]]&amp;""""))</f>
        <v>0</v>
      </c>
      <c r="I16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"SDQLD":0,</v>
      </c>
      <c r="J165" s="46">
        <f t="shared" ca="1" si="1"/>
        <v>0</v>
      </c>
      <c r="K165" s="27"/>
      <c r="L165" s="27"/>
      <c r="M165" s="27"/>
      <c r="N165" s="27"/>
    </row>
    <row r="166" spans="2:14" s="22" customFormat="1" ht="21" customHeight="1">
      <c r="B166" s="27" t="s">
        <v>872</v>
      </c>
      <c r="C166" s="27"/>
      <c r="D16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6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SDSA</v>
      </c>
      <c r="F166" s="137" t="str">
        <f ca="1">IF(Table_Risk_1[[#This Row],[Header]]="Yes","",IF(Table_Risk_1[[#This Row],[Property]]&lt;&gt;"",Risk_1_Prefix&amp;SUBSTITUTE(Table_Risk_1[[#This Row],[Type]]," ","")&amp;SUBSTITUTE(Table_Risk_1[[#This Row],[Property]]," ",""),""))</f>
        <v>PIPaymentSDSA</v>
      </c>
      <c r="G166"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66" s="26">
        <f ca="1">IF(OR(Table_Risk_1[[#This Row],[Header]]="Yes",Table_Risk_1[[#This Row],[Property]]=""),"",IF(OR(Table_Risk_1[[#This Row],[Text]]="true",Table_Risk_1[[#This Row],[Text]]="false",ISNUMBER(Table_Risk_1[[#This Row],[Text]])),Table_Risk_1[[#This Row],[Text]],""""&amp;Table_Risk_1[[#This Row],[Text]]&amp;""""))</f>
        <v>0</v>
      </c>
      <c r="I16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"SDSA":0,</v>
      </c>
      <c r="J166" s="46">
        <f t="shared" ca="1" si="1"/>
        <v>0</v>
      </c>
      <c r="K166" s="27"/>
      <c r="L166" s="27"/>
      <c r="M166" s="27"/>
      <c r="N166" s="27"/>
    </row>
    <row r="167" spans="2:14" s="22" customFormat="1" ht="21" customHeight="1">
      <c r="B167" s="27" t="s">
        <v>873</v>
      </c>
      <c r="C167" s="27"/>
      <c r="D16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6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SDTAS</v>
      </c>
      <c r="F167" s="137" t="str">
        <f ca="1">IF(Table_Risk_1[[#This Row],[Header]]="Yes","",IF(Table_Risk_1[[#This Row],[Property]]&lt;&gt;"",Risk_1_Prefix&amp;SUBSTITUTE(Table_Risk_1[[#This Row],[Type]]," ","")&amp;SUBSTITUTE(Table_Risk_1[[#This Row],[Property]]," ",""),""))</f>
        <v>PIPaymentSDTAS</v>
      </c>
      <c r="G167"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67" s="26">
        <f ca="1">IF(OR(Table_Risk_1[[#This Row],[Header]]="Yes",Table_Risk_1[[#This Row],[Property]]=""),"",IF(OR(Table_Risk_1[[#This Row],[Text]]="true",Table_Risk_1[[#This Row],[Text]]="false",ISNUMBER(Table_Risk_1[[#This Row],[Text]])),Table_Risk_1[[#This Row],[Text]],""""&amp;Table_Risk_1[[#This Row],[Text]]&amp;""""))</f>
        <v>0</v>
      </c>
      <c r="I16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"SDTAS":0,</v>
      </c>
      <c r="J167" s="46">
        <f t="shared" ca="1" si="1"/>
        <v>0</v>
      </c>
      <c r="K167" s="27"/>
      <c r="L167" s="27"/>
      <c r="M167" s="27"/>
      <c r="N167" s="27"/>
    </row>
    <row r="168" spans="2:14" s="22" customFormat="1" ht="21" customHeight="1">
      <c r="B168" s="27" t="s">
        <v>874</v>
      </c>
      <c r="C168" s="27"/>
      <c r="D16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6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SDVIC</v>
      </c>
      <c r="F168" s="137" t="str">
        <f ca="1">IF(Table_Risk_1[[#This Row],[Header]]="Yes","",IF(Table_Risk_1[[#This Row],[Property]]&lt;&gt;"",Risk_1_Prefix&amp;SUBSTITUTE(Table_Risk_1[[#This Row],[Type]]," ","")&amp;SUBSTITUTE(Table_Risk_1[[#This Row],[Property]]," ",""),""))</f>
        <v>PIPaymentSDVIC</v>
      </c>
      <c r="G168"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68" s="26">
        <f ca="1">IF(OR(Table_Risk_1[[#This Row],[Header]]="Yes",Table_Risk_1[[#This Row],[Property]]=""),"",IF(OR(Table_Risk_1[[#This Row],[Text]]="true",Table_Risk_1[[#This Row],[Text]]="false",ISNUMBER(Table_Risk_1[[#This Row],[Text]])),Table_Risk_1[[#This Row],[Text]],""""&amp;Table_Risk_1[[#This Row],[Text]]&amp;""""))</f>
        <v>0</v>
      </c>
      <c r="I168"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"SDVIC":0,</v>
      </c>
      <c r="J168" s="46">
        <f t="shared" ca="1" si="1"/>
        <v>0</v>
      </c>
      <c r="K168" s="27"/>
      <c r="L168" s="27"/>
      <c r="M168" s="27"/>
      <c r="N168" s="27"/>
    </row>
    <row r="169" spans="2:14" s="22" customFormat="1" ht="21" customHeight="1">
      <c r="B169" s="27" t="s">
        <v>875</v>
      </c>
      <c r="C169" s="27"/>
      <c r="D16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6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SDWA</v>
      </c>
      <c r="F169" s="137" t="str">
        <f ca="1">IF(Table_Risk_1[[#This Row],[Header]]="Yes","",IF(Table_Risk_1[[#This Row],[Property]]&lt;&gt;"",Risk_1_Prefix&amp;SUBSTITUTE(Table_Risk_1[[#This Row],[Type]]," ","")&amp;SUBSTITUTE(Table_Risk_1[[#This Row],[Property]]," ",""),""))</f>
        <v>PIPaymentSDWA</v>
      </c>
      <c r="G169"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69" s="26">
        <f ca="1">IF(OR(Table_Risk_1[[#This Row],[Header]]="Yes",Table_Risk_1[[#This Row],[Property]]=""),"",IF(OR(Table_Risk_1[[#This Row],[Text]]="true",Table_Risk_1[[#This Row],[Text]]="false",ISNUMBER(Table_Risk_1[[#This Row],[Text]])),Table_Risk_1[[#This Row],[Text]],""""&amp;Table_Risk_1[[#This Row],[Text]]&amp;""""))</f>
        <v>0</v>
      </c>
      <c r="I169"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"SDWA":0,</v>
      </c>
      <c r="J169" s="46">
        <f t="shared" ca="1" si="1"/>
        <v>0</v>
      </c>
      <c r="K169" s="27"/>
      <c r="L169" s="27"/>
      <c r="M169" s="27"/>
      <c r="N169" s="27"/>
    </row>
    <row r="170" spans="2:14" s="22" customFormat="1" ht="21" customHeight="1">
      <c r="B170" s="27" t="s">
        <v>1596</v>
      </c>
      <c r="C170" s="27"/>
      <c r="D17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7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SDOverseas</v>
      </c>
      <c r="F170" s="137" t="str">
        <f ca="1">IF(Table_Risk_1[[#This Row],[Header]]="Yes","",IF(Table_Risk_1[[#This Row],[Property]]&lt;&gt;"",Risk_1_Prefix&amp;SUBSTITUTE(Table_Risk_1[[#This Row],[Type]]," ","")&amp;SUBSTITUTE(Table_Risk_1[[#This Row],[Property]]," ",""),""))</f>
        <v>PIPaymentSDOverseas</v>
      </c>
      <c r="G170"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70" s="26">
        <f ca="1">IF(OR(Table_Risk_1[[#This Row],[Header]]="Yes",Table_Risk_1[[#This Row],[Property]]=""),"",IF(OR(Table_Risk_1[[#This Row],[Text]]="true",Table_Risk_1[[#This Row],[Text]]="false",ISNUMBER(Table_Risk_1[[#This Row],[Text]])),Table_Risk_1[[#This Row],[Text]],""""&amp;Table_Risk_1[[#This Row],[Text]]&amp;""""))</f>
        <v>0</v>
      </c>
      <c r="I170"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"SDOverseas":0,</v>
      </c>
      <c r="J170" s="46">
        <f t="shared" ca="1" si="1"/>
        <v>0</v>
      </c>
      <c r="K170" s="27"/>
      <c r="L170" s="27"/>
      <c r="M170" s="27"/>
      <c r="N170" s="27"/>
    </row>
    <row r="171" spans="2:14" s="22" customFormat="1" ht="21" customHeight="1">
      <c r="B171" s="27" t="s">
        <v>1597</v>
      </c>
      <c r="C171" s="27"/>
      <c r="D17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7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v>
      </c>
      <c r="F171" s="137" t="str">
        <f ca="1">IF(Table_Risk_1[[#This Row],[Header]]="Yes","",IF(Table_Risk_1[[#This Row],[Property]]&lt;&gt;"",Risk_1_Prefix&amp;SUBSTITUTE(Table_Risk_1[[#This Row],[Type]]," ","")&amp;SUBSTITUTE(Table_Risk_1[[#This Row],[Property]]," ",""),""))</f>
        <v>PIPaymentSD</v>
      </c>
      <c r="G171"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71" s="26">
        <f ca="1">IF(OR(Table_Risk_1[[#This Row],[Header]]="Yes",Table_Risk_1[[#This Row],[Property]]=""),"",IF(OR(Table_Risk_1[[#This Row],[Text]]="true",Table_Risk_1[[#This Row],[Text]]="false",ISNUMBER(Table_Risk_1[[#This Row],[Text]])),Table_Risk_1[[#This Row],[Text]],""""&amp;Table_Risk_1[[#This Row],[Text]]&amp;""""))</f>
        <v>0</v>
      </c>
      <c r="I17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"SD":0,</v>
      </c>
      <c r="J171" s="46">
        <f ca="1">SUM(J162:J170)</f>
        <v>0</v>
      </c>
      <c r="K171" s="27"/>
      <c r="L171" s="27"/>
      <c r="M171" s="27"/>
      <c r="N171" s="27"/>
    </row>
    <row r="172" spans="2:14" s="22" customFormat="1" ht="21" customHeight="1">
      <c r="B172" s="27" t="s">
        <v>1598</v>
      </c>
      <c r="C172" s="27"/>
      <c r="D17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7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acsisMarkup</v>
      </c>
      <c r="F172" s="137" t="str">
        <f ca="1">IF(Table_Risk_1[[#This Row],[Header]]="Yes","",IF(Table_Risk_1[[#This Row],[Property]]&lt;&gt;"",Risk_1_Prefix&amp;SUBSTITUTE(Table_Risk_1[[#This Row],[Type]]," ","")&amp;SUBSTITUTE(Table_Risk_1[[#This Row],[Property]]," ",""),""))</f>
        <v>PIPaymentAcsisMarkup</v>
      </c>
      <c r="G17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72" s="26">
        <f ca="1">IF(OR(Table_Risk_1[[#This Row],[Header]]="Yes",Table_Risk_1[[#This Row],[Property]]=""),"",IF(OR(Table_Risk_1[[#This Row],[Text]]="true",Table_Risk_1[[#This Row],[Text]]="false",ISNUMBER(Table_Risk_1[[#This Row],[Text]])),Table_Risk_1[[#This Row],[Text]],""""&amp;Table_Risk_1[[#This Row],[Text]]&amp;""""))</f>
        <v>0</v>
      </c>
      <c r="I17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"acsisMarkup":0,</v>
      </c>
      <c r="J172" s="46">
        <f ca="1">J150*INDEX(INDIRECT("Table_Rating_Factors"&amp;J47),MATCH("ACSIS Markup Percent",INDIRECT("Table_Rating_Factors"&amp;J47&amp;"[Property]"),0),2)</f>
        <v>0</v>
      </c>
      <c r="K172" s="27"/>
      <c r="L172" s="27"/>
      <c r="M172" s="27"/>
      <c r="N172" s="27"/>
    </row>
    <row r="173" spans="2:14" s="22" customFormat="1" ht="21" customHeight="1">
      <c r="B173" s="27" t="s">
        <v>1599</v>
      </c>
      <c r="C173" s="27"/>
      <c r="D17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7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acsisMarkupGST</v>
      </c>
      <c r="F173" s="137" t="str">
        <f ca="1">IF(Table_Risk_1[[#This Row],[Header]]="Yes","",IF(Table_Risk_1[[#This Row],[Property]]&lt;&gt;"",Risk_1_Prefix&amp;SUBSTITUTE(Table_Risk_1[[#This Row],[Type]]," ","")&amp;SUBSTITUTE(Table_Risk_1[[#This Row],[Property]]," ",""),""))</f>
        <v>PIPaymentAcsisMarkupGST</v>
      </c>
      <c r="G17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73" s="26">
        <f ca="1">IF(OR(Table_Risk_1[[#This Row],[Header]]="Yes",Table_Risk_1[[#This Row],[Property]]=""),"",IF(OR(Table_Risk_1[[#This Row],[Text]]="true",Table_Risk_1[[#This Row],[Text]]="false",ISNUMBER(Table_Risk_1[[#This Row],[Text]])),Table_Risk_1[[#This Row],[Text]],""""&amp;Table_Risk_1[[#This Row],[Text]]&amp;""""))</f>
        <v>0</v>
      </c>
      <c r="I17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"acsisMarkupGST":0,</v>
      </c>
      <c r="J173" s="46">
        <f ca="1">J172*0.1</f>
        <v>0</v>
      </c>
      <c r="K173" s="27"/>
      <c r="L173" s="27"/>
      <c r="M173" s="27"/>
      <c r="N173" s="27"/>
    </row>
    <row r="174" spans="2:14" s="22" customFormat="1" ht="21" customHeight="1">
      <c r="B174" s="27" t="s">
        <v>867</v>
      </c>
      <c r="C174" s="27"/>
      <c r="D17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7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brokerFee</v>
      </c>
      <c r="F174" s="137" t="str">
        <f ca="1">IF(Table_Risk_1[[#This Row],[Header]]="Yes","",IF(Table_Risk_1[[#This Row],[Property]]&lt;&gt;"",Risk_1_Prefix&amp;SUBSTITUTE(Table_Risk_1[[#This Row],[Type]]," ","")&amp;SUBSTITUTE(Table_Risk_1[[#This Row],[Property]]," ",""),""))</f>
        <v>PIPaymentBrokerFee</v>
      </c>
      <c r="G17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74" s="26">
        <f ca="1">IF(OR(Table_Risk_1[[#This Row],[Header]]="Yes",Table_Risk_1[[#This Row],[Property]]=""),"",IF(OR(Table_Risk_1[[#This Row],[Text]]="true",Table_Risk_1[[#This Row],[Text]]="false",ISNUMBER(Table_Risk_1[[#This Row],[Text]])),Table_Risk_1[[#This Row],[Text]],""""&amp;Table_Risk_1[[#This Row],[Text]]&amp;""""))</f>
        <v>0</v>
      </c>
      <c r="I17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"brokerFee":0,</v>
      </c>
      <c r="J174" s="54">
        <f ca="1">IF(ISERROR(INDEX(INDIRECT("Table_Broker_Costs"&amp;J47),MATCH(J11,INDIRECT("Table_Broker_Costs"&amp;J47&amp;"[Transaction]"),0),MATCH("Fee",INDIRECT("Table_Broker_Costs"&amp;J47&amp;"[#Headers]"),0))),0,INDEX(INDIRECT("Table_Broker_Costs"&amp;J47),MATCH(J11,INDIRECT("Table_Broker_Costs"&amp;J47&amp;"[Transaction]"),0),MATCH("Fee",INDIRECT("Table_Broker_Costs"&amp;J47&amp;"[#Headers]"),0)))</f>
        <v>0</v>
      </c>
      <c r="K174" s="27"/>
      <c r="L174" s="27"/>
      <c r="M174" s="27"/>
      <c r="N174" s="27"/>
    </row>
    <row r="175" spans="2:14" s="22" customFormat="1" ht="21" customHeight="1">
      <c r="B175" s="27" t="s">
        <v>1600</v>
      </c>
      <c r="C175" s="27"/>
      <c r="D17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7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brokerFeeGST</v>
      </c>
      <c r="F175" s="137" t="str">
        <f ca="1">IF(Table_Risk_1[[#This Row],[Header]]="Yes","",IF(Table_Risk_1[[#This Row],[Property]]&lt;&gt;"",Risk_1_Prefix&amp;SUBSTITUTE(Table_Risk_1[[#This Row],[Type]]," ","")&amp;SUBSTITUTE(Table_Risk_1[[#This Row],[Property]]," ",""),""))</f>
        <v>PIPaymentBrokerFeeGST</v>
      </c>
      <c r="G17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75" s="26">
        <f ca="1">IF(OR(Table_Risk_1[[#This Row],[Header]]="Yes",Table_Risk_1[[#This Row],[Property]]=""),"",IF(OR(Table_Risk_1[[#This Row],[Text]]="true",Table_Risk_1[[#This Row],[Text]]="false",ISNUMBER(Table_Risk_1[[#This Row],[Text]])),Table_Risk_1[[#This Row],[Text]],""""&amp;Table_Risk_1[[#This Row],[Text]]&amp;""""))</f>
        <v>0</v>
      </c>
      <c r="I17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"brokerFeeGST":0,</v>
      </c>
      <c r="J175" s="46">
        <f ca="1">J174*0.1</f>
        <v>0</v>
      </c>
      <c r="K175" s="27"/>
      <c r="L175" s="27"/>
      <c r="M175" s="27"/>
      <c r="N175" s="27"/>
    </row>
    <row r="176" spans="2:14" s="22" customFormat="1" ht="21" customHeight="1">
      <c r="B176" s="10" t="s">
        <v>111</v>
      </c>
      <c r="C176" s="10"/>
      <c r="D176"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76"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total</v>
      </c>
      <c r="F176" s="10" t="str">
        <f ca="1">IF(Table_Risk_1[[#This Row],[Header]]="Yes","",IF(Table_Risk_1[[#This Row],[Property]]&lt;&gt;"",Risk_1_Prefix&amp;SUBSTITUTE(Table_Risk_1[[#This Row],[Type]]," ","")&amp;SUBSTITUTE(Table_Risk_1[[#This Row],[Property]]," ",""),""))</f>
        <v>PIPaymentTotal</v>
      </c>
      <c r="G176"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13.529999999999998</v>
      </c>
      <c r="H176" s="10">
        <f ca="1">IF(OR(Table_Risk_1[[#This Row],[Header]]="Yes",Table_Risk_1[[#This Row],[Property]]=""),"",IF(OR(Table_Risk_1[[#This Row],[Text]]="true",Table_Risk_1[[#This Row],[Text]]="false",ISNUMBER(Table_Risk_1[[#This Row],[Text]])),Table_Risk_1[[#This Row],[Text]],""""&amp;Table_Risk_1[[#This Row],[Text]]&amp;""""))</f>
        <v>13.529999999999998</v>
      </c>
      <c r="I176"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"total":13.53}</v>
      </c>
      <c r="J176" s="13">
        <f ca="1">SUM(J150:J151,J161,J171,J172:J175)</f>
        <v>13.529999999999998</v>
      </c>
      <c r="K176" s="13" t="e">
        <f ca="1">SUM(K150:K162)</f>
        <v>#N/A</v>
      </c>
      <c r="L176" s="13" t="e">
        <f ca="1">SUM(L150:L162)</f>
        <v>#N/A</v>
      </c>
      <c r="M176" s="13" t="e">
        <f ca="1">SUM(M150:M162)</f>
        <v>#N/A</v>
      </c>
      <c r="N176" s="13" t="e">
        <f ca="1">SUM(N150:N162)</f>
        <v>#N/A</v>
      </c>
    </row>
  </sheetData>
  <sheetProtection insertRows="0" deleteRows="0"/>
  <conditionalFormatting sqref="J25:N27">
    <cfRule type="cellIs" dxfId="1" priority="2" operator="equal">
      <formula>FALSE</formula>
    </cfRule>
  </conditionalFormatting>
  <dataValidations count="4">
    <dataValidation type="list" allowBlank="1" showInputMessage="1" showErrorMessage="1" sqref="J126:N126" xr:uid="{00000000-0002-0000-0400-000000000000}">
      <formula1>Select_Risk_Type</formula1>
    </dataValidation>
    <dataValidation type="list" allowBlank="1" showInputMessage="1" showErrorMessage="1" sqref="J125 J127:N127" xr:uid="{00000000-0002-0000-0400-000001000000}">
      <formula1>Select_ESL_Eligibility</formula1>
    </dataValidation>
    <dataValidation type="list" allowBlank="1" showInputMessage="1" showErrorMessage="1" sqref="K10:N10" xr:uid="{00000000-0002-0000-0400-000002000000}">
      <formula1>#REF!</formula1>
    </dataValidation>
    <dataValidation type="list" allowBlank="1" showInputMessage="1" showErrorMessage="1" sqref="B10:B20 B22:B23" xr:uid="{00000000-0002-0000-0400-000003000000}">
      <formula1>Select_Rating_Factor</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5F34"/>
  </sheetPr>
  <dimension ref="B2:N59"/>
  <sheetViews>
    <sheetView workbookViewId="0">
      <selection activeCell="J41" sqref="J41"/>
    </sheetView>
  </sheetViews>
  <sheetFormatPr defaultColWidth="9.140625" defaultRowHeight="21" customHeight="1"/>
  <cols>
    <col min="1" max="1" width="9.140625" style="21" customWidth="1"/>
    <col min="2" max="2" width="57.140625" style="21" customWidth="1"/>
    <col min="3" max="3" width="12.42578125" style="21" hidden="1" customWidth="1"/>
    <col min="4" max="4" width="19.85546875" style="21" hidden="1" customWidth="1"/>
    <col min="5" max="7" width="36.5703125" style="21" hidden="1" customWidth="1"/>
    <col min="8" max="8" width="29.85546875" style="21" hidden="1" customWidth="1"/>
    <col min="9" max="9" width="51.140625" style="21" hidden="1" customWidth="1"/>
    <col min="10" max="10" width="29.85546875" style="21" customWidth="1"/>
    <col min="11" max="14" width="24.85546875" style="21" hidden="1" customWidth="1"/>
    <col min="15" max="18" width="15" style="21" customWidth="1"/>
    <col min="19" max="22" width="9.140625" style="21"/>
    <col min="23" max="23" width="41.7109375" style="21" customWidth="1"/>
    <col min="24" max="24" width="34.7109375" style="21" customWidth="1"/>
    <col min="25" max="16384" width="9.140625" style="21"/>
  </cols>
  <sheetData>
    <row r="2" spans="2:14" ht="47.25" thickBot="1">
      <c r="B2" s="19" t="str">
        <f>"Risk 1 - " &amp; Risk_1_Name</f>
        <v>Risk 1 - Professional Indemnity</v>
      </c>
      <c r="C2" s="19"/>
      <c r="D2" s="19"/>
      <c r="E2" s="19"/>
      <c r="F2" s="19"/>
      <c r="G2" s="19"/>
      <c r="H2" s="19"/>
      <c r="I2" s="19"/>
      <c r="J2" s="19"/>
      <c r="K2" s="19"/>
      <c r="L2" s="19"/>
      <c r="M2" s="19"/>
      <c r="N2" s="19"/>
    </row>
    <row r="4" spans="2:14" ht="15">
      <c r="B4" s="16" t="s">
        <v>1</v>
      </c>
      <c r="C4" s="16" t="s">
        <v>2</v>
      </c>
      <c r="D4" s="16" t="s">
        <v>3</v>
      </c>
      <c r="E4" s="16" t="s">
        <v>4</v>
      </c>
      <c r="F4" s="16" t="s">
        <v>5</v>
      </c>
      <c r="G4" s="16" t="s">
        <v>37</v>
      </c>
      <c r="H4" s="16" t="s">
        <v>38</v>
      </c>
      <c r="I4" s="17" t="s">
        <v>58</v>
      </c>
      <c r="J4" s="16" t="s">
        <v>6</v>
      </c>
      <c r="K4" s="16" t="s">
        <v>189</v>
      </c>
      <c r="L4" s="16" t="s">
        <v>190</v>
      </c>
      <c r="M4" s="16" t="s">
        <v>191</v>
      </c>
      <c r="N4" s="16" t="s">
        <v>192</v>
      </c>
    </row>
    <row r="5" spans="2:14" ht="29.25" thickBot="1">
      <c r="B5" s="15" t="s">
        <v>193</v>
      </c>
      <c r="C5" s="15" t="s">
        <v>60</v>
      </c>
      <c r="D5"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5"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settings</v>
      </c>
      <c r="F5" s="15" t="str">
        <f>IF(Table_Risk_2[[#This Row],[Header]]="Yes","",IF(Table_Risk_2[[#This Row],[Property]]&lt;&gt;"",Risk_1_Prefix&amp;SUBSTITUTE(Table_Risk_2[[#This Row],[Type]]," ","")&amp;SUBSTITUTE(Table_Risk_2[[#This Row],[Property]]," ",""),""))</f>
        <v/>
      </c>
      <c r="G5"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5" s="15" t="str">
        <f>IF(OR(Table_Risk_2[[#This Row],[Header]]="Yes",Table_Risk_2[[#This Row],[Property]]=""),"",IF(OR(Table_Risk_2[[#This Row],[Text]]="true",Table_Risk_2[[#This Row],[Text]]="false",ISNUMBER(Table_Risk_2[[#This Row],[Text]])),Table_Risk_2[[#This Row],[Text]],""""&amp;Table_Risk_2[[#This Row],[Text]]&amp;""""))</f>
        <v/>
      </c>
      <c r="I5"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"settings":{</v>
      </c>
      <c r="J5" s="15"/>
      <c r="K5" s="15"/>
      <c r="L5" s="15"/>
      <c r="M5" s="15"/>
      <c r="N5" s="15"/>
    </row>
    <row r="6" spans="2:14" s="22" customFormat="1" ht="21" hidden="1" customHeight="1">
      <c r="B6" s="27"/>
      <c r="C6" s="27"/>
      <c r="D6"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Setting</v>
      </c>
      <c r="E6"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6" s="26" t="str">
        <f>IF(Table_Risk_2[[#This Row],[Header]]="Yes","",IF(Table_Risk_2[[#This Row],[Property]]&lt;&gt;"",Risk_1_Prefix&amp;SUBSTITUTE(Table_Risk_2[[#This Row],[Type]]," ","")&amp;SUBSTITUTE(Table_Risk_2[[#This Row],[Property]]," ",""),""))</f>
        <v/>
      </c>
      <c r="G6"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6" s="10" t="str">
        <f>IF(OR(Table_Risk_2[[#This Row],[Header]]="Yes",Table_Risk_2[[#This Row],[Property]]=""),"",IF(OR(Table_Risk_2[[#This Row],[Text]]="true",Table_Risk_2[[#This Row],[Text]]="false",ISNUMBER(Table_Risk_2[[#This Row],[Text]])),Table_Risk_2[[#This Row],[Text]],""""&amp;Table_Risk_2[[#This Row],[Text]]&amp;""""))</f>
        <v/>
      </c>
      <c r="I6"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6" s="27"/>
      <c r="K6" s="27"/>
      <c r="L6" s="27"/>
      <c r="M6" s="27"/>
      <c r="N6" s="27"/>
    </row>
    <row r="7" spans="2:14" s="22" customFormat="1" ht="21" customHeight="1">
      <c r="B7" s="10" t="s">
        <v>194</v>
      </c>
      <c r="C7" s="10"/>
      <c r="D7"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Setting</v>
      </c>
      <c r="E7"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riskName</v>
      </c>
      <c r="F7" s="10" t="str">
        <f ca="1">IF(Table_Risk_2[[#This Row],[Header]]="Yes","",IF(Table_Risk_2[[#This Row],[Property]]&lt;&gt;"",Risk_1_Prefix&amp;SUBSTITUTE(Table_Risk_2[[#This Row],[Type]]," ","")&amp;SUBSTITUTE(Table_Risk_2[[#This Row],[Property]]," ",""),""))</f>
        <v>PISettingRiskName</v>
      </c>
      <c r="G7" s="10"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Else</v>
      </c>
      <c r="H7" s="10" t="str">
        <f ca="1">IF(OR(Table_Risk_2[[#This Row],[Header]]="Yes",Table_Risk_2[[#This Row],[Property]]=""),"",IF(OR(Table_Risk_2[[#This Row],[Text]]="true",Table_Risk_2[[#This Row],[Text]]="false",ISNUMBER(Table_Risk_2[[#This Row],[Text]])),Table_Risk_2[[#This Row],[Text]],""""&amp;Table_Risk_2[[#This Row],[Text]]&amp;""""))</f>
        <v>"Else"</v>
      </c>
      <c r="I7"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"riskName":"Else",</v>
      </c>
      <c r="J7" s="233" t="s">
        <v>896</v>
      </c>
      <c r="K7" s="10"/>
      <c r="L7" s="10"/>
      <c r="M7" s="10"/>
      <c r="N7" s="10"/>
    </row>
    <row r="8" spans="2:14" s="22" customFormat="1" ht="21" customHeight="1">
      <c r="B8" s="10" t="s">
        <v>195</v>
      </c>
      <c r="C8" s="10"/>
      <c r="D8"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Setting</v>
      </c>
      <c r="E8"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fieldCodePrefix</v>
      </c>
      <c r="F8" s="10" t="str">
        <f ca="1">IF(Table_Risk_2[[#This Row],[Header]]="Yes","",IF(Table_Risk_2[[#This Row],[Property]]&lt;&gt;"",Risk_1_Prefix&amp;SUBSTITUTE(Table_Risk_2[[#This Row],[Type]]," ","")&amp;SUBSTITUTE(Table_Risk_2[[#This Row],[Property]]," ",""),""))</f>
        <v>PISettingFieldCodePrefix</v>
      </c>
      <c r="G8" s="10"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E</v>
      </c>
      <c r="H8" s="10" t="str">
        <f ca="1">IF(OR(Table_Risk_2[[#This Row],[Header]]="Yes",Table_Risk_2[[#This Row],[Property]]=""),"",IF(OR(Table_Risk_2[[#This Row],[Text]]="true",Table_Risk_2[[#This Row],[Text]]="false",ISNUMBER(Table_Risk_2[[#This Row],[Text]])),Table_Risk_2[[#This Row],[Text]],""""&amp;Table_Risk_2[[#This Row],[Text]]&amp;""""))</f>
        <v>"E"</v>
      </c>
      <c r="I8"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"fieldCodePrefix":"E"},</v>
      </c>
      <c r="J8" s="233" t="s">
        <v>897</v>
      </c>
      <c r="K8" s="10"/>
      <c r="L8" s="10"/>
      <c r="M8" s="10"/>
      <c r="N8" s="10"/>
    </row>
    <row r="9" spans="2:14" ht="29.25" thickBot="1">
      <c r="B9" s="15" t="s">
        <v>196</v>
      </c>
      <c r="C9" s="15" t="s">
        <v>60</v>
      </c>
      <c r="D9"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9"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ratingFactors</v>
      </c>
      <c r="F9" s="15" t="str">
        <f>IF(Table_Risk_2[[#This Row],[Header]]="Yes","",IF(Table_Risk_2[[#This Row],[Property]]&lt;&gt;"",Risk_1_Prefix&amp;SUBSTITUTE(Table_Risk_2[[#This Row],[Type]]," ","")&amp;SUBSTITUTE(Table_Risk_2[[#This Row],[Property]]," ",""),""))</f>
        <v/>
      </c>
      <c r="G9"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9" s="15" t="str">
        <f>IF(OR(Table_Risk_2[[#This Row],[Header]]="Yes",Table_Risk_2[[#This Row],[Property]]=""),"",IF(OR(Table_Risk_2[[#This Row],[Text]]="true",Table_Risk_2[[#This Row],[Text]]="false",ISNUMBER(Table_Risk_2[[#This Row],[Text]])),Table_Risk_2[[#This Row],[Text]],""""&amp;Table_Risk_2[[#This Row],[Text]]&amp;""""))</f>
        <v/>
      </c>
      <c r="I9"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"ratingFactors":{</v>
      </c>
      <c r="J9" s="15"/>
      <c r="K9" s="15"/>
      <c r="L9" s="15"/>
      <c r="M9" s="15"/>
      <c r="N9" s="15"/>
    </row>
    <row r="10" spans="2:14" s="22" customFormat="1" ht="21" hidden="1" customHeight="1">
      <c r="B10" s="27"/>
      <c r="C10" s="27"/>
      <c r="D10"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Rating Factor</v>
      </c>
      <c r="E10"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10" s="26" t="str">
        <f>IF(Table_Risk_2[[#This Row],[Header]]="Yes","",IF(Table_Risk_2[[#This Row],[Property]]&lt;&gt;"",Risk_1_Prefix&amp;SUBSTITUTE(Table_Risk_2[[#This Row],[Type]]," ","")&amp;SUBSTITUTE(Table_Risk_2[[#This Row],[Property]]," ",""),""))</f>
        <v/>
      </c>
      <c r="G10"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0" s="10" t="str">
        <f>IF(OR(Table_Risk_2[[#This Row],[Header]]="Yes",Table_Risk_2[[#This Row],[Property]]=""),"",IF(OR(Table_Risk_2[[#This Row],[Text]]="true",Table_Risk_2[[#This Row],[Text]]="false",ISNUMBER(Table_Risk_2[[#This Row],[Text]])),Table_Risk_2[[#This Row],[Text]],""""&amp;Table_Risk_2[[#This Row],[Text]]&amp;""""))</f>
        <v/>
      </c>
      <c r="I10"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10" s="27"/>
      <c r="K10" s="27"/>
      <c r="L10" s="27"/>
      <c r="M10" s="27"/>
      <c r="N10" s="27"/>
    </row>
    <row r="11" spans="2:14" s="22" customFormat="1" ht="21" customHeight="1">
      <c r="B11" s="27" t="s">
        <v>69</v>
      </c>
      <c r="C11" s="27"/>
      <c r="D11"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Rating Factor</v>
      </c>
      <c r="E11"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policyStartDate</v>
      </c>
      <c r="F11" s="137" t="str">
        <f ca="1">IF(Table_Risk_2[[#This Row],[Header]]="Yes","",IF(Table_Risk_2[[#This Row],[Property]]&lt;&gt;"",Risk_1_Prefix&amp;SUBSTITUTE(Table_Risk_2[[#This Row],[Type]]," ","")&amp;SUBSTITUTE(Table_Risk_2[[#This Row],[Property]]," ",""),""))</f>
        <v>PIRatingFactorPolicyStartDate</v>
      </c>
      <c r="G11" s="137"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30/04/2020</v>
      </c>
      <c r="H11" s="26" t="str">
        <f ca="1">IF(OR(Table_Risk_2[[#This Row],[Header]]="Yes",Table_Risk_2[[#This Row],[Property]]=""),"",IF(OR(Table_Risk_2[[#This Row],[Text]]="true",Table_Risk_2[[#This Row],[Text]]="false",ISNUMBER(Table_Risk_2[[#This Row],[Text]])),Table_Risk_2[[#This Row],[Text]],""""&amp;Table_Risk_2[[#This Row],[Text]]&amp;""""))</f>
        <v>"30/04/2020"</v>
      </c>
      <c r="I11"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"policyStartDate":"30/04/2020"},</v>
      </c>
      <c r="J11" s="45">
        <f>INDEX(Table_Question_Sets[Used Value],MATCH(Table_Risk_2[[#This Row],[Property]],Table_Question_Sets[Property],0),0)</f>
        <v>43951</v>
      </c>
      <c r="K11" s="14">
        <v>42948</v>
      </c>
      <c r="L11" s="14">
        <v>42948</v>
      </c>
      <c r="M11" s="14">
        <v>42948</v>
      </c>
      <c r="N11" s="14">
        <v>42948</v>
      </c>
    </row>
    <row r="12" spans="2:14" ht="29.25" thickBot="1">
      <c r="B12" s="15" t="s">
        <v>197</v>
      </c>
      <c r="C12" s="15" t="s">
        <v>60</v>
      </c>
      <c r="D12"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12"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checks</v>
      </c>
      <c r="F12" s="15" t="str">
        <f>IF(Table_Risk_2[[#This Row],[Header]]="Yes","",IF(Table_Risk_2[[#This Row],[Property]]&lt;&gt;"",Risk_1_Prefix&amp;SUBSTITUTE(Table_Risk_2[[#This Row],[Type]]," ","")&amp;SUBSTITUTE(Table_Risk_2[[#This Row],[Property]]," ",""),""))</f>
        <v/>
      </c>
      <c r="G12"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2" s="15" t="str">
        <f>IF(OR(Table_Risk_2[[#This Row],[Header]]="Yes",Table_Risk_2[[#This Row],[Property]]=""),"",IF(OR(Table_Risk_2[[#This Row],[Text]]="true",Table_Risk_2[[#This Row],[Text]]="false",ISNUMBER(Table_Risk_2[[#This Row],[Text]])),Table_Risk_2[[#This Row],[Text]],""""&amp;Table_Risk_2[[#This Row],[Text]]&amp;""""))</f>
        <v/>
      </c>
      <c r="I12"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"checks":{</v>
      </c>
      <c r="J12" s="15"/>
      <c r="K12" s="15"/>
      <c r="L12" s="15"/>
      <c r="M12" s="15"/>
      <c r="N12" s="15"/>
    </row>
    <row r="13" spans="2:14" s="22" customFormat="1" ht="21" hidden="1" customHeight="1">
      <c r="B13" s="27"/>
      <c r="C13" s="27"/>
      <c r="D13"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Check</v>
      </c>
      <c r="E13"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13" s="26" t="str">
        <f>IF(Table_Risk_2[[#This Row],[Header]]="Yes","",IF(Table_Risk_2[[#This Row],[Property]]&lt;&gt;"",Risk_1_Prefix&amp;SUBSTITUTE(Table_Risk_2[[#This Row],[Type]]," ","")&amp;SUBSTITUTE(Table_Risk_2[[#This Row],[Property]]," ",""),""))</f>
        <v/>
      </c>
      <c r="G13"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3" s="10" t="str">
        <f>IF(OR(Table_Risk_2[[#This Row],[Header]]="Yes",Table_Risk_2[[#This Row],[Property]]=""),"",IF(OR(Table_Risk_2[[#This Row],[Text]]="true",Table_Risk_2[[#This Row],[Text]]="false",ISNUMBER(Table_Risk_2[[#This Row],[Text]])),Table_Risk_2[[#This Row],[Text]],""""&amp;Table_Risk_2[[#This Row],[Text]]&amp;""""))</f>
        <v/>
      </c>
      <c r="I13"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13" s="27"/>
      <c r="K13" s="27"/>
      <c r="L13" s="27"/>
      <c r="M13" s="27"/>
      <c r="N13" s="27"/>
    </row>
    <row r="14" spans="2:14" s="22" customFormat="1" ht="21" customHeight="1">
      <c r="B14" s="10" t="s">
        <v>198</v>
      </c>
      <c r="C14" s="10"/>
      <c r="D14"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Check</v>
      </c>
      <c r="E14"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includeRisk</v>
      </c>
      <c r="F14" s="10" t="str">
        <f ca="1">IF(Table_Risk_2[[#This Row],[Header]]="Yes","",IF(Table_Risk_2[[#This Row],[Property]]&lt;&gt;"",Risk_1_Prefix&amp;SUBSTITUTE(Table_Risk_2[[#This Row],[Type]]," ","")&amp;SUBSTITUTE(Table_Risk_2[[#This Row],[Property]]," ",""),""))</f>
        <v>PICheckIncludeRisk</v>
      </c>
      <c r="G14" s="10"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false</v>
      </c>
      <c r="H14" s="10" t="str">
        <f ca="1">IF(OR(Table_Risk_2[[#This Row],[Header]]="Yes",Table_Risk_2[[#This Row],[Property]]=""),"",IF(OR(Table_Risk_2[[#This Row],[Text]]="true",Table_Risk_2[[#This Row],[Text]]="false",ISNUMBER(Table_Risk_2[[#This Row],[Text]])),Table_Risk_2[[#This Row],[Text]],""""&amp;Table_Risk_2[[#This Row],[Text]]&amp;""""))</f>
        <v>false</v>
      </c>
      <c r="I14"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"includeRisk":false},</v>
      </c>
      <c r="J14" s="10" t="b">
        <v>0</v>
      </c>
      <c r="K14" s="10" t="b">
        <v>1</v>
      </c>
      <c r="L14" s="10" t="b">
        <v>1</v>
      </c>
      <c r="M14" s="10" t="b">
        <v>1</v>
      </c>
      <c r="N14" s="10" t="b">
        <v>1</v>
      </c>
    </row>
    <row r="15" spans="2:14" ht="29.25" thickBot="1">
      <c r="B15" s="15" t="s">
        <v>199</v>
      </c>
      <c r="C15" s="15" t="s">
        <v>60</v>
      </c>
      <c r="D15"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15"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v>
      </c>
      <c r="F15" s="15" t="str">
        <f>IF(Table_Risk_2[[#This Row],[Header]]="Yes","",IF(Table_Risk_2[[#This Row],[Property]]&lt;&gt;"",Risk_1_Prefix&amp;SUBSTITUTE(Table_Risk_2[[#This Row],[Type]]," ","")&amp;SUBSTITUTE(Table_Risk_2[[#This Row],[Property]]," ",""),""))</f>
        <v/>
      </c>
      <c r="G15"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5" s="15" t="str">
        <f>IF(OR(Table_Risk_2[[#This Row],[Header]]="Yes",Table_Risk_2[[#This Row],[Property]]=""),"",IF(OR(Table_Risk_2[[#This Row],[Text]]="true",Table_Risk_2[[#This Row],[Text]]="false",ISNUMBER(Table_Risk_2[[#This Row],[Text]])),Table_Risk_2[[#This Row],[Text]],""""&amp;Table_Risk_2[[#This Row],[Text]]&amp;""""))</f>
        <v/>
      </c>
      <c r="I15"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v>
      </c>
      <c r="J15" s="15"/>
      <c r="K15" s="15"/>
      <c r="L15" s="15"/>
      <c r="M15" s="15"/>
      <c r="N15" s="15"/>
    </row>
    <row r="16" spans="2:14" s="22" customFormat="1" ht="21" hidden="1" customHeight="1">
      <c r="B16" s="27"/>
      <c r="C16" s="27"/>
      <c r="D16"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16"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16" s="26" t="str">
        <f>IF(Table_Risk_2[[#This Row],[Header]]="Yes","",IF(Table_Risk_2[[#This Row],[Property]]&lt;&gt;"",Risk_1_Prefix&amp;SUBSTITUTE(Table_Risk_2[[#This Row],[Type]]," ","")&amp;SUBSTITUTE(Table_Risk_2[[#This Row],[Property]]," ",""),""))</f>
        <v/>
      </c>
      <c r="G16"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6" s="10" t="str">
        <f>IF(OR(Table_Risk_2[[#This Row],[Header]]="Yes",Table_Risk_2[[#This Row],[Property]]=""),"",IF(OR(Table_Risk_2[[#This Row],[Text]]="true",Table_Risk_2[[#This Row],[Text]]="false",ISNUMBER(Table_Risk_2[[#This Row],[Text]])),Table_Risk_2[[#This Row],[Text]],""""&amp;Table_Risk_2[[#This Row],[Text]]&amp;""""))</f>
        <v/>
      </c>
      <c r="I16"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16" s="27"/>
      <c r="K16" s="27"/>
      <c r="L16" s="27"/>
      <c r="M16" s="27"/>
      <c r="N16" s="27"/>
    </row>
    <row r="17" spans="2:14" s="22" customFormat="1" ht="21" customHeight="1">
      <c r="B17" s="10" t="s">
        <v>887</v>
      </c>
      <c r="C17" s="10"/>
      <c r="D17"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17"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propertyCover</v>
      </c>
      <c r="F17" s="10" t="str">
        <f ca="1">IF(Table_Risk_2[[#This Row],[Header]]="Yes","",IF(Table_Risk_2[[#This Row],[Property]]&lt;&gt;"",Risk_1_Prefix&amp;SUBSTITUTE(Table_Risk_2[[#This Row],[Type]]," ","")&amp;SUBSTITUTE(Table_Risk_2[[#This Row],[Property]]," ",""),""))</f>
        <v>PIPremiumPropertyCover</v>
      </c>
      <c r="G17"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17" s="10">
        <f ca="1">IF(OR(Table_Risk_2[[#This Row],[Header]]="Yes",Table_Risk_2[[#This Row],[Property]]=""),"",IF(OR(Table_Risk_2[[#This Row],[Text]]="true",Table_Risk_2[[#This Row],[Text]]="false",ISNUMBER(Table_Risk_2[[#This Row],[Text]])),Table_Risk_2[[#This Row],[Text]],""""&amp;Table_Risk_2[[#This Row],[Text]]&amp;""""))</f>
        <v>0</v>
      </c>
      <c r="I17"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"propertyCover":0,</v>
      </c>
      <c r="J17" s="144">
        <v>0</v>
      </c>
      <c r="K17" s="144" t="e">
        <f>50+(#REF!*0.07)</f>
        <v>#REF!</v>
      </c>
      <c r="L17" s="144" t="e">
        <f>50+(#REF!*0.07)</f>
        <v>#REF!</v>
      </c>
      <c r="M17" s="144" t="e">
        <f>50+(#REF!*0.07)</f>
        <v>#REF!</v>
      </c>
      <c r="N17" s="144" t="e">
        <f>50+(#REF!*0.07)</f>
        <v>#REF!</v>
      </c>
    </row>
    <row r="18" spans="2:14" s="22" customFormat="1" ht="21" customHeight="1">
      <c r="B18" s="27" t="s">
        <v>741</v>
      </c>
      <c r="C18" s="27"/>
      <c r="D18"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18"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travelCover</v>
      </c>
      <c r="F18" s="137" t="str">
        <f ca="1">IF(Table_Risk_2[[#This Row],[Header]]="Yes","",IF(Table_Risk_2[[#This Row],[Property]]&lt;&gt;"",Risk_1_Prefix&amp;SUBSTITUTE(Table_Risk_2[[#This Row],[Type]]," ","")&amp;SUBSTITUTE(Table_Risk_2[[#This Row],[Property]]," ",""),""))</f>
        <v>PIPremiumTravelCover</v>
      </c>
      <c r="G18"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18" s="26">
        <f ca="1">IF(OR(Table_Risk_2[[#This Row],[Header]]="Yes",Table_Risk_2[[#This Row],[Property]]=""),"",IF(OR(Table_Risk_2[[#This Row],[Text]]="true",Table_Risk_2[[#This Row],[Text]]="false",ISNUMBER(Table_Risk_2[[#This Row],[Text]])),Table_Risk_2[[#This Row],[Text]],""""&amp;Table_Risk_2[[#This Row],[Text]]&amp;""""))</f>
        <v>0</v>
      </c>
      <c r="I18"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"travelCover":0,</v>
      </c>
      <c r="J18" s="145">
        <v>0</v>
      </c>
      <c r="K18" s="145" t="e">
        <f>IF(#REF!="Yes",60,0)</f>
        <v>#REF!</v>
      </c>
      <c r="L18" s="145" t="e">
        <f>IF(#REF!="Yes",60,0)</f>
        <v>#REF!</v>
      </c>
      <c r="M18" s="145" t="e">
        <f>IF(#REF!="Yes",60,0)</f>
        <v>#REF!</v>
      </c>
      <c r="N18" s="145" t="e">
        <f>IF(#REF!="Yes",60,0)</f>
        <v>#REF!</v>
      </c>
    </row>
    <row r="19" spans="2:14" s="22" customFormat="1" ht="21" customHeight="1">
      <c r="B19" s="27" t="s">
        <v>714</v>
      </c>
      <c r="C19" s="27"/>
      <c r="D19"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19"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basePremium</v>
      </c>
      <c r="F19" s="137" t="str">
        <f ca="1">IF(Table_Risk_2[[#This Row],[Header]]="Yes","",IF(Table_Risk_2[[#This Row],[Property]]&lt;&gt;"",Risk_1_Prefix&amp;SUBSTITUTE(Table_Risk_2[[#This Row],[Type]]," ","")&amp;SUBSTITUTE(Table_Risk_2[[#This Row],[Property]]," ",""),""))</f>
        <v>PIPremiumBasePremium</v>
      </c>
      <c r="G19"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19" s="26">
        <f ca="1">IF(OR(Table_Risk_2[[#This Row],[Header]]="Yes",Table_Risk_2[[#This Row],[Property]]=""),"",IF(OR(Table_Risk_2[[#This Row],[Text]]="true",Table_Risk_2[[#This Row],[Text]]="false",ISNUMBER(Table_Risk_2[[#This Row],[Text]])),Table_Risk_2[[#This Row],[Text]],""""&amp;Table_Risk_2[[#This Row],[Text]]&amp;""""))</f>
        <v>0</v>
      </c>
      <c r="I19"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"basePremium":0,</v>
      </c>
      <c r="J19" s="54">
        <f>SUM(J17:J18)</f>
        <v>0</v>
      </c>
      <c r="K19" s="54" t="e">
        <f ca="1">((#REF!/(1+K38))/(1+K37))</f>
        <v>#REF!</v>
      </c>
      <c r="L19" s="54" t="e">
        <f ca="1">((#REF!/(1+L38))/(1+L37))</f>
        <v>#REF!</v>
      </c>
      <c r="M19" s="54" t="e">
        <f ca="1">((#REF!/(1+M38))/(1+M37))</f>
        <v>#REF!</v>
      </c>
      <c r="N19" s="54" t="e">
        <f ca="1">((#REF!/(1+N38))/(1+N37))</f>
        <v>#REF!</v>
      </c>
    </row>
    <row r="20" spans="2:14" s="22" customFormat="1" ht="21" customHeight="1">
      <c r="B20" s="27" t="s">
        <v>888</v>
      </c>
      <c r="C20" s="27"/>
      <c r="D20"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0"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premiumPercentACT</v>
      </c>
      <c r="F20" s="137" t="str">
        <f ca="1">IF(Table_Risk_2[[#This Row],[Header]]="Yes","",IF(Table_Risk_2[[#This Row],[Property]]&lt;&gt;"",Risk_1_Prefix&amp;SUBSTITUTE(Table_Risk_2[[#This Row],[Type]]," ","")&amp;SUBSTITUTE(Table_Risk_2[[#This Row],[Property]]," ",""),""))</f>
        <v>PIPremiumPremiumPercentACT</v>
      </c>
      <c r="G20"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1</v>
      </c>
      <c r="H20" s="26">
        <f ca="1">IF(OR(Table_Risk_2[[#This Row],[Header]]="Yes",Table_Risk_2[[#This Row],[Property]]=""),"",IF(OR(Table_Risk_2[[#This Row],[Text]]="true",Table_Risk_2[[#This Row],[Text]]="false",ISNUMBER(Table_Risk_2[[#This Row],[Text]])),Table_Risk_2[[#This Row],[Text]],""""&amp;Table_Risk_2[[#This Row],[Text]]&amp;""""))</f>
        <v>1</v>
      </c>
      <c r="I20"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"premiumPercentACT":1,</v>
      </c>
      <c r="J20" s="53">
        <f>IF(INDEX(Table_Question_Sets[Used Value],MATCH("State ACT",Table_Question_Sets[Property],0),0) = 0, 0, INDEX(Table_Question_Sets[Used Value],MATCH("State ACT",Table_Question_Sets[Property],0),0)/100)</f>
        <v>1</v>
      </c>
      <c r="K20" s="27"/>
      <c r="L20" s="27"/>
      <c r="M20" s="27"/>
      <c r="N20" s="27"/>
    </row>
    <row r="21" spans="2:14" s="22" customFormat="1" ht="21" customHeight="1">
      <c r="B21" s="27" t="s">
        <v>889</v>
      </c>
      <c r="C21" s="27"/>
      <c r="D21"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1"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premiumPercentNSW</v>
      </c>
      <c r="F21" s="137" t="str">
        <f ca="1">IF(Table_Risk_2[[#This Row],[Header]]="Yes","",IF(Table_Risk_2[[#This Row],[Property]]&lt;&gt;"",Risk_1_Prefix&amp;SUBSTITUTE(Table_Risk_2[[#This Row],[Type]]," ","")&amp;SUBSTITUTE(Table_Risk_2[[#This Row],[Property]]," ",""),""))</f>
        <v>PIPremiumPremiumPercentNSW</v>
      </c>
      <c r="G21"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1" s="26">
        <f ca="1">IF(OR(Table_Risk_2[[#This Row],[Header]]="Yes",Table_Risk_2[[#This Row],[Property]]=""),"",IF(OR(Table_Risk_2[[#This Row],[Text]]="true",Table_Risk_2[[#This Row],[Text]]="false",ISNUMBER(Table_Risk_2[[#This Row],[Text]])),Table_Risk_2[[#This Row],[Text]],""""&amp;Table_Risk_2[[#This Row],[Text]]&amp;""""))</f>
        <v>0</v>
      </c>
      <c r="I21"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"premiumPercentNSW":0,</v>
      </c>
      <c r="J21" s="53">
        <f>IF(INDEX(Table_Question_Sets[Used Value],MATCH("State NSW",Table_Question_Sets[Property],0),0) = 0, 0, INDEX(Table_Question_Sets[Used Value],MATCH("State NSW",Table_Question_Sets[Property],0),0)/100)</f>
        <v>0</v>
      </c>
      <c r="K21" s="27"/>
      <c r="L21" s="27"/>
      <c r="M21" s="27"/>
      <c r="N21" s="27"/>
    </row>
    <row r="22" spans="2:14" s="22" customFormat="1" ht="21" customHeight="1">
      <c r="B22" s="27" t="s">
        <v>890</v>
      </c>
      <c r="C22" s="27"/>
      <c r="D22"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2"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premiumPercentNT</v>
      </c>
      <c r="F22" s="137" t="str">
        <f ca="1">IF(Table_Risk_2[[#This Row],[Header]]="Yes","",IF(Table_Risk_2[[#This Row],[Property]]&lt;&gt;"",Risk_1_Prefix&amp;SUBSTITUTE(Table_Risk_2[[#This Row],[Type]]," ","")&amp;SUBSTITUTE(Table_Risk_2[[#This Row],[Property]]," ",""),""))</f>
        <v>PIPremiumPremiumPercentNT</v>
      </c>
      <c r="G22"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2" s="26">
        <f ca="1">IF(OR(Table_Risk_2[[#This Row],[Header]]="Yes",Table_Risk_2[[#This Row],[Property]]=""),"",IF(OR(Table_Risk_2[[#This Row],[Text]]="true",Table_Risk_2[[#This Row],[Text]]="false",ISNUMBER(Table_Risk_2[[#This Row],[Text]])),Table_Risk_2[[#This Row],[Text]],""""&amp;Table_Risk_2[[#This Row],[Text]]&amp;""""))</f>
        <v>0</v>
      </c>
      <c r="I22"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"premiumPercentNT":0,</v>
      </c>
      <c r="J22" s="53">
        <f>IF(INDEX(Table_Question_Sets[Used Value],MATCH("State NT",Table_Question_Sets[Property],0),0) = 0, 0, INDEX(Table_Question_Sets[Used Value],MATCH("State NT",Table_Question_Sets[Property],0),0)/100)</f>
        <v>0</v>
      </c>
      <c r="K22" s="27"/>
      <c r="L22" s="27"/>
      <c r="M22" s="27"/>
      <c r="N22" s="27"/>
    </row>
    <row r="23" spans="2:14" s="22" customFormat="1" ht="21" customHeight="1">
      <c r="B23" s="27" t="s">
        <v>891</v>
      </c>
      <c r="C23" s="27"/>
      <c r="D23"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3"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premiumPercentQLD</v>
      </c>
      <c r="F23" s="137" t="str">
        <f ca="1">IF(Table_Risk_2[[#This Row],[Header]]="Yes","",IF(Table_Risk_2[[#This Row],[Property]]&lt;&gt;"",Risk_1_Prefix&amp;SUBSTITUTE(Table_Risk_2[[#This Row],[Type]]," ","")&amp;SUBSTITUTE(Table_Risk_2[[#This Row],[Property]]," ",""),""))</f>
        <v>PIPremiumPremiumPercentQLD</v>
      </c>
      <c r="G23"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3" s="26">
        <f ca="1">IF(OR(Table_Risk_2[[#This Row],[Header]]="Yes",Table_Risk_2[[#This Row],[Property]]=""),"",IF(OR(Table_Risk_2[[#This Row],[Text]]="true",Table_Risk_2[[#This Row],[Text]]="false",ISNUMBER(Table_Risk_2[[#This Row],[Text]])),Table_Risk_2[[#This Row],[Text]],""""&amp;Table_Risk_2[[#This Row],[Text]]&amp;""""))</f>
        <v>0</v>
      </c>
      <c r="I23"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"premiumPercentQLD":0,</v>
      </c>
      <c r="J23" s="53">
        <f>IF(INDEX(Table_Question_Sets[Used Value],MATCH("State QLD",Table_Question_Sets[Property],0),0) = 0, 0, INDEX(Table_Question_Sets[Used Value],MATCH("State QLD",Table_Question_Sets[Property],0),0)/100)</f>
        <v>0</v>
      </c>
      <c r="K23" s="27"/>
      <c r="L23" s="27"/>
      <c r="M23" s="27"/>
      <c r="N23" s="27"/>
    </row>
    <row r="24" spans="2:14" s="22" customFormat="1" ht="21" customHeight="1">
      <c r="B24" s="27" t="s">
        <v>892</v>
      </c>
      <c r="C24" s="27"/>
      <c r="D24"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4"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premiumPercentSA</v>
      </c>
      <c r="F24" s="137" t="str">
        <f ca="1">IF(Table_Risk_2[[#This Row],[Header]]="Yes","",IF(Table_Risk_2[[#This Row],[Property]]&lt;&gt;"",Risk_1_Prefix&amp;SUBSTITUTE(Table_Risk_2[[#This Row],[Type]]," ","")&amp;SUBSTITUTE(Table_Risk_2[[#This Row],[Property]]," ",""),""))</f>
        <v>PIPremiumPremiumPercentSA</v>
      </c>
      <c r="G24"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4" s="26">
        <f ca="1">IF(OR(Table_Risk_2[[#This Row],[Header]]="Yes",Table_Risk_2[[#This Row],[Property]]=""),"",IF(OR(Table_Risk_2[[#This Row],[Text]]="true",Table_Risk_2[[#This Row],[Text]]="false",ISNUMBER(Table_Risk_2[[#This Row],[Text]])),Table_Risk_2[[#This Row],[Text]],""""&amp;Table_Risk_2[[#This Row],[Text]]&amp;""""))</f>
        <v>0</v>
      </c>
      <c r="I24"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"premiumPercentSA":0,</v>
      </c>
      <c r="J24" s="53">
        <f>IF(INDEX(Table_Question_Sets[Used Value],MATCH("State SA",Table_Question_Sets[Property],0),0) = 0, 0, INDEX(Table_Question_Sets[Used Value],MATCH("State SA",Table_Question_Sets[Property],0),0)/100)</f>
        <v>0</v>
      </c>
      <c r="K24" s="27"/>
      <c r="L24" s="27"/>
      <c r="M24" s="27"/>
      <c r="N24" s="27"/>
    </row>
    <row r="25" spans="2:14" s="22" customFormat="1" ht="21" customHeight="1">
      <c r="B25" s="27" t="s">
        <v>893</v>
      </c>
      <c r="C25" s="27"/>
      <c r="D25"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5"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premiumPercentTAS</v>
      </c>
      <c r="F25" s="137" t="str">
        <f ca="1">IF(Table_Risk_2[[#This Row],[Header]]="Yes","",IF(Table_Risk_2[[#This Row],[Property]]&lt;&gt;"",Risk_1_Prefix&amp;SUBSTITUTE(Table_Risk_2[[#This Row],[Type]]," ","")&amp;SUBSTITUTE(Table_Risk_2[[#This Row],[Property]]," ",""),""))</f>
        <v>PIPremiumPremiumPercentTAS</v>
      </c>
      <c r="G25"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5" s="26">
        <f ca="1">IF(OR(Table_Risk_2[[#This Row],[Header]]="Yes",Table_Risk_2[[#This Row],[Property]]=""),"",IF(OR(Table_Risk_2[[#This Row],[Text]]="true",Table_Risk_2[[#This Row],[Text]]="false",ISNUMBER(Table_Risk_2[[#This Row],[Text]])),Table_Risk_2[[#This Row],[Text]],""""&amp;Table_Risk_2[[#This Row],[Text]]&amp;""""))</f>
        <v>0</v>
      </c>
      <c r="I25"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"premiumPercentTAS":0,</v>
      </c>
      <c r="J25" s="53">
        <f>IF(INDEX(Table_Question_Sets[Used Value],MATCH("State TAS",Table_Question_Sets[Property],0),0) = 0, 0, INDEX(Table_Question_Sets[Used Value],MATCH("State TAS",Table_Question_Sets[Property],0),0)/100)</f>
        <v>0</v>
      </c>
      <c r="K25" s="27"/>
      <c r="L25" s="27"/>
      <c r="M25" s="27"/>
      <c r="N25" s="27"/>
    </row>
    <row r="26" spans="2:14" s="22" customFormat="1" ht="21" customHeight="1">
      <c r="B26" s="27" t="s">
        <v>894</v>
      </c>
      <c r="C26" s="27"/>
      <c r="D26"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6"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premiumPercentVIC</v>
      </c>
      <c r="F26" s="137" t="str">
        <f ca="1">IF(Table_Risk_2[[#This Row],[Header]]="Yes","",IF(Table_Risk_2[[#This Row],[Property]]&lt;&gt;"",Risk_1_Prefix&amp;SUBSTITUTE(Table_Risk_2[[#This Row],[Type]]," ","")&amp;SUBSTITUTE(Table_Risk_2[[#This Row],[Property]]," ",""),""))</f>
        <v>PIPremiumPremiumPercentVIC</v>
      </c>
      <c r="G26"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6" s="26">
        <f ca="1">IF(OR(Table_Risk_2[[#This Row],[Header]]="Yes",Table_Risk_2[[#This Row],[Property]]=""),"",IF(OR(Table_Risk_2[[#This Row],[Text]]="true",Table_Risk_2[[#This Row],[Text]]="false",ISNUMBER(Table_Risk_2[[#This Row],[Text]])),Table_Risk_2[[#This Row],[Text]],""""&amp;Table_Risk_2[[#This Row],[Text]]&amp;""""))</f>
        <v>0</v>
      </c>
      <c r="I26"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"premiumPercentVIC":0,</v>
      </c>
      <c r="J26" s="53">
        <f>IF(INDEX(Table_Question_Sets[Used Value],MATCH("State VIC",Table_Question_Sets[Property],0),0) = 0, 0, INDEX(Table_Question_Sets[Used Value],MATCH("State VIC",Table_Question_Sets[Property],0),0)/100)</f>
        <v>0</v>
      </c>
      <c r="K26" s="27"/>
      <c r="L26" s="27"/>
      <c r="M26" s="27"/>
      <c r="N26" s="27"/>
    </row>
    <row r="27" spans="2:14" s="22" customFormat="1" ht="21" customHeight="1">
      <c r="B27" s="27" t="s">
        <v>895</v>
      </c>
      <c r="C27" s="27"/>
      <c r="D27"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7"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premiumPercentWA</v>
      </c>
      <c r="F27" s="137" t="str">
        <f ca="1">IF(Table_Risk_2[[#This Row],[Header]]="Yes","",IF(Table_Risk_2[[#This Row],[Property]]&lt;&gt;"",Risk_1_Prefix&amp;SUBSTITUTE(Table_Risk_2[[#This Row],[Type]]," ","")&amp;SUBSTITUTE(Table_Risk_2[[#This Row],[Property]]," ",""),""))</f>
        <v>PIPremiumPremiumPercentWA</v>
      </c>
      <c r="G27"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7" s="26">
        <f ca="1">IF(OR(Table_Risk_2[[#This Row],[Header]]="Yes",Table_Risk_2[[#This Row],[Property]]=""),"",IF(OR(Table_Risk_2[[#This Row],[Text]]="true",Table_Risk_2[[#This Row],[Text]]="false",ISNUMBER(Table_Risk_2[[#This Row],[Text]])),Table_Risk_2[[#This Row],[Text]],""""&amp;Table_Risk_2[[#This Row],[Text]]&amp;""""))</f>
        <v>0</v>
      </c>
      <c r="I27"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"premiumPercentWA":0},</v>
      </c>
      <c r="J27" s="53">
        <f>IF(INDEX(Table_Question_Sets[Used Value],MATCH("State WA",Table_Question_Sets[Property],0),0) = 0, 0, INDEX(Table_Question_Sets[Used Value],MATCH("State WA",Table_Question_Sets[Property],0),0)/100)</f>
        <v>0</v>
      </c>
      <c r="K27" s="27"/>
      <c r="L27" s="27"/>
      <c r="M27" s="27"/>
      <c r="N27" s="27"/>
    </row>
    <row r="28" spans="2:14" ht="29.25" thickBot="1">
      <c r="B28" s="15" t="s">
        <v>200</v>
      </c>
      <c r="C28" s="15" t="s">
        <v>60</v>
      </c>
      <c r="D28"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28"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other</v>
      </c>
      <c r="F28" s="15" t="str">
        <f>IF(Table_Risk_2[[#This Row],[Header]]="Yes","",IF(Table_Risk_2[[#This Row],[Property]]&lt;&gt;"",Risk_1_Prefix&amp;SUBSTITUTE(Table_Risk_2[[#This Row],[Type]]," ","")&amp;SUBSTITUTE(Table_Risk_2[[#This Row],[Property]]," ",""),""))</f>
        <v/>
      </c>
      <c r="G28"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28" s="15" t="str">
        <f>IF(OR(Table_Risk_2[[#This Row],[Header]]="Yes",Table_Risk_2[[#This Row],[Property]]=""),"",IF(OR(Table_Risk_2[[#This Row],[Text]]="true",Table_Risk_2[[#This Row],[Text]]="false",ISNUMBER(Table_Risk_2[[#This Row],[Text]])),Table_Risk_2[[#This Row],[Text]],""""&amp;Table_Risk_2[[#This Row],[Text]]&amp;""""))</f>
        <v/>
      </c>
      <c r="I28"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"other":{</v>
      </c>
      <c r="J28" s="15"/>
      <c r="K28" s="15"/>
      <c r="L28" s="15"/>
      <c r="M28" s="15"/>
      <c r="N28" s="15"/>
    </row>
    <row r="29" spans="2:14" s="22" customFormat="1" ht="21" hidden="1" customHeight="1">
      <c r="B29" s="27"/>
      <c r="C29" s="27"/>
      <c r="D29"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Other</v>
      </c>
      <c r="E29"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29" s="26" t="str">
        <f>IF(Table_Risk_2[[#This Row],[Header]]="Yes","",IF(Table_Risk_2[[#This Row],[Property]]&lt;&gt;"",Risk_1_Prefix&amp;SUBSTITUTE(Table_Risk_2[[#This Row],[Type]]," ","")&amp;SUBSTITUTE(Table_Risk_2[[#This Row],[Property]]," ",""),""))</f>
        <v/>
      </c>
      <c r="G29"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29" s="10" t="str">
        <f>IF(OR(Table_Risk_2[[#This Row],[Header]]="Yes",Table_Risk_2[[#This Row],[Property]]=""),"",IF(OR(Table_Risk_2[[#This Row],[Text]]="true",Table_Risk_2[[#This Row],[Text]]="false",ISNUMBER(Table_Risk_2[[#This Row],[Text]])),Table_Risk_2[[#This Row],[Text]],""""&amp;Table_Risk_2[[#This Row],[Text]]&amp;""""))</f>
        <v/>
      </c>
      <c r="I29"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29" s="27"/>
      <c r="K29" s="27"/>
      <c r="L29" s="27"/>
      <c r="M29" s="27"/>
      <c r="N29" s="27"/>
    </row>
    <row r="30" spans="2:14" s="22" customFormat="1" ht="21" customHeight="1">
      <c r="B30" s="27" t="s">
        <v>785</v>
      </c>
      <c r="C30" s="27"/>
      <c r="D30"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Other</v>
      </c>
      <c r="E30"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something</v>
      </c>
      <c r="F30" s="26" t="str">
        <f ca="1">IF(Table_Risk_2[[#This Row],[Header]]="Yes","",IF(Table_Risk_2[[#This Row],[Property]]&lt;&gt;"",Risk_1_Prefix&amp;SUBSTITUTE(Table_Risk_2[[#This Row],[Type]]," ","")&amp;SUBSTITUTE(Table_Risk_2[[#This Row],[Property]]," ",""),""))</f>
        <v>PIOtherSomething</v>
      </c>
      <c r="G30"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Val</v>
      </c>
      <c r="H30" s="26" t="str">
        <f ca="1">IF(OR(Table_Risk_2[[#This Row],[Header]]="Yes",Table_Risk_2[[#This Row],[Property]]=""),"",IF(OR(Table_Risk_2[[#This Row],[Text]]="true",Table_Risk_2[[#This Row],[Text]]="false",ISNUMBER(Table_Risk_2[[#This Row],[Text]])),Table_Risk_2[[#This Row],[Text]],""""&amp;Table_Risk_2[[#This Row],[Text]]&amp;""""))</f>
        <v>"Val"</v>
      </c>
      <c r="I30" s="26"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"something":"Val"},</v>
      </c>
      <c r="J30" s="27" t="s">
        <v>213</v>
      </c>
      <c r="K30" s="27"/>
      <c r="L30" s="27"/>
      <c r="M30" s="27"/>
      <c r="N30" s="27"/>
    </row>
    <row r="31" spans="2:14" ht="29.25" thickBot="1">
      <c r="B31" s="15" t="s">
        <v>201</v>
      </c>
      <c r="C31" s="15" t="s">
        <v>60</v>
      </c>
      <c r="D31"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31"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statutoryRates</v>
      </c>
      <c r="F31" s="15" t="str">
        <f>IF(Table_Risk_2[[#This Row],[Header]]="Yes","",IF(Table_Risk_2[[#This Row],[Property]]&lt;&gt;"",Risk_1_Prefix&amp;SUBSTITUTE(Table_Risk_2[[#This Row],[Type]]," ","")&amp;SUBSTITUTE(Table_Risk_2[[#This Row],[Property]]," ",""),""))</f>
        <v/>
      </c>
      <c r="G31"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31" s="15" t="str">
        <f>IF(OR(Table_Risk_2[[#This Row],[Header]]="Yes",Table_Risk_2[[#This Row],[Property]]=""),"",IF(OR(Table_Risk_2[[#This Row],[Text]]="true",Table_Risk_2[[#This Row],[Text]]="false",ISNUMBER(Table_Risk_2[[#This Row],[Text]])),Table_Risk_2[[#This Row],[Text]],""""&amp;Table_Risk_2[[#This Row],[Text]]&amp;""""))</f>
        <v/>
      </c>
      <c r="I31"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"statutoryRates":{</v>
      </c>
      <c r="J31" s="15"/>
      <c r="K31" s="15"/>
      <c r="L31" s="15"/>
      <c r="M31" s="15"/>
      <c r="N31" s="15"/>
    </row>
    <row r="32" spans="2:14" s="22" customFormat="1" ht="21" hidden="1" customHeight="1">
      <c r="B32" s="27"/>
      <c r="C32" s="27"/>
      <c r="D32"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2"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32" s="26" t="str">
        <f>IF(Table_Risk_2[[#This Row],[Header]]="Yes","",IF(Table_Risk_2[[#This Row],[Property]]&lt;&gt;"",Risk_1_Prefix&amp;SUBSTITUTE(Table_Risk_2[[#This Row],[Type]]," ","")&amp;SUBSTITUTE(Table_Risk_2[[#This Row],[Property]]," ",""),""))</f>
        <v/>
      </c>
      <c r="G32"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32" s="10" t="str">
        <f>IF(OR(Table_Risk_2[[#This Row],[Header]]="Yes",Table_Risk_2[[#This Row],[Property]]=""),"",IF(OR(Table_Risk_2[[#This Row],[Text]]="true",Table_Risk_2[[#This Row],[Text]]="false",ISNUMBER(Table_Risk_2[[#This Row],[Text]])),Table_Risk_2[[#This Row],[Text]],""""&amp;Table_Risk_2[[#This Row],[Text]]&amp;""""))</f>
        <v/>
      </c>
      <c r="I32"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32" s="27"/>
      <c r="K32" s="27"/>
      <c r="L32" s="27"/>
      <c r="M32" s="27"/>
      <c r="N32" s="27"/>
    </row>
    <row r="33" spans="2:14" s="22" customFormat="1" ht="21" customHeight="1">
      <c r="B33" s="10" t="s">
        <v>202</v>
      </c>
      <c r="C33" s="10"/>
      <c r="D33"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3"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riskType</v>
      </c>
      <c r="F33" s="10" t="str">
        <f ca="1">IF(Table_Risk_2[[#This Row],[Header]]="Yes","",IF(Table_Risk_2[[#This Row],[Property]]&lt;&gt;"",Risk_1_Prefix&amp;SUBSTITUTE(Table_Risk_2[[#This Row],[Type]]," ","")&amp;SUBSTITUTE(Table_Risk_2[[#This Row],[Property]]," ",""),""))</f>
        <v>PIStatutoryRateRiskType</v>
      </c>
      <c r="G33" s="10"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Professional Indemnity</v>
      </c>
      <c r="H33" s="10" t="str">
        <f ca="1">IF(OR(Table_Risk_2[[#This Row],[Header]]="Yes",Table_Risk_2[[#This Row],[Property]]=""),"",IF(OR(Table_Risk_2[[#This Row],[Text]]="true",Table_Risk_2[[#This Row],[Text]]="false",ISNUMBER(Table_Risk_2[[#This Row],[Text]])),Table_Risk_2[[#This Row],[Text]],""""&amp;Table_Risk_2[[#This Row],[Text]]&amp;""""))</f>
        <v>"Professional Indemnity"</v>
      </c>
      <c r="I33"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"riskType":"Professional Indemnity",</v>
      </c>
      <c r="J33" s="10" t="s">
        <v>219</v>
      </c>
      <c r="K33" s="10" t="s">
        <v>203</v>
      </c>
      <c r="L33" s="10" t="s">
        <v>203</v>
      </c>
      <c r="M33" s="10" t="s">
        <v>203</v>
      </c>
      <c r="N33" s="10" t="s">
        <v>203</v>
      </c>
    </row>
    <row r="34" spans="2:14" s="22" customFormat="1" ht="21" customHeight="1">
      <c r="B34" s="28" t="s">
        <v>204</v>
      </c>
      <c r="C34" s="27"/>
      <c r="D34"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4" s="2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ESLApplicability</v>
      </c>
      <c r="F34" s="27" t="str">
        <f ca="1">IF(Table_Risk_2[[#This Row],[Header]]="Yes","",IF(Table_Risk_2[[#This Row],[Property]]&lt;&gt;"",Risk_1_Prefix&amp;SUBSTITUTE(Table_Risk_2[[#This Row],[Type]]," ","")&amp;SUBSTITUTE(Table_Risk_2[[#This Row],[Property]]," ",""),""))</f>
        <v>PIStatutoryRateESLApplicability</v>
      </c>
      <c r="G34" s="27"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Applicable</v>
      </c>
      <c r="H34" s="10" t="str">
        <f ca="1">IF(OR(Table_Risk_2[[#This Row],[Header]]="Yes",Table_Risk_2[[#This Row],[Property]]=""),"",IF(OR(Table_Risk_2[[#This Row],[Text]]="true",Table_Risk_2[[#This Row],[Text]]="false",ISNUMBER(Table_Risk_2[[#This Row],[Text]])),Table_Risk_2[[#This Row],[Text]],""""&amp;Table_Risk_2[[#This Row],[Text]]&amp;""""))</f>
        <v>"Applicable"</v>
      </c>
      <c r="I34"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"ESLApplicability":"Applicable",</v>
      </c>
      <c r="J34" s="27" t="s">
        <v>205</v>
      </c>
      <c r="K34" s="27" t="s">
        <v>223</v>
      </c>
      <c r="L34" s="27" t="s">
        <v>223</v>
      </c>
      <c r="M34" s="27" t="s">
        <v>223</v>
      </c>
      <c r="N34" s="27" t="s">
        <v>223</v>
      </c>
    </row>
    <row r="35" spans="2:14" s="22" customFormat="1" ht="21" customHeight="1">
      <c r="B35" s="28" t="s">
        <v>69</v>
      </c>
      <c r="C35" s="27"/>
      <c r="D35"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5" s="2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policyStartDate</v>
      </c>
      <c r="F35" s="27" t="str">
        <f ca="1">IF(Table_Risk_2[[#This Row],[Header]]="Yes","",IF(Table_Risk_2[[#This Row],[Property]]&lt;&gt;"",Risk_1_Prefix&amp;SUBSTITUTE(Table_Risk_2[[#This Row],[Type]]," ","")&amp;SUBSTITUTE(Table_Risk_2[[#This Row],[Property]]," ",""),""))</f>
        <v>PIStatutoryRatePolicyStartDate</v>
      </c>
      <c r="G35" s="2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43951</v>
      </c>
      <c r="H35" s="10">
        <f ca="1">IF(OR(Table_Risk_2[[#This Row],[Header]]="Yes",Table_Risk_2[[#This Row],[Property]]=""),"",IF(OR(Table_Risk_2[[#This Row],[Text]]="true",Table_Risk_2[[#This Row],[Text]]="false",ISNUMBER(Table_Risk_2[[#This Row],[Text]])),Table_Risk_2[[#This Row],[Text]],""""&amp;Table_Risk_2[[#This Row],[Text]]&amp;""""))</f>
        <v>43951</v>
      </c>
      <c r="I35"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"policyStartDate":43951,</v>
      </c>
      <c r="J35" s="40">
        <f>J11</f>
        <v>43951</v>
      </c>
      <c r="K35" s="40">
        <f>K11</f>
        <v>42948</v>
      </c>
      <c r="L35" s="40">
        <f>L11</f>
        <v>42948</v>
      </c>
      <c r="M35" s="40">
        <f>M11</f>
        <v>42948</v>
      </c>
      <c r="N35" s="40">
        <f>N11</f>
        <v>42948</v>
      </c>
    </row>
    <row r="36" spans="2:14" s="22" customFormat="1" ht="21" customHeight="1">
      <c r="B36" s="27" t="s">
        <v>206</v>
      </c>
      <c r="C36" s="27"/>
      <c r="D36"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6"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ESLRate</v>
      </c>
      <c r="F36" s="26" t="str">
        <f ca="1">IF(Table_Risk_2[[#This Row],[Header]]="Yes","",IF(Table_Risk_2[[#This Row],[Property]]&lt;&gt;"",Risk_1_Prefix&amp;SUBSTITUTE(Table_Risk_2[[#This Row],[Type]]," ","")&amp;SUBSTITUTE(Table_Risk_2[[#This Row],[Property]]," ",""),""))</f>
        <v>PIStatutoryRateESLRate</v>
      </c>
      <c r="G36" s="26">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0.3</v>
      </c>
      <c r="H36" s="10">
        <f ca="1">IF(OR(Table_Risk_2[[#This Row],[Header]]="Yes",Table_Risk_2[[#This Row],[Property]]=""),"",IF(OR(Table_Risk_2[[#This Row],[Text]]="true",Table_Risk_2[[#This Row],[Text]]="false",ISNUMBER(Table_Risk_2[[#This Row],[Text]])),Table_Risk_2[[#This Row],[Text]],""""&amp;Table_Risk_2[[#This Row],[Text]]&amp;""""))</f>
        <v>0.3</v>
      </c>
      <c r="I36"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"ESLRate":0.3,</v>
      </c>
      <c r="J36" s="53">
        <f t="array" aca="1" ref="J36" ca="1">IF(AND(Risk_2_ESL="Applicable",NOT(ISNA(MATCH("NSW",Table_Statutory_Rates[#Headers],0)))),
INDEX(
Table_Statutory_Rates[],
MATCH(1,(Table_Statutory_Rates[Type]="ESL")*(Table_Statutory_Rates[Next Value]&gt;J35),0),
MATCH("NSW",Table_Statutory_Rates[#Headers],0)
),0)</f>
        <v>0.3</v>
      </c>
      <c r="K36" s="53" t="e">
        <f t="array" aca="1" ref="K36" ca="1">IF(AND(Risk_2_ESL="Applicable",NOT(ISNA(MATCH(#REF!,Table_Statutory_Rates[#Headers],0)))),
INDEX(
Table_Statutory_Rates[],
MATCH(1,(Table_Statutory_Rates[Type]="ESL")*(Table_Statutory_Rates[Next Value]&gt;K35),0),
MATCH(#REF!,Table_Statutory_Rates[#Headers],0)
),0)</f>
        <v>#REF!</v>
      </c>
      <c r="L36" s="53" t="e">
        <f t="array" aca="1" ref="L36" ca="1">IF(AND(Risk_2_ESL="Applicable",NOT(ISNA(MATCH(#REF!,Table_Statutory_Rates[#Headers],0)))),
INDEX(
Table_Statutory_Rates[],
MATCH(1,(Table_Statutory_Rates[Type]="ESL")*(Table_Statutory_Rates[Next Value]&gt;L35),0),
MATCH(#REF!,Table_Statutory_Rates[#Headers],0)
),0)</f>
        <v>#REF!</v>
      </c>
      <c r="M36" s="53" t="e">
        <f t="array" aca="1" ref="M36" ca="1">IF(AND(Risk_2_ESL="Applicable",NOT(ISNA(MATCH(#REF!,Table_Statutory_Rates[#Headers],0)))),
INDEX(
Table_Statutory_Rates[],
MATCH(1,(Table_Statutory_Rates[Type]="ESL")*(Table_Statutory_Rates[Next Value]&gt;M35),0),
MATCH(#REF!,Table_Statutory_Rates[#Headers],0)
),0)</f>
        <v>#REF!</v>
      </c>
      <c r="N36" s="53" t="e">
        <f t="array" aca="1" ref="N36" ca="1">IF(AND(Risk_2_ESL="Applicable",NOT(ISNA(MATCH(#REF!,Table_Statutory_Rates[#Headers],0)))),
INDEX(
Table_Statutory_Rates[],
MATCH(1,(Table_Statutory_Rates[Type]="ESL")*(Table_Statutory_Rates[Next Value]&gt;N35),0),
MATCH(#REF!,Table_Statutory_Rates[#Headers],0)
),0)</f>
        <v>#REF!</v>
      </c>
    </row>
    <row r="37" spans="2:14" s="22" customFormat="1" ht="21" customHeight="1">
      <c r="B37" s="10" t="s">
        <v>207</v>
      </c>
      <c r="C37" s="10"/>
      <c r="D37"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7"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GSTRate</v>
      </c>
      <c r="F37" s="10" t="str">
        <f ca="1">IF(Table_Risk_2[[#This Row],[Header]]="Yes","",IF(Table_Risk_2[[#This Row],[Property]]&lt;&gt;"",Risk_1_Prefix&amp;SUBSTITUTE(Table_Risk_2[[#This Row],[Type]]," ","")&amp;SUBSTITUTE(Table_Risk_2[[#This Row],[Property]]," ",""),""))</f>
        <v>PIStatutoryRateGSTRate</v>
      </c>
      <c r="G37"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37" s="10">
        <f ca="1">IF(OR(Table_Risk_2[[#This Row],[Header]]="Yes",Table_Risk_2[[#This Row],[Property]]=""),"",IF(OR(Table_Risk_2[[#This Row],[Text]]="true",Table_Risk_2[[#This Row],[Text]]="false",ISNUMBER(Table_Risk_2[[#This Row],[Text]])),Table_Risk_2[[#This Row],[Text]],""""&amp;Table_Risk_2[[#This Row],[Text]]&amp;""""))</f>
        <v>0</v>
      </c>
      <c r="I37"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"GSTRate":0,</v>
      </c>
      <c r="J37" s="30">
        <v>0</v>
      </c>
      <c r="K37" s="30" t="e">
        <f t="array" aca="1" ref="K37" ca="1">IF(NOT(ISNA(MATCH(#REF!,Table_Statutory_Rates[#Headers],0))),
INDEX(
Table_Statutory_Rates[],
MATCH(1,(Table_Statutory_Rates[Type]="GST")*(Table_Statutory_Rates[Next Value]&gt;K35),0),
MATCH(#REF!,Table_Statutory_Rates[#Headers],0)
),0)</f>
        <v>#REF!</v>
      </c>
      <c r="L37" s="30" t="e">
        <f t="array" aca="1" ref="L37" ca="1">IF(NOT(ISNA(MATCH(#REF!,Table_Statutory_Rates[#Headers],0))),
INDEX(
Table_Statutory_Rates[],
MATCH(1,(Table_Statutory_Rates[Type]="GST")*(Table_Statutory_Rates[Next Value]&gt;L35),0),
MATCH(#REF!,Table_Statutory_Rates[#Headers],0)
),0)</f>
        <v>#REF!</v>
      </c>
      <c r="M37" s="30" t="e">
        <f t="array" aca="1" ref="M37" ca="1">IF(NOT(ISNA(MATCH(#REF!,Table_Statutory_Rates[#Headers],0))),
INDEX(
Table_Statutory_Rates[],
MATCH(1,(Table_Statutory_Rates[Type]="GST")*(Table_Statutory_Rates[Next Value]&gt;M35),0),
MATCH(#REF!,Table_Statutory_Rates[#Headers],0)
),0)</f>
        <v>#REF!</v>
      </c>
      <c r="N37" s="30" t="e">
        <f t="array" aca="1" ref="N37" ca="1">IF(NOT(ISNA(MATCH(#REF!,Table_Statutory_Rates[#Headers],0))),
INDEX(
Table_Statutory_Rates[],
MATCH(1,(Table_Statutory_Rates[Type]="GST")*(Table_Statutory_Rates[Next Value]&gt;N35),0),
MATCH(#REF!,Table_Statutory_Rates[#Headers],0)
),0)</f>
        <v>#REF!</v>
      </c>
    </row>
    <row r="38" spans="2:14" s="22" customFormat="1" ht="21" customHeight="1">
      <c r="B38" s="10" t="s">
        <v>879</v>
      </c>
      <c r="C38" s="10"/>
      <c r="D38"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8"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SDRateACT</v>
      </c>
      <c r="F38" s="10" t="str">
        <f ca="1">IF(Table_Risk_2[[#This Row],[Header]]="Yes","",IF(Table_Risk_2[[#This Row],[Property]]&lt;&gt;"",Risk_1_Prefix&amp;SUBSTITUTE(Table_Risk_2[[#This Row],[Type]]," ","")&amp;SUBSTITUTE(Table_Risk_2[[#This Row],[Property]]," ",""),""))</f>
        <v>PIStatutoryRateSDRateACT</v>
      </c>
      <c r="G38"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38" s="10">
        <f ca="1">IF(OR(Table_Risk_2[[#This Row],[Header]]="Yes",Table_Risk_2[[#This Row],[Property]]=""),"",IF(OR(Table_Risk_2[[#This Row],[Text]]="true",Table_Risk_2[[#This Row],[Text]]="false",ISNUMBER(Table_Risk_2[[#This Row],[Text]])),Table_Risk_2[[#This Row],[Text]],""""&amp;Table_Risk_2[[#This Row],[Text]]&amp;""""))</f>
        <v>0</v>
      </c>
      <c r="I38"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"SDRateACT":0,</v>
      </c>
      <c r="J38" s="30">
        <f t="array" aca="1" ref="J38" ca="1">IF(NOT(ISNA(MATCH("ACT",Table_Statutory_Rates[#Headers],0))),
INDEX(
Table_Statutory_Rates[],
MATCH(1,(Table_Statutory_Rates[Type]=Risk_2_Type)*(Table_Statutory_Rates[Next Value]&gt;J35),0),
MATCH("ACT",Table_Statutory_Rates[#Headers],0)
),0)</f>
        <v>0</v>
      </c>
      <c r="K38" s="30" t="e">
        <f t="array" aca="1" ref="K38" ca="1">IF(NOT(ISNA(MATCH(#REF!,Table_Statutory_Rates[#Headers],0))),
INDEX(
Table_Statutory_Rates[],
MATCH(1,(Table_Statutory_Rates[Type]=Risk_2_Type)*(Table_Statutory_Rates[Next Value]&gt;K35),0),
MATCH(#REF!,Table_Statutory_Rates[#Headers],0)
),0)</f>
        <v>#REF!</v>
      </c>
      <c r="L38" s="30" t="e">
        <f t="array" aca="1" ref="L38" ca="1">IF(NOT(ISNA(MATCH(#REF!,Table_Statutory_Rates[#Headers],0))),
INDEX(
Table_Statutory_Rates[],
MATCH(1,(Table_Statutory_Rates[Type]=Risk_2_Type)*(Table_Statutory_Rates[Next Value]&gt;L35),0),
MATCH(#REF!,Table_Statutory_Rates[#Headers],0)
),0)</f>
        <v>#REF!</v>
      </c>
      <c r="M38" s="30" t="e">
        <f t="array" aca="1" ref="M38" ca="1">IF(NOT(ISNA(MATCH(#REF!,Table_Statutory_Rates[#Headers],0))),
INDEX(
Table_Statutory_Rates[],
MATCH(1,(Table_Statutory_Rates[Type]=Risk_2_Type)*(Table_Statutory_Rates[Next Value]&gt;M35),0),
MATCH(#REF!,Table_Statutory_Rates[#Headers],0)
),0)</f>
        <v>#REF!</v>
      </c>
      <c r="N38" s="30" t="e">
        <f t="array" aca="1" ref="N38" ca="1">IF(NOT(ISNA(MATCH(#REF!,Table_Statutory_Rates[#Headers],0))),
INDEX(
Table_Statutory_Rates[],
MATCH(1,(Table_Statutory_Rates[Type]=Risk_2_Type)*(Table_Statutory_Rates[Next Value]&gt;N35),0),
MATCH(#REF!,Table_Statutory_Rates[#Headers],0)
),0)</f>
        <v>#REF!</v>
      </c>
    </row>
    <row r="39" spans="2:14" s="22" customFormat="1" ht="21" customHeight="1">
      <c r="B39" s="10" t="s">
        <v>880</v>
      </c>
      <c r="C39" s="27"/>
      <c r="D39"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9"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SDRateNSW</v>
      </c>
      <c r="F39" s="137" t="str">
        <f ca="1">IF(Table_Risk_2[[#This Row],[Header]]="Yes","",IF(Table_Risk_2[[#This Row],[Property]]&lt;&gt;"",Risk_1_Prefix&amp;SUBSTITUTE(Table_Risk_2[[#This Row],[Type]]," ","")&amp;SUBSTITUTE(Table_Risk_2[[#This Row],[Property]]," ",""),""))</f>
        <v>PIStatutoryRateSDRateNSW</v>
      </c>
      <c r="G39"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0.05</v>
      </c>
      <c r="H39" s="26">
        <f ca="1">IF(OR(Table_Risk_2[[#This Row],[Header]]="Yes",Table_Risk_2[[#This Row],[Property]]=""),"",IF(OR(Table_Risk_2[[#This Row],[Text]]="true",Table_Risk_2[[#This Row],[Text]]="false",ISNUMBER(Table_Risk_2[[#This Row],[Text]])),Table_Risk_2[[#This Row],[Text]],""""&amp;Table_Risk_2[[#This Row],[Text]]&amp;""""))</f>
        <v>0.05</v>
      </c>
      <c r="I39"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"SDRateNSW":0.05,</v>
      </c>
      <c r="J39" s="30">
        <f t="array" aca="1" ref="J39" ca="1">IF(NOT(ISNA(MATCH("NSW",Table_Statutory_Rates[#Headers],0))),
INDEX(
Table_Statutory_Rates[],
MATCH(1,(Table_Statutory_Rates[Type]=Risk_2_Type)*(Table_Statutory_Rates[Next Value]&gt;J35),0),
MATCH("NSW",Table_Statutory_Rates[#Headers],0)
),0)</f>
        <v>0.05</v>
      </c>
      <c r="K39" s="27"/>
      <c r="L39" s="27"/>
      <c r="M39" s="27"/>
      <c r="N39" s="27"/>
    </row>
    <row r="40" spans="2:14" s="22" customFormat="1" ht="21" customHeight="1">
      <c r="B40" s="10" t="s">
        <v>881</v>
      </c>
      <c r="C40" s="27"/>
      <c r="D40"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0"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SDRateNT</v>
      </c>
      <c r="F40" s="137" t="str">
        <f ca="1">IF(Table_Risk_2[[#This Row],[Header]]="Yes","",IF(Table_Risk_2[[#This Row],[Property]]&lt;&gt;"",Risk_1_Prefix&amp;SUBSTITUTE(Table_Risk_2[[#This Row],[Type]]," ","")&amp;SUBSTITUTE(Table_Risk_2[[#This Row],[Property]]," ",""),""))</f>
        <v>PIStatutoryRateSDRateNT</v>
      </c>
      <c r="G40"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0.1</v>
      </c>
      <c r="H40" s="26">
        <f ca="1">IF(OR(Table_Risk_2[[#This Row],[Header]]="Yes",Table_Risk_2[[#This Row],[Property]]=""),"",IF(OR(Table_Risk_2[[#This Row],[Text]]="true",Table_Risk_2[[#This Row],[Text]]="false",ISNUMBER(Table_Risk_2[[#This Row],[Text]])),Table_Risk_2[[#This Row],[Text]],""""&amp;Table_Risk_2[[#This Row],[Text]]&amp;""""))</f>
        <v>0.1</v>
      </c>
      <c r="I40"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"SDRateNT":0.1,</v>
      </c>
      <c r="J40" s="30">
        <f t="array" aca="1" ref="J40" ca="1">IF(NOT(ISNA(MATCH("NT",Table_Statutory_Rates[#Headers],0))),
INDEX(
Table_Statutory_Rates[],
MATCH(1,(Table_Statutory_Rates[Type]=Risk_2_Type)*(Table_Statutory_Rates[Next Value]&gt;J35),0),
MATCH("NT",Table_Statutory_Rates[#Headers],0)
),0)</f>
        <v>0.1</v>
      </c>
      <c r="K40" s="27"/>
      <c r="L40" s="27"/>
      <c r="M40" s="27"/>
      <c r="N40" s="27"/>
    </row>
    <row r="41" spans="2:14" s="22" customFormat="1" ht="21" customHeight="1">
      <c r="B41" s="10" t="s">
        <v>882</v>
      </c>
      <c r="C41" s="27"/>
      <c r="D41"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1"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SDRateQLD</v>
      </c>
      <c r="F41" s="137" t="str">
        <f ca="1">IF(Table_Risk_2[[#This Row],[Header]]="Yes","",IF(Table_Risk_2[[#This Row],[Property]]&lt;&gt;"",Risk_1_Prefix&amp;SUBSTITUTE(Table_Risk_2[[#This Row],[Type]]," ","")&amp;SUBSTITUTE(Table_Risk_2[[#This Row],[Property]]," ",""),""))</f>
        <v>PIStatutoryRateSDRateQLD</v>
      </c>
      <c r="G41"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0.09</v>
      </c>
      <c r="H41" s="26">
        <f ca="1">IF(OR(Table_Risk_2[[#This Row],[Header]]="Yes",Table_Risk_2[[#This Row],[Property]]=""),"",IF(OR(Table_Risk_2[[#This Row],[Text]]="true",Table_Risk_2[[#This Row],[Text]]="false",ISNUMBER(Table_Risk_2[[#This Row],[Text]])),Table_Risk_2[[#This Row],[Text]],""""&amp;Table_Risk_2[[#This Row],[Text]]&amp;""""))</f>
        <v>0.09</v>
      </c>
      <c r="I41"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"SDRateQLD":0.09,</v>
      </c>
      <c r="J41" s="30">
        <f t="array" aca="1" ref="J41" ca="1">IF(NOT(ISNA(MATCH("QLD",Table_Statutory_Rates[#Headers],0))),
INDEX(
Table_Statutory_Rates[],
MATCH(1,(Table_Statutory_Rates[Type]=Risk_2_Type)*(Table_Statutory_Rates[Next Value]&gt;J35),0),
MATCH("QLD",Table_Statutory_Rates[#Headers],0)
),0)</f>
        <v>0.09</v>
      </c>
      <c r="K41" s="27"/>
      <c r="L41" s="27"/>
      <c r="M41" s="27"/>
      <c r="N41" s="27"/>
    </row>
    <row r="42" spans="2:14" s="22" customFormat="1" ht="21" customHeight="1">
      <c r="B42" s="10" t="s">
        <v>883</v>
      </c>
      <c r="C42" s="27"/>
      <c r="D42"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2"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SDRateSA</v>
      </c>
      <c r="F42" s="137" t="str">
        <f ca="1">IF(Table_Risk_2[[#This Row],[Header]]="Yes","",IF(Table_Risk_2[[#This Row],[Property]]&lt;&gt;"",Risk_1_Prefix&amp;SUBSTITUTE(Table_Risk_2[[#This Row],[Type]]," ","")&amp;SUBSTITUTE(Table_Risk_2[[#This Row],[Property]]," ",""),""))</f>
        <v>PIStatutoryRateSDRateSA</v>
      </c>
      <c r="G42"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0.11</v>
      </c>
      <c r="H42" s="26">
        <f ca="1">IF(OR(Table_Risk_2[[#This Row],[Header]]="Yes",Table_Risk_2[[#This Row],[Property]]=""),"",IF(OR(Table_Risk_2[[#This Row],[Text]]="true",Table_Risk_2[[#This Row],[Text]]="false",ISNUMBER(Table_Risk_2[[#This Row],[Text]])),Table_Risk_2[[#This Row],[Text]],""""&amp;Table_Risk_2[[#This Row],[Text]]&amp;""""))</f>
        <v>0.11</v>
      </c>
      <c r="I42"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"SDRateSA":0.11,</v>
      </c>
      <c r="J42" s="30">
        <f t="array" aca="1" ref="J42" ca="1">IF(NOT(ISNA(MATCH("SA",Table_Statutory_Rates[#Headers],0))),
INDEX(
Table_Statutory_Rates[],
MATCH(1,(Table_Statutory_Rates[Type]=Risk_2_Type)*(Table_Statutory_Rates[Next Value]&gt;J35),0),
MATCH("SA",Table_Statutory_Rates[#Headers],0)
),0)</f>
        <v>0.11</v>
      </c>
      <c r="K42" s="27"/>
      <c r="L42" s="27"/>
      <c r="M42" s="27"/>
      <c r="N42" s="27"/>
    </row>
    <row r="43" spans="2:14" s="22" customFormat="1" ht="21" customHeight="1">
      <c r="B43" s="10" t="s">
        <v>886</v>
      </c>
      <c r="C43" s="27"/>
      <c r="D43"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3"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SDRateTAS</v>
      </c>
      <c r="F43" s="137" t="str">
        <f ca="1">IF(Table_Risk_2[[#This Row],[Header]]="Yes","",IF(Table_Risk_2[[#This Row],[Property]]&lt;&gt;"",Risk_1_Prefix&amp;SUBSTITUTE(Table_Risk_2[[#This Row],[Type]]," ","")&amp;SUBSTITUTE(Table_Risk_2[[#This Row],[Property]]," ",""),""))</f>
        <v>PIStatutoryRateSDRateTAS</v>
      </c>
      <c r="G43"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0.1</v>
      </c>
      <c r="H43" s="26">
        <f ca="1">IF(OR(Table_Risk_2[[#This Row],[Header]]="Yes",Table_Risk_2[[#This Row],[Property]]=""),"",IF(OR(Table_Risk_2[[#This Row],[Text]]="true",Table_Risk_2[[#This Row],[Text]]="false",ISNUMBER(Table_Risk_2[[#This Row],[Text]])),Table_Risk_2[[#This Row],[Text]],""""&amp;Table_Risk_2[[#This Row],[Text]]&amp;""""))</f>
        <v>0.1</v>
      </c>
      <c r="I43"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"SDRateTAS":0.1,</v>
      </c>
      <c r="J43" s="30">
        <f t="array" aca="1" ref="J43" ca="1">IF(NOT(ISNA(MATCH("TAS",Table_Statutory_Rates[#Headers],0))),
INDEX(
Table_Statutory_Rates[],
MATCH(1,(Table_Statutory_Rates[Type]=Risk_2_Type)*(Table_Statutory_Rates[Next Value]&gt;J35),0),
MATCH("TAS",Table_Statutory_Rates[#Headers],0)
),0)</f>
        <v>0.1</v>
      </c>
      <c r="K43" s="27"/>
      <c r="L43" s="27"/>
      <c r="M43" s="27"/>
      <c r="N43" s="27"/>
    </row>
    <row r="44" spans="2:14" s="22" customFormat="1" ht="21" customHeight="1">
      <c r="B44" s="10" t="s">
        <v>884</v>
      </c>
      <c r="C44" s="27"/>
      <c r="D44"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4"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SDRateVIC</v>
      </c>
      <c r="F44" s="137" t="str">
        <f ca="1">IF(Table_Risk_2[[#This Row],[Header]]="Yes","",IF(Table_Risk_2[[#This Row],[Property]]&lt;&gt;"",Risk_1_Prefix&amp;SUBSTITUTE(Table_Risk_2[[#This Row],[Type]]," ","")&amp;SUBSTITUTE(Table_Risk_2[[#This Row],[Property]]," ",""),""))</f>
        <v>PIStatutoryRateSDRateVIC</v>
      </c>
      <c r="G44"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0.1</v>
      </c>
      <c r="H44" s="26">
        <f ca="1">IF(OR(Table_Risk_2[[#This Row],[Header]]="Yes",Table_Risk_2[[#This Row],[Property]]=""),"",IF(OR(Table_Risk_2[[#This Row],[Text]]="true",Table_Risk_2[[#This Row],[Text]]="false",ISNUMBER(Table_Risk_2[[#This Row],[Text]])),Table_Risk_2[[#This Row],[Text]],""""&amp;Table_Risk_2[[#This Row],[Text]]&amp;""""))</f>
        <v>0.1</v>
      </c>
      <c r="I44"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"SDRateVIC":0.1,</v>
      </c>
      <c r="J44" s="30">
        <f t="array" aca="1" ref="J44" ca="1">IF(NOT(ISNA(MATCH("VIC",Table_Statutory_Rates[#Headers],0))),
INDEX(
Table_Statutory_Rates[],
MATCH(1,(Table_Statutory_Rates[Type]=Risk_2_Type)*(Table_Statutory_Rates[Next Value]&gt;J35),0),
MATCH("VIC",Table_Statutory_Rates[#Headers],0)
),0)</f>
        <v>0.1</v>
      </c>
      <c r="K44" s="27"/>
      <c r="L44" s="27"/>
      <c r="M44" s="27"/>
      <c r="N44" s="27"/>
    </row>
    <row r="45" spans="2:14" s="22" customFormat="1" ht="21" customHeight="1">
      <c r="B45" s="10" t="s">
        <v>885</v>
      </c>
      <c r="C45" s="27"/>
      <c r="D45"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5"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SDRateWA</v>
      </c>
      <c r="F45" s="137" t="str">
        <f ca="1">IF(Table_Risk_2[[#This Row],[Header]]="Yes","",IF(Table_Risk_2[[#This Row],[Property]]&lt;&gt;"",Risk_1_Prefix&amp;SUBSTITUTE(Table_Risk_2[[#This Row],[Type]]," ","")&amp;SUBSTITUTE(Table_Risk_2[[#This Row],[Property]]," ",""),""))</f>
        <v>PIStatutoryRateSDRateWA</v>
      </c>
      <c r="G45"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0.1</v>
      </c>
      <c r="H45" s="26">
        <f ca="1">IF(OR(Table_Risk_2[[#This Row],[Header]]="Yes",Table_Risk_2[[#This Row],[Property]]=""),"",IF(OR(Table_Risk_2[[#This Row],[Text]]="true",Table_Risk_2[[#This Row],[Text]]="false",ISNUMBER(Table_Risk_2[[#This Row],[Text]])),Table_Risk_2[[#This Row],[Text]],""""&amp;Table_Risk_2[[#This Row],[Text]]&amp;""""))</f>
        <v>0.1</v>
      </c>
      <c r="I45"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"SDRateWA":0.1},</v>
      </c>
      <c r="J45" s="30">
        <f t="array" aca="1" ref="J45" ca="1">IF(NOT(ISNA(MATCH("WA",Table_Statutory_Rates[#Headers],0))),
INDEX(
Table_Statutory_Rates[],
MATCH(1,(Table_Statutory_Rates[Type]=Risk_2_Type)*(Table_Statutory_Rates[Next Value]&gt;J35),0),
MATCH("WA",Table_Statutory_Rates[#Headers],0)
),0)</f>
        <v>0.1</v>
      </c>
      <c r="K45" s="27"/>
      <c r="L45" s="27"/>
      <c r="M45" s="27"/>
      <c r="N45" s="27"/>
    </row>
    <row r="46" spans="2:14" ht="29.25" thickBot="1">
      <c r="B46" s="15" t="s">
        <v>208</v>
      </c>
      <c r="C46" s="15" t="s">
        <v>60</v>
      </c>
      <c r="D46"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46"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payment</v>
      </c>
      <c r="F46" s="15" t="str">
        <f>IF(Table_Risk_2[[#This Row],[Header]]="Yes","",IF(Table_Risk_2[[#This Row],[Property]]&lt;&gt;"",Risk_1_Prefix&amp;SUBSTITUTE(Table_Risk_2[[#This Row],[Type]]," ","")&amp;SUBSTITUTE(Table_Risk_2[[#This Row],[Property]]," ",""),""))</f>
        <v/>
      </c>
      <c r="G46"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46" s="15" t="str">
        <f>IF(OR(Table_Risk_2[[#This Row],[Header]]="Yes",Table_Risk_2[[#This Row],[Property]]=""),"",IF(OR(Table_Risk_2[[#This Row],[Text]]="true",Table_Risk_2[[#This Row],[Text]]="false",ISNUMBER(Table_Risk_2[[#This Row],[Text]])),Table_Risk_2[[#This Row],[Text]],""""&amp;Table_Risk_2[[#This Row],[Text]]&amp;""""))</f>
        <v/>
      </c>
      <c r="I46"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"payment":{</v>
      </c>
      <c r="J46" s="15"/>
      <c r="K46" s="15"/>
      <c r="L46" s="15"/>
      <c r="M46" s="15"/>
      <c r="N46" s="15"/>
    </row>
    <row r="47" spans="2:14" s="22" customFormat="1" ht="21" hidden="1" customHeight="1">
      <c r="B47" s="27"/>
      <c r="C47" s="27"/>
      <c r="D47"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47"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47" s="26" t="str">
        <f>IF(Table_Risk_2[[#This Row],[Header]]="Yes","",IF(Table_Risk_2[[#This Row],[Property]]&lt;&gt;"",Risk_1_Prefix&amp;SUBSTITUTE(Table_Risk_2[[#This Row],[Type]]," ","")&amp;SUBSTITUTE(Table_Risk_2[[#This Row],[Property]]," ",""),""))</f>
        <v/>
      </c>
      <c r="G47"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47" s="10" t="str">
        <f>IF(OR(Table_Risk_2[[#This Row],[Header]]="Yes",Table_Risk_2[[#This Row],[Property]]=""),"",IF(OR(Table_Risk_2[[#This Row],[Text]]="true",Table_Risk_2[[#This Row],[Text]]="false",ISNUMBER(Table_Risk_2[[#This Row],[Text]])),Table_Risk_2[[#This Row],[Text]],""""&amp;Table_Risk_2[[#This Row],[Text]]&amp;""""))</f>
        <v/>
      </c>
      <c r="I47"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47" s="27"/>
      <c r="K47" s="27"/>
      <c r="L47" s="27"/>
      <c r="M47" s="27"/>
      <c r="N47" s="27"/>
    </row>
    <row r="48" spans="2:14" s="22" customFormat="1" ht="21" customHeight="1">
      <c r="B48" s="27" t="s">
        <v>199</v>
      </c>
      <c r="C48" s="27"/>
      <c r="D48"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48"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v>
      </c>
      <c r="F48" s="26" t="str">
        <f ca="1">IF(Table_Risk_2[[#This Row],[Header]]="Yes","",IF(Table_Risk_2[[#This Row],[Property]]&lt;&gt;"",Risk_1_Prefix&amp;SUBSTITUTE(Table_Risk_2[[#This Row],[Type]]," ","")&amp;SUBSTITUTE(Table_Risk_2[[#This Row],[Property]]," ",""),""))</f>
        <v>PIPaymentPremium</v>
      </c>
      <c r="G48" s="26">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48" s="10">
        <f ca="1">IF(OR(Table_Risk_2[[#This Row],[Header]]="Yes",Table_Risk_2[[#This Row],[Property]]=""),"",IF(OR(Table_Risk_2[[#This Row],[Text]]="true",Table_Risk_2[[#This Row],[Text]]="false",ISNUMBER(Table_Risk_2[[#This Row],[Text]])),Table_Risk_2[[#This Row],[Text]],""""&amp;Table_Risk_2[[#This Row],[Text]]&amp;""""))</f>
        <v>0</v>
      </c>
      <c r="I48"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"premium":0,</v>
      </c>
      <c r="J48" s="46">
        <f>J19</f>
        <v>0</v>
      </c>
      <c r="K48" s="46" t="e">
        <f ca="1">K19</f>
        <v>#REF!</v>
      </c>
      <c r="L48" s="46" t="e">
        <f ca="1">L19</f>
        <v>#REF!</v>
      </c>
      <c r="M48" s="46" t="e">
        <f ca="1">M19</f>
        <v>#REF!</v>
      </c>
      <c r="N48" s="46" t="e">
        <f ca="1">N19</f>
        <v>#REF!</v>
      </c>
    </row>
    <row r="49" spans="2:14" s="22" customFormat="1" ht="21" customHeight="1">
      <c r="B49" s="27" t="s">
        <v>209</v>
      </c>
      <c r="C49" s="27"/>
      <c r="D49"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49"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ESL</v>
      </c>
      <c r="F49" s="26" t="str">
        <f ca="1">IF(Table_Risk_2[[#This Row],[Header]]="Yes","",IF(Table_Risk_2[[#This Row],[Property]]&lt;&gt;"",Risk_1_Prefix&amp;SUBSTITUTE(Table_Risk_2[[#This Row],[Type]]," ","")&amp;SUBSTITUTE(Table_Risk_2[[#This Row],[Property]]," ",""),""))</f>
        <v>PIPaymentESL</v>
      </c>
      <c r="G49" s="26">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49" s="10">
        <f ca="1">IF(OR(Table_Risk_2[[#This Row],[Header]]="Yes",Table_Risk_2[[#This Row],[Property]]=""),"",IF(OR(Table_Risk_2[[#This Row],[Text]]="true",Table_Risk_2[[#This Row],[Text]]="false",ISNUMBER(Table_Risk_2[[#This Row],[Text]])),Table_Risk_2[[#This Row],[Text]],""""&amp;Table_Risk_2[[#This Row],[Text]]&amp;""""))</f>
        <v>0</v>
      </c>
      <c r="I49"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"ESL":0,</v>
      </c>
      <c r="J49" s="54">
        <f ca="1">J48*J21*J36</f>
        <v>0</v>
      </c>
      <c r="K49" s="54" t="e">
        <f ca="1">K48*K36</f>
        <v>#REF!</v>
      </c>
      <c r="L49" s="54" t="e">
        <f ca="1">L48*L36</f>
        <v>#REF!</v>
      </c>
      <c r="M49" s="54" t="e">
        <f ca="1">M48*M36</f>
        <v>#REF!</v>
      </c>
      <c r="N49" s="54" t="e">
        <f ca="1">N48*N36</f>
        <v>#REF!</v>
      </c>
    </row>
    <row r="50" spans="2:14" s="22" customFormat="1" ht="21" customHeight="1">
      <c r="B50" s="10" t="s">
        <v>210</v>
      </c>
      <c r="C50" s="10"/>
      <c r="D50"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0"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GST</v>
      </c>
      <c r="F50" s="10" t="str">
        <f ca="1">IF(Table_Risk_2[[#This Row],[Header]]="Yes","",IF(Table_Risk_2[[#This Row],[Property]]&lt;&gt;"",Risk_1_Prefix&amp;SUBSTITUTE(Table_Risk_2[[#This Row],[Type]]," ","")&amp;SUBSTITUTE(Table_Risk_2[[#This Row],[Property]]," ",""),""))</f>
        <v>PIPaymentGST</v>
      </c>
      <c r="G50"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0" s="10">
        <f ca="1">IF(OR(Table_Risk_2[[#This Row],[Header]]="Yes",Table_Risk_2[[#This Row],[Property]]=""),"",IF(OR(Table_Risk_2[[#This Row],[Text]]="true",Table_Risk_2[[#This Row],[Text]]="false",ISNUMBER(Table_Risk_2[[#This Row],[Text]])),Table_Risk_2[[#This Row],[Text]],""""&amp;Table_Risk_2[[#This Row],[Text]]&amp;""""))</f>
        <v>0</v>
      </c>
      <c r="I50"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"GST":0,</v>
      </c>
      <c r="J50" s="55">
        <f ca="1">SUM(J48:J49)*J37</f>
        <v>0</v>
      </c>
      <c r="K50" s="55" t="e">
        <f ca="1">SUM(K48:K49)*K37</f>
        <v>#REF!</v>
      </c>
      <c r="L50" s="55" t="e">
        <f ca="1">SUM(L48:L49)*L37</f>
        <v>#REF!</v>
      </c>
      <c r="M50" s="55" t="e">
        <f ca="1">SUM(M48:M49)*M37</f>
        <v>#REF!</v>
      </c>
      <c r="N50" s="55" t="e">
        <f ca="1">SUM(N48:N49)*N37</f>
        <v>#REF!</v>
      </c>
    </row>
    <row r="51" spans="2:14" s="22" customFormat="1" ht="21" customHeight="1">
      <c r="B51" s="10" t="s">
        <v>868</v>
      </c>
      <c r="C51" s="10"/>
      <c r="D51"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1"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SDACT</v>
      </c>
      <c r="F51" s="10" t="str">
        <f ca="1">IF(Table_Risk_2[[#This Row],[Header]]="Yes","",IF(Table_Risk_2[[#This Row],[Property]]&lt;&gt;"",Risk_1_Prefix&amp;SUBSTITUTE(Table_Risk_2[[#This Row],[Type]]," ","")&amp;SUBSTITUTE(Table_Risk_2[[#This Row],[Property]]," ",""),""))</f>
        <v>PIPaymentSDACT</v>
      </c>
      <c r="G51"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1" s="10">
        <f ca="1">IF(OR(Table_Risk_2[[#This Row],[Header]]="Yes",Table_Risk_2[[#This Row],[Property]]=""),"",IF(OR(Table_Risk_2[[#This Row],[Text]]="true",Table_Risk_2[[#This Row],[Text]]="false",ISNUMBER(Table_Risk_2[[#This Row],[Text]])),Table_Risk_2[[#This Row],[Text]],""""&amp;Table_Risk_2[[#This Row],[Text]]&amp;""""))</f>
        <v>0</v>
      </c>
      <c r="I51"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"SDACT":0,</v>
      </c>
      <c r="J51" s="46">
        <f ca="1">(J48+J50)*J20*J38</f>
        <v>0</v>
      </c>
      <c r="K51" s="55" t="e">
        <f ca="1">SUM(K48:K50)*K38</f>
        <v>#REF!</v>
      </c>
      <c r="L51" s="55" t="e">
        <f ca="1">SUM(L48:L50)*L38</f>
        <v>#REF!</v>
      </c>
      <c r="M51" s="55" t="e">
        <f ca="1">SUM(M48:M50)*M38</f>
        <v>#REF!</v>
      </c>
      <c r="N51" s="55" t="e">
        <f ca="1">SUM(N48:N50)*N38</f>
        <v>#REF!</v>
      </c>
    </row>
    <row r="52" spans="2:14" s="22" customFormat="1" ht="21" customHeight="1">
      <c r="B52" s="27" t="s">
        <v>869</v>
      </c>
      <c r="C52" s="27"/>
      <c r="D52"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2"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SDNSW</v>
      </c>
      <c r="F52" s="137" t="str">
        <f ca="1">IF(Table_Risk_2[[#This Row],[Header]]="Yes","",IF(Table_Risk_2[[#This Row],[Property]]&lt;&gt;"",Risk_1_Prefix&amp;SUBSTITUTE(Table_Risk_2[[#This Row],[Type]]," ","")&amp;SUBSTITUTE(Table_Risk_2[[#This Row],[Property]]," ",""),""))</f>
        <v>PIPaymentSDNSW</v>
      </c>
      <c r="G52"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2" s="26">
        <f ca="1">IF(OR(Table_Risk_2[[#This Row],[Header]]="Yes",Table_Risk_2[[#This Row],[Property]]=""),"",IF(OR(Table_Risk_2[[#This Row],[Text]]="true",Table_Risk_2[[#This Row],[Text]]="false",ISNUMBER(Table_Risk_2[[#This Row],[Text]])),Table_Risk_2[[#This Row],[Text]],""""&amp;Table_Risk_2[[#This Row],[Text]]&amp;""""))</f>
        <v>0</v>
      </c>
      <c r="I52"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"SDNSW":0,</v>
      </c>
      <c r="J52" s="46">
        <f ca="1">SUM(J48:J50)*J21*J39</f>
        <v>0</v>
      </c>
      <c r="K52" s="27"/>
      <c r="L52" s="27"/>
      <c r="M52" s="27"/>
      <c r="N52" s="27"/>
    </row>
    <row r="53" spans="2:14" s="22" customFormat="1" ht="21" customHeight="1">
      <c r="B53" s="27" t="s">
        <v>870</v>
      </c>
      <c r="C53" s="27"/>
      <c r="D53"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3"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SDNT</v>
      </c>
      <c r="F53" s="137" t="str">
        <f ca="1">IF(Table_Risk_2[[#This Row],[Header]]="Yes","",IF(Table_Risk_2[[#This Row],[Property]]&lt;&gt;"",Risk_1_Prefix&amp;SUBSTITUTE(Table_Risk_2[[#This Row],[Type]]," ","")&amp;SUBSTITUTE(Table_Risk_2[[#This Row],[Property]]," ",""),""))</f>
        <v>PIPaymentSDNT</v>
      </c>
      <c r="G53"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3" s="26">
        <f ca="1">IF(OR(Table_Risk_2[[#This Row],[Header]]="Yes",Table_Risk_2[[#This Row],[Property]]=""),"",IF(OR(Table_Risk_2[[#This Row],[Text]]="true",Table_Risk_2[[#This Row],[Text]]="false",ISNUMBER(Table_Risk_2[[#This Row],[Text]])),Table_Risk_2[[#This Row],[Text]],""""&amp;Table_Risk_2[[#This Row],[Text]]&amp;""""))</f>
        <v>0</v>
      </c>
      <c r="I53"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"SDNT":0,</v>
      </c>
      <c r="J53" s="46">
        <f ca="1">(J48+J50)*J22*J40</f>
        <v>0</v>
      </c>
      <c r="K53" s="27"/>
      <c r="L53" s="27"/>
      <c r="M53" s="27"/>
      <c r="N53" s="27"/>
    </row>
    <row r="54" spans="2:14" s="22" customFormat="1" ht="21" customHeight="1">
      <c r="B54" s="27" t="s">
        <v>871</v>
      </c>
      <c r="C54" s="27"/>
      <c r="D54"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4"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SDQLD</v>
      </c>
      <c r="F54" s="137" t="str">
        <f ca="1">IF(Table_Risk_2[[#This Row],[Header]]="Yes","",IF(Table_Risk_2[[#This Row],[Property]]&lt;&gt;"",Risk_1_Prefix&amp;SUBSTITUTE(Table_Risk_2[[#This Row],[Type]]," ","")&amp;SUBSTITUTE(Table_Risk_2[[#This Row],[Property]]," ",""),""))</f>
        <v>PIPaymentSDQLD</v>
      </c>
      <c r="G54"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4" s="26">
        <f ca="1">IF(OR(Table_Risk_2[[#This Row],[Header]]="Yes",Table_Risk_2[[#This Row],[Property]]=""),"",IF(OR(Table_Risk_2[[#This Row],[Text]]="true",Table_Risk_2[[#This Row],[Text]]="false",ISNUMBER(Table_Risk_2[[#This Row],[Text]])),Table_Risk_2[[#This Row],[Text]],""""&amp;Table_Risk_2[[#This Row],[Text]]&amp;""""))</f>
        <v>0</v>
      </c>
      <c r="I54"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"SDQLD":0,</v>
      </c>
      <c r="J54" s="46">
        <f ca="1">(J48+J50)*J23*J41</f>
        <v>0</v>
      </c>
      <c r="K54" s="27"/>
      <c r="L54" s="27"/>
      <c r="M54" s="27"/>
      <c r="N54" s="27"/>
    </row>
    <row r="55" spans="2:14" s="22" customFormat="1" ht="21" customHeight="1">
      <c r="B55" s="27" t="s">
        <v>872</v>
      </c>
      <c r="C55" s="27"/>
      <c r="D55"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5"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SDSA</v>
      </c>
      <c r="F55" s="137" t="str">
        <f ca="1">IF(Table_Risk_2[[#This Row],[Header]]="Yes","",IF(Table_Risk_2[[#This Row],[Property]]&lt;&gt;"",Risk_1_Prefix&amp;SUBSTITUTE(Table_Risk_2[[#This Row],[Type]]," ","")&amp;SUBSTITUTE(Table_Risk_2[[#This Row],[Property]]," ",""),""))</f>
        <v>PIPaymentSDSA</v>
      </c>
      <c r="G55"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5" s="26">
        <f ca="1">IF(OR(Table_Risk_2[[#This Row],[Header]]="Yes",Table_Risk_2[[#This Row],[Property]]=""),"",IF(OR(Table_Risk_2[[#This Row],[Text]]="true",Table_Risk_2[[#This Row],[Text]]="false",ISNUMBER(Table_Risk_2[[#This Row],[Text]])),Table_Risk_2[[#This Row],[Text]],""""&amp;Table_Risk_2[[#This Row],[Text]]&amp;""""))</f>
        <v>0</v>
      </c>
      <c r="I55"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"SDSA":0,</v>
      </c>
      <c r="J55" s="46">
        <f ca="1">(J48+J50)*J24*J42</f>
        <v>0</v>
      </c>
      <c r="K55" s="27"/>
      <c r="L55" s="27"/>
      <c r="M55" s="27"/>
      <c r="N55" s="27"/>
    </row>
    <row r="56" spans="2:14" s="22" customFormat="1" ht="21" customHeight="1">
      <c r="B56" s="27" t="s">
        <v>873</v>
      </c>
      <c r="C56" s="27"/>
      <c r="D56"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6"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SDTAS</v>
      </c>
      <c r="F56" s="137" t="str">
        <f ca="1">IF(Table_Risk_2[[#This Row],[Header]]="Yes","",IF(Table_Risk_2[[#This Row],[Property]]&lt;&gt;"",Risk_1_Prefix&amp;SUBSTITUTE(Table_Risk_2[[#This Row],[Type]]," ","")&amp;SUBSTITUTE(Table_Risk_2[[#This Row],[Property]]," ",""),""))</f>
        <v>PIPaymentSDTAS</v>
      </c>
      <c r="G56"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6" s="26">
        <f ca="1">IF(OR(Table_Risk_2[[#This Row],[Header]]="Yes",Table_Risk_2[[#This Row],[Property]]=""),"",IF(OR(Table_Risk_2[[#This Row],[Text]]="true",Table_Risk_2[[#This Row],[Text]]="false",ISNUMBER(Table_Risk_2[[#This Row],[Text]])),Table_Risk_2[[#This Row],[Text]],""""&amp;Table_Risk_2[[#This Row],[Text]]&amp;""""))</f>
        <v>0</v>
      </c>
      <c r="I56"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"SDTAS":0,</v>
      </c>
      <c r="J56" s="46">
        <f ca="1">(J48+J50)*J25*J43</f>
        <v>0</v>
      </c>
      <c r="K56" s="27"/>
      <c r="L56" s="27"/>
      <c r="M56" s="27"/>
      <c r="N56" s="27"/>
    </row>
    <row r="57" spans="2:14" s="22" customFormat="1" ht="21" customHeight="1">
      <c r="B57" s="27" t="s">
        <v>874</v>
      </c>
      <c r="C57" s="27"/>
      <c r="D57"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7"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SDVIC</v>
      </c>
      <c r="F57" s="137" t="str">
        <f ca="1">IF(Table_Risk_2[[#This Row],[Header]]="Yes","",IF(Table_Risk_2[[#This Row],[Property]]&lt;&gt;"",Risk_1_Prefix&amp;SUBSTITUTE(Table_Risk_2[[#This Row],[Type]]," ","")&amp;SUBSTITUTE(Table_Risk_2[[#This Row],[Property]]," ",""),""))</f>
        <v>PIPaymentSDVIC</v>
      </c>
      <c r="G57"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7" s="26">
        <f ca="1">IF(OR(Table_Risk_2[[#This Row],[Header]]="Yes",Table_Risk_2[[#This Row],[Property]]=""),"",IF(OR(Table_Risk_2[[#This Row],[Text]]="true",Table_Risk_2[[#This Row],[Text]]="false",ISNUMBER(Table_Risk_2[[#This Row],[Text]])),Table_Risk_2[[#This Row],[Text]],""""&amp;Table_Risk_2[[#This Row],[Text]]&amp;""""))</f>
        <v>0</v>
      </c>
      <c r="I57"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"SDVIC":0,</v>
      </c>
      <c r="J57" s="46">
        <f ca="1">(J48+J50)*J26*J44</f>
        <v>0</v>
      </c>
      <c r="K57" s="27"/>
      <c r="L57" s="27"/>
      <c r="M57" s="27"/>
      <c r="N57" s="27"/>
    </row>
    <row r="58" spans="2:14" s="22" customFormat="1" ht="21" customHeight="1">
      <c r="B58" s="27" t="s">
        <v>875</v>
      </c>
      <c r="C58" s="27"/>
      <c r="D58"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8"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SDWA</v>
      </c>
      <c r="F58" s="137" t="str">
        <f ca="1">IF(Table_Risk_2[[#This Row],[Header]]="Yes","",IF(Table_Risk_2[[#This Row],[Property]]&lt;&gt;"",Risk_1_Prefix&amp;SUBSTITUTE(Table_Risk_2[[#This Row],[Type]]," ","")&amp;SUBSTITUTE(Table_Risk_2[[#This Row],[Property]]," ",""),""))</f>
        <v>PIPaymentSDWA</v>
      </c>
      <c r="G58"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8" s="26">
        <f ca="1">IF(OR(Table_Risk_2[[#This Row],[Header]]="Yes",Table_Risk_2[[#This Row],[Property]]=""),"",IF(OR(Table_Risk_2[[#This Row],[Text]]="true",Table_Risk_2[[#This Row],[Text]]="false",ISNUMBER(Table_Risk_2[[#This Row],[Text]])),Table_Risk_2[[#This Row],[Text]],""""&amp;Table_Risk_2[[#This Row],[Text]]&amp;""""))</f>
        <v>0</v>
      </c>
      <c r="I58"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"SDWA":0,</v>
      </c>
      <c r="J58" s="46">
        <f ca="1">(J48+J50)*J27*J45</f>
        <v>0</v>
      </c>
      <c r="K58" s="27"/>
      <c r="L58" s="27"/>
      <c r="M58" s="27"/>
      <c r="N58" s="27"/>
    </row>
    <row r="59" spans="2:14" s="22" customFormat="1" ht="21" customHeight="1">
      <c r="B59" s="10" t="s">
        <v>111</v>
      </c>
      <c r="C59" s="10"/>
      <c r="D59"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9"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total</v>
      </c>
      <c r="F59" s="10" t="str">
        <f ca="1">IF(Table_Risk_2[[#This Row],[Header]]="Yes","",IF(Table_Risk_2[[#This Row],[Property]]&lt;&gt;"",Risk_1_Prefix&amp;SUBSTITUTE(Table_Risk_2[[#This Row],[Type]]," ","")&amp;SUBSTITUTE(Table_Risk_2[[#This Row],[Property]]," ",""),""))</f>
        <v>PIPaymentTotal</v>
      </c>
      <c r="G59"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9" s="10">
        <f ca="1">IF(OR(Table_Risk_2[[#This Row],[Header]]="Yes",Table_Risk_2[[#This Row],[Property]]=""),"",IF(OR(Table_Risk_2[[#This Row],[Text]]="true",Table_Risk_2[[#This Row],[Text]]="false",ISNUMBER(Table_Risk_2[[#This Row],[Text]])),Table_Risk_2[[#This Row],[Text]],""""&amp;Table_Risk_2[[#This Row],[Text]]&amp;""""))</f>
        <v>0</v>
      </c>
      <c r="I59"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"total":0}</v>
      </c>
      <c r="J59" s="13">
        <f ca="1">SUM(J48:J51)</f>
        <v>0</v>
      </c>
      <c r="K59" s="13" t="e">
        <f ca="1">SUM(K48:K51)</f>
        <v>#REF!</v>
      </c>
      <c r="L59" s="13" t="e">
        <f ca="1">SUM(L48:L51)</f>
        <v>#REF!</v>
      </c>
      <c r="M59" s="13" t="e">
        <f ca="1">SUM(M48:M51)</f>
        <v>#REF!</v>
      </c>
      <c r="N59" s="13" t="e">
        <f ca="1">SUM(N48:N51)</f>
        <v>#REF!</v>
      </c>
    </row>
  </sheetData>
  <sheetProtection insertRows="0" deleteRows="0"/>
  <conditionalFormatting sqref="J13:N14">
    <cfRule type="cellIs" dxfId="0" priority="1" operator="equal">
      <formula>FALSE</formula>
    </cfRule>
  </conditionalFormatting>
  <dataValidations count="4">
    <dataValidation type="list" allowBlank="1" showInputMessage="1" showErrorMessage="1" sqref="K10:N10" xr:uid="{00000000-0002-0000-0500-000000000000}">
      <formula1>#REF!</formula1>
    </dataValidation>
    <dataValidation type="list" allowBlank="1" showInputMessage="1" showErrorMessage="1" sqref="J32 J34:N34" xr:uid="{00000000-0002-0000-0500-000001000000}">
      <formula1>Select_ESL_Eligibility</formula1>
    </dataValidation>
    <dataValidation type="list" allowBlank="1" showInputMessage="1" showErrorMessage="1" sqref="J33:N33" xr:uid="{00000000-0002-0000-0500-000002000000}">
      <formula1>Select_Risk_Type</formula1>
    </dataValidation>
    <dataValidation type="list" allowBlank="1" showInputMessage="1" showErrorMessage="1" sqref="B10:B11" xr:uid="{00000000-0002-0000-0500-000003000000}">
      <formula1>Select_Rating_Factor</formula1>
    </dataValidation>
  </dataValidation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5F34"/>
  </sheetPr>
  <dimension ref="B2:P40"/>
  <sheetViews>
    <sheetView topLeftCell="A7" workbookViewId="0"/>
  </sheetViews>
  <sheetFormatPr defaultColWidth="9.140625" defaultRowHeight="21" customHeight="1"/>
  <cols>
    <col min="1" max="1" width="9.140625" style="21"/>
    <col min="2" max="2" width="42.85546875" style="34" customWidth="1"/>
    <col min="3" max="3" width="12.7109375" style="34" hidden="1" customWidth="1"/>
    <col min="4" max="4" width="27" style="34" hidden="1" customWidth="1"/>
    <col min="5" max="5" width="27" style="71" hidden="1" customWidth="1"/>
    <col min="6" max="13" width="19.7109375" style="21" customWidth="1"/>
    <col min="14" max="15" width="9.140625" style="21"/>
    <col min="16" max="16" width="20.85546875" style="21" customWidth="1"/>
    <col min="17" max="16384" width="9.140625" style="21"/>
  </cols>
  <sheetData>
    <row r="2" spans="2:16" ht="47.25" thickBot="1">
      <c r="B2" s="31" t="s">
        <v>201</v>
      </c>
      <c r="C2" s="31"/>
      <c r="D2" s="31"/>
      <c r="E2" s="72"/>
      <c r="F2" s="19"/>
      <c r="G2" s="19"/>
      <c r="H2" s="19"/>
      <c r="I2" s="19"/>
      <c r="J2" s="19"/>
      <c r="K2" s="19"/>
      <c r="L2" s="19"/>
      <c r="M2" s="19"/>
    </row>
    <row r="4" spans="2:16" ht="21" customHeight="1">
      <c r="B4" s="34" t="s">
        <v>214</v>
      </c>
    </row>
    <row r="6" spans="2:16" ht="15">
      <c r="B6" s="65" t="s">
        <v>215</v>
      </c>
      <c r="C6" s="65" t="s">
        <v>2</v>
      </c>
      <c r="D6" s="65" t="s">
        <v>3</v>
      </c>
      <c r="E6" s="73" t="s">
        <v>216</v>
      </c>
      <c r="F6" s="16" t="s">
        <v>152</v>
      </c>
      <c r="G6" s="17" t="s">
        <v>153</v>
      </c>
      <c r="H6" s="16" t="s">
        <v>154</v>
      </c>
      <c r="I6" s="17" t="s">
        <v>155</v>
      </c>
      <c r="J6" s="16" t="s">
        <v>156</v>
      </c>
      <c r="K6" s="66" t="s">
        <v>157</v>
      </c>
      <c r="L6" s="66" t="s">
        <v>62</v>
      </c>
      <c r="M6" s="66" t="s">
        <v>158</v>
      </c>
    </row>
    <row r="7" spans="2:16" ht="29.25" thickBot="1">
      <c r="B7" s="33" t="s">
        <v>210</v>
      </c>
      <c r="C7" s="33" t="s">
        <v>60</v>
      </c>
      <c r="D7" s="33"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7" s="74">
        <f ca="1">IF(INDIRECT(SUBSTITUTE(ADDRESS(1,COLUMN(Table_Statutory_Rates[[#This Row],[Effective Date]]),4),"1","")&amp;ROW()+1)&lt;&gt;"",INDIRECT(SUBSTITUTE(ADDRESS(1,COLUMN(Table_Statutory_Rates[[#This Row],[Effective Date]]),4),"1","")&amp;ROW()+1),"END")</f>
        <v>42736</v>
      </c>
      <c r="F7" s="18"/>
      <c r="G7" s="18"/>
      <c r="H7" s="18"/>
      <c r="I7" s="18"/>
      <c r="J7" s="18"/>
      <c r="K7" s="18"/>
      <c r="L7" s="18"/>
      <c r="M7" s="18"/>
    </row>
    <row r="8" spans="2:16" s="22" customFormat="1" ht="21" customHeight="1">
      <c r="B8" s="36">
        <v>42736</v>
      </c>
      <c r="C8" s="36"/>
      <c r="D8"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GST</v>
      </c>
      <c r="E8" s="36" t="str">
        <f ca="1">IF(INDIRECT(SUBSTITUTE(ADDRESS(1,COLUMN(Table_Statutory_Rates[[#This Row],[Effective Date]]),4),"1","")&amp;ROW()+1)&lt;&gt;"",INDIRECT(SUBSTITUTE(ADDRESS(1,COLUMN(Table_Statutory_Rates[[#This Row],[Effective Date]]),4),"1","")&amp;ROW()+1),"END")</f>
        <v>Stamp Duty</v>
      </c>
      <c r="F8" s="41">
        <v>0.1</v>
      </c>
      <c r="G8" s="41">
        <f>Table_Statutory_Rates[[#This Row],[ACT]]</f>
        <v>0.1</v>
      </c>
      <c r="H8" s="41">
        <f>Table_Statutory_Rates[[#This Row],[NSW]]</f>
        <v>0.1</v>
      </c>
      <c r="I8" s="41">
        <f>Table_Statutory_Rates[[#This Row],[NT]]</f>
        <v>0.1</v>
      </c>
      <c r="J8" s="41">
        <f>Table_Statutory_Rates[[#This Row],[QLD]]</f>
        <v>0.1</v>
      </c>
      <c r="K8" s="42">
        <f>Table_Statutory_Rates[[#This Row],[SA]]</f>
        <v>0.1</v>
      </c>
      <c r="L8" s="42">
        <f>Table_Statutory_Rates[[#This Row],[TAS]]</f>
        <v>0.1</v>
      </c>
      <c r="M8" s="42">
        <f>Table_Statutory_Rates[[#This Row],[VIC]]</f>
        <v>0.1</v>
      </c>
    </row>
    <row r="9" spans="2:16" ht="29.25" thickBot="1">
      <c r="B9" s="33" t="s">
        <v>217</v>
      </c>
      <c r="C9" s="33" t="s">
        <v>60</v>
      </c>
      <c r="D9" s="33"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9" s="74" t="str">
        <f ca="1">IF(INDIRECT(SUBSTITUTE(ADDRESS(1,COLUMN(Table_Statutory_Rates[[#This Row],[Effective Date]]),4),"1","")&amp;ROW()+1)&lt;&gt;"",INDIRECT(SUBSTITUTE(ADDRESS(1,COLUMN(Table_Statutory_Rates[[#This Row],[Effective Date]]),4),"1","")&amp;ROW()+1),"END")</f>
        <v>General</v>
      </c>
      <c r="F9" s="75"/>
      <c r="G9" s="75"/>
      <c r="H9" s="75"/>
      <c r="I9" s="75"/>
      <c r="J9" s="75"/>
      <c r="K9" s="75"/>
      <c r="L9" s="75"/>
      <c r="M9" s="75"/>
    </row>
    <row r="10" spans="2:16" ht="21.75" thickBot="1">
      <c r="B10" s="130" t="str">
        <f>B30</f>
        <v>General</v>
      </c>
      <c r="C10" s="130" t="s">
        <v>60</v>
      </c>
      <c r="D10" s="130"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0" s="131">
        <f ca="1">IF(INDIRECT(SUBSTITUTE(ADDRESS(1,COLUMN(Table_Statutory_Rates[[#This Row],[Effective Date]]),4),"1","")&amp;ROW()+1)&lt;&gt;"",INDIRECT(SUBSTITUTE(ADDRESS(1,COLUMN(Table_Statutory_Rates[[#This Row],[Effective Date]]),4),"1","")&amp;ROW()+1),"END")</f>
        <v>42736</v>
      </c>
      <c r="F10" s="132"/>
      <c r="G10" s="132"/>
      <c r="H10" s="132"/>
      <c r="I10" s="132"/>
      <c r="J10" s="132"/>
      <c r="K10" s="132"/>
      <c r="L10" s="132"/>
      <c r="M10" s="132"/>
    </row>
    <row r="11" spans="2:16" s="22" customFormat="1" ht="21" customHeight="1">
      <c r="B11" s="36">
        <v>42736</v>
      </c>
      <c r="C11" s="36"/>
      <c r="D11"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General</v>
      </c>
      <c r="E11" s="36" t="str">
        <f ca="1">IF(INDIRECT(SUBSTITUTE(ADDRESS(1,COLUMN(Table_Statutory_Rates[[#This Row],[Effective Date]]),4),"1","")&amp;ROW()+1)&lt;&gt;"",INDIRECT(SUBSTITUTE(ADDRESS(1,COLUMN(Table_Statutory_Rates[[#This Row],[Effective Date]]),4),"1","")&amp;ROW()+1),"END")</f>
        <v>Public Liability</v>
      </c>
      <c r="F11" s="43">
        <v>0</v>
      </c>
      <c r="G11" s="43">
        <v>0.09</v>
      </c>
      <c r="H11" s="43">
        <v>0.1</v>
      </c>
      <c r="I11" s="43">
        <v>0.09</v>
      </c>
      <c r="J11" s="43">
        <v>0.11</v>
      </c>
      <c r="K11" s="43">
        <v>0.1</v>
      </c>
      <c r="L11" s="43">
        <v>0.1</v>
      </c>
      <c r="M11" s="42">
        <v>0.1</v>
      </c>
      <c r="P11" s="39"/>
    </row>
    <row r="12" spans="2:16" ht="21.75" thickBot="1">
      <c r="B12" s="130" t="str">
        <f>B31</f>
        <v>Public Liability</v>
      </c>
      <c r="C12" s="130" t="s">
        <v>60</v>
      </c>
      <c r="D12" s="130"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2" s="131">
        <f ca="1">IF(INDIRECT(SUBSTITUTE(ADDRESS(1,COLUMN(Table_Statutory_Rates[[#This Row],[Effective Date]]),4),"1","")&amp;ROW()+1)&lt;&gt;"",INDIRECT(SUBSTITUTE(ADDRESS(1,COLUMN(Table_Statutory_Rates[[#This Row],[Effective Date]]),4),"1","")&amp;ROW()+1),"END")</f>
        <v>42370</v>
      </c>
      <c r="F12" s="132"/>
      <c r="G12" s="132"/>
      <c r="H12" s="132"/>
      <c r="I12" s="132"/>
      <c r="J12" s="132"/>
      <c r="K12" s="132"/>
      <c r="L12" s="132"/>
      <c r="M12" s="132"/>
      <c r="P12" s="133"/>
    </row>
    <row r="13" spans="2:16" s="22" customFormat="1" ht="21" customHeight="1">
      <c r="B13" s="36">
        <v>42370</v>
      </c>
      <c r="C13" s="36"/>
      <c r="D13"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Public Liability</v>
      </c>
      <c r="E13" s="36" t="str">
        <f ca="1">IF(INDIRECT(SUBSTITUTE(ADDRESS(1,COLUMN(Table_Statutory_Rates[[#This Row],[Effective Date]]),4),"1","")&amp;ROW()+1)&lt;&gt;"",INDIRECT(SUBSTITUTE(ADDRESS(1,COLUMN(Table_Statutory_Rates[[#This Row],[Effective Date]]),4),"1","")&amp;ROW()+1),"END")</f>
        <v>Professional Indemnity</v>
      </c>
      <c r="F13" s="41">
        <v>0</v>
      </c>
      <c r="G13" s="41">
        <v>0.09</v>
      </c>
      <c r="H13" s="41">
        <v>0.1</v>
      </c>
      <c r="I13" s="41">
        <v>0.09</v>
      </c>
      <c r="J13" s="41">
        <v>0.11</v>
      </c>
      <c r="K13" s="42">
        <v>0.1</v>
      </c>
      <c r="L13" s="42">
        <v>0.1</v>
      </c>
      <c r="M13" s="42">
        <v>0.1</v>
      </c>
    </row>
    <row r="14" spans="2:16" ht="21" customHeight="1" thickBot="1">
      <c r="B14" s="130" t="str">
        <f>B32</f>
        <v>Professional Indemnity</v>
      </c>
      <c r="C14" s="130" t="s">
        <v>60</v>
      </c>
      <c r="D14" s="130"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4" s="131">
        <f ca="1">IF(INDIRECT(SUBSTITUTE(ADDRESS(1,COLUMN(Table_Statutory_Rates[[#This Row],[Effective Date]]),4),"1","")&amp;ROW()+1)&lt;&gt;"",INDIRECT(SUBSTITUTE(ADDRESS(1,COLUMN(Table_Statutory_Rates[[#This Row],[Effective Date]]),4),"1","")&amp;ROW()+1),"END")</f>
        <v>42736</v>
      </c>
      <c r="F14" s="132"/>
      <c r="G14" s="132"/>
      <c r="H14" s="132"/>
      <c r="I14" s="132"/>
      <c r="J14" s="132"/>
      <c r="K14" s="132"/>
      <c r="L14" s="132"/>
      <c r="M14" s="132"/>
    </row>
    <row r="15" spans="2:16" s="22" customFormat="1" ht="21" customHeight="1">
      <c r="B15" s="36">
        <v>42736</v>
      </c>
      <c r="C15" s="36"/>
      <c r="D15"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Professional Indemnity</v>
      </c>
      <c r="E15" s="36" t="str">
        <f ca="1">IF(INDIRECT(SUBSTITUTE(ADDRESS(1,COLUMN(Table_Statutory_Rates[[#This Row],[Effective Date]]),4),"1","")&amp;ROW()+1)&lt;&gt;"",INDIRECT(SUBSTITUTE(ADDRESS(1,COLUMN(Table_Statutory_Rates[[#This Row],[Effective Date]]),4),"1","")&amp;ROW()+1),"END")</f>
        <v>Motor</v>
      </c>
      <c r="F15" s="41">
        <v>0</v>
      </c>
      <c r="G15" s="41">
        <v>0.05</v>
      </c>
      <c r="H15" s="41">
        <v>0.1</v>
      </c>
      <c r="I15" s="41">
        <v>0.09</v>
      </c>
      <c r="J15" s="41">
        <v>0.11</v>
      </c>
      <c r="K15" s="42">
        <v>0.1</v>
      </c>
      <c r="L15" s="42">
        <v>0.1</v>
      </c>
      <c r="M15" s="42">
        <v>0.1</v>
      </c>
    </row>
    <row r="16" spans="2:16" ht="21" customHeight="1" thickBot="1">
      <c r="B16" s="130" t="str">
        <f>B33</f>
        <v>Motor</v>
      </c>
      <c r="C16" s="130" t="s">
        <v>60</v>
      </c>
      <c r="D16" s="130"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6" s="131">
        <f ca="1">IF(INDIRECT(SUBSTITUTE(ADDRESS(1,COLUMN(Table_Statutory_Rates[[#This Row],[Effective Date]]),4),"1","")&amp;ROW()+1)&lt;&gt;"",INDIRECT(SUBSTITUTE(ADDRESS(1,COLUMN(Table_Statutory_Rates[[#This Row],[Effective Date]]),4),"1","")&amp;ROW()+1),"END")</f>
        <v>42736</v>
      </c>
      <c r="F16" s="132"/>
      <c r="G16" s="132"/>
      <c r="H16" s="132"/>
      <c r="I16" s="132"/>
      <c r="J16" s="132"/>
      <c r="K16" s="132"/>
      <c r="L16" s="132"/>
      <c r="M16" s="132"/>
    </row>
    <row r="17" spans="2:13" s="22" customFormat="1" ht="21" customHeight="1">
      <c r="B17" s="36">
        <v>42736</v>
      </c>
      <c r="C17" s="36"/>
      <c r="D17"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Motor</v>
      </c>
      <c r="E17" s="36" t="str">
        <f ca="1">IF(INDIRECT(SUBSTITUTE(ADDRESS(1,COLUMN(Table_Statutory_Rates[[#This Row],[Effective Date]]),4),"1","")&amp;ROW()+1)&lt;&gt;"",INDIRECT(SUBSTITUTE(ADDRESS(1,COLUMN(Table_Statutory_Rates[[#This Row],[Effective Date]]),4),"1","")&amp;ROW()+1),"END")</f>
        <v>Farm</v>
      </c>
      <c r="F17" s="41">
        <v>0</v>
      </c>
      <c r="G17" s="41">
        <v>0.05</v>
      </c>
      <c r="H17" s="41">
        <v>0.1</v>
      </c>
      <c r="I17" s="41">
        <v>0.09</v>
      </c>
      <c r="J17" s="41">
        <v>0.11</v>
      </c>
      <c r="K17" s="42">
        <v>0.1</v>
      </c>
      <c r="L17" s="42">
        <v>0.1</v>
      </c>
      <c r="M17" s="42">
        <v>0.1</v>
      </c>
    </row>
    <row r="18" spans="2:13" ht="21" customHeight="1" thickBot="1">
      <c r="B18" s="130" t="str">
        <f>B34</f>
        <v>Farm</v>
      </c>
      <c r="C18" s="130" t="s">
        <v>60</v>
      </c>
      <c r="D18" s="130"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8" s="131">
        <f ca="1">IF(INDIRECT(SUBSTITUTE(ADDRESS(1,COLUMN(Table_Statutory_Rates[[#This Row],[Effective Date]]),4),"1","")&amp;ROW()+1)&lt;&gt;"",INDIRECT(SUBSTITUTE(ADDRESS(1,COLUMN(Table_Statutory_Rates[[#This Row],[Effective Date]]),4),"1","")&amp;ROW()+1),"END")</f>
        <v>42736</v>
      </c>
      <c r="F18" s="132"/>
      <c r="G18" s="132"/>
      <c r="H18" s="132"/>
      <c r="I18" s="132"/>
      <c r="J18" s="132"/>
      <c r="K18" s="132"/>
      <c r="L18" s="132"/>
      <c r="M18" s="132"/>
    </row>
    <row r="19" spans="2:13" s="22" customFormat="1" ht="21" customHeight="1">
      <c r="B19" s="36">
        <v>42736</v>
      </c>
      <c r="C19" s="36"/>
      <c r="D19"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19" s="36">
        <f ca="1">IF(INDIRECT(SUBSTITUTE(ADDRESS(1,COLUMN(Table_Statutory_Rates[[#This Row],[Effective Date]]),4),"1","")&amp;ROW()+1)&lt;&gt;"",INDIRECT(SUBSTITUTE(ADDRESS(1,COLUMN(Table_Statutory_Rates[[#This Row],[Effective Date]]),4),"1","")&amp;ROW()+1),"END")</f>
        <v>42917</v>
      </c>
      <c r="F19" s="41">
        <v>0</v>
      </c>
      <c r="G19" s="44">
        <v>2.5000000000000001E-2</v>
      </c>
      <c r="H19" s="41">
        <v>0.1</v>
      </c>
      <c r="I19" s="41">
        <v>0.09</v>
      </c>
      <c r="J19" s="41">
        <v>0.11</v>
      </c>
      <c r="K19" s="42">
        <v>0.1</v>
      </c>
      <c r="L19" s="42">
        <v>0.1</v>
      </c>
      <c r="M19" s="42">
        <v>0.1</v>
      </c>
    </row>
    <row r="20" spans="2:13" s="22" customFormat="1" ht="21" customHeight="1">
      <c r="B20" s="70">
        <v>42917</v>
      </c>
      <c r="C20" s="36"/>
      <c r="D20"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20" s="36" t="str">
        <f ca="1">IF(INDIRECT(SUBSTITUTE(ADDRESS(1,COLUMN(Table_Statutory_Rates[[#This Row],[Effective Date]]),4),"1","")&amp;ROW()+1)&lt;&gt;"",INDIRECT(SUBSTITUTE(ADDRESS(1,COLUMN(Table_Statutory_Rates[[#This Row],[Effective Date]]),4),"1","")&amp;ROW()+1),"END")</f>
        <v>ESL</v>
      </c>
      <c r="F20" s="30">
        <f>F19</f>
        <v>0</v>
      </c>
      <c r="G20" s="44">
        <v>2.5000000000000001E-2</v>
      </c>
      <c r="H20" s="30">
        <f t="shared" ref="H20:M20" si="0">H19</f>
        <v>0.1</v>
      </c>
      <c r="I20" s="30">
        <f t="shared" si="0"/>
        <v>0.09</v>
      </c>
      <c r="J20" s="30">
        <f t="shared" si="0"/>
        <v>0.11</v>
      </c>
      <c r="K20" s="30">
        <f t="shared" si="0"/>
        <v>0.1</v>
      </c>
      <c r="L20" s="30">
        <v>0</v>
      </c>
      <c r="M20" s="30">
        <f t="shared" si="0"/>
        <v>0.1</v>
      </c>
    </row>
    <row r="21" spans="2:13" ht="29.25" thickBot="1">
      <c r="B21" s="33" t="s">
        <v>209</v>
      </c>
      <c r="C21" s="33" t="s">
        <v>60</v>
      </c>
      <c r="D21" s="33"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21" s="74">
        <f ca="1">IF(INDIRECT(SUBSTITUTE(ADDRESS(1,COLUMN(Table_Statutory_Rates[[#This Row],[Effective Date]]),4),"1","")&amp;ROW()+1)&lt;&gt;"",INDIRECT(SUBSTITUTE(ADDRESS(1,COLUMN(Table_Statutory_Rates[[#This Row],[Effective Date]]),4),"1","")&amp;ROW()+1),"END")</f>
        <v>42736</v>
      </c>
      <c r="F21" s="75"/>
      <c r="G21" s="75"/>
      <c r="H21" s="75"/>
      <c r="I21" s="75"/>
      <c r="J21" s="75"/>
      <c r="K21" s="75"/>
      <c r="L21" s="75"/>
      <c r="M21" s="75"/>
    </row>
    <row r="22" spans="2:13" s="22" customFormat="1" ht="21" customHeight="1">
      <c r="B22" s="36">
        <v>42736</v>
      </c>
      <c r="C22" s="36"/>
      <c r="D22"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ESL</v>
      </c>
      <c r="E22" s="36" t="str">
        <f ca="1">IF(INDIRECT(SUBSTITUTE(ADDRESS(1,COLUMN(Table_Statutory_Rates[[#This Row],[Effective Date]]),4),"1","")&amp;ROW()+1)&lt;&gt;"",INDIRECT(SUBSTITUTE(ADDRESS(1,COLUMN(Table_Statutory_Rates[[#This Row],[Effective Date]]),4),"1","")&amp;ROW()+1),"END")</f>
        <v>END</v>
      </c>
      <c r="F22" s="41">
        <v>0</v>
      </c>
      <c r="G22" s="41">
        <v>0.3</v>
      </c>
      <c r="H22" s="41">
        <v>0</v>
      </c>
      <c r="I22" s="41">
        <v>0</v>
      </c>
      <c r="J22" s="41">
        <v>0</v>
      </c>
      <c r="K22" s="42">
        <v>0.28000000000000003</v>
      </c>
      <c r="L22" s="42">
        <v>0</v>
      </c>
      <c r="M22" s="42">
        <v>0</v>
      </c>
    </row>
    <row r="27" spans="2:13" ht="29.25" thickBot="1">
      <c r="B27" s="33" t="s">
        <v>218</v>
      </c>
    </row>
    <row r="29" spans="2:13" ht="15">
      <c r="B29" s="16" t="s">
        <v>6</v>
      </c>
    </row>
    <row r="30" spans="2:13" ht="21" customHeight="1">
      <c r="B30" s="16" t="s">
        <v>203</v>
      </c>
    </row>
    <row r="31" spans="2:13" ht="21" customHeight="1">
      <c r="B31" s="16" t="s">
        <v>211</v>
      </c>
    </row>
    <row r="32" spans="2:13" ht="21" customHeight="1">
      <c r="B32" s="16" t="s">
        <v>219</v>
      </c>
    </row>
    <row r="33" spans="2:2" ht="21" customHeight="1">
      <c r="B33" s="16" t="s">
        <v>220</v>
      </c>
    </row>
    <row r="34" spans="2:2" ht="21" customHeight="1">
      <c r="B34" s="16" t="s">
        <v>221</v>
      </c>
    </row>
    <row r="36" spans="2:2" ht="29.25" thickBot="1">
      <c r="B36" s="33" t="s">
        <v>222</v>
      </c>
    </row>
    <row r="38" spans="2:2" ht="15">
      <c r="B38" s="16" t="s">
        <v>6</v>
      </c>
    </row>
    <row r="39" spans="2:2" ht="21" customHeight="1">
      <c r="B39" s="16" t="s">
        <v>205</v>
      </c>
    </row>
    <row r="40" spans="2:2" ht="21" customHeight="1">
      <c r="B40" s="16" t="s">
        <v>223</v>
      </c>
    </row>
  </sheetData>
  <sheetProtection sheet="1" insertRows="0" deleteRows="0"/>
  <pageMargins left="0.7" right="0.7" top="0.75" bottom="0.75" header="0.3" footer="0.3"/>
  <pageSetup paperSize="9" orientation="portrait" r:id="rId1"/>
  <tableParts count="3">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5F34"/>
  </sheetPr>
  <dimension ref="B1:K31"/>
  <sheetViews>
    <sheetView topLeftCell="A13" workbookViewId="0">
      <selection activeCell="H13" sqref="H13"/>
    </sheetView>
  </sheetViews>
  <sheetFormatPr defaultColWidth="9.140625" defaultRowHeight="21" customHeight="1"/>
  <cols>
    <col min="1" max="1" width="9.140625" style="21"/>
    <col min="2" max="2" width="31" style="21" customWidth="1"/>
    <col min="3" max="11" width="16.42578125" style="21" customWidth="1"/>
    <col min="12" max="16384" width="9.140625" style="21"/>
  </cols>
  <sheetData>
    <row r="1" spans="2:6" s="22" customFormat="1" ht="21" customHeight="1"/>
    <row r="2" spans="2:6" ht="47.25" thickBot="1">
      <c r="B2" s="19" t="s">
        <v>224</v>
      </c>
      <c r="C2" s="19"/>
      <c r="D2" s="19"/>
      <c r="E2" s="19"/>
      <c r="F2" s="19"/>
    </row>
    <row r="4" spans="2:6" ht="29.25" thickBot="1">
      <c r="B4" s="15" t="s">
        <v>94</v>
      </c>
      <c r="C4" s="15"/>
      <c r="D4" s="15"/>
      <c r="E4" s="15"/>
      <c r="F4" s="15"/>
    </row>
    <row r="6" spans="2:6" ht="15">
      <c r="B6" s="16" t="s">
        <v>225</v>
      </c>
      <c r="C6" s="16" t="s">
        <v>176</v>
      </c>
      <c r="D6" s="16" t="s">
        <v>177</v>
      </c>
      <c r="E6" s="16" t="s">
        <v>178</v>
      </c>
      <c r="F6" s="16" t="s">
        <v>179</v>
      </c>
    </row>
    <row r="7" spans="2:6" s="22" customFormat="1" ht="21" customHeight="1">
      <c r="B7" s="10" t="s">
        <v>3</v>
      </c>
      <c r="C7" s="10" t="s">
        <v>226</v>
      </c>
      <c r="D7" s="10"/>
      <c r="E7" s="10"/>
      <c r="F7" s="10"/>
    </row>
    <row r="8" spans="2:6" s="22" customFormat="1" ht="21" customHeight="1">
      <c r="B8" s="28" t="s">
        <v>227</v>
      </c>
      <c r="C8" s="27" t="b">
        <v>1</v>
      </c>
      <c r="D8" s="27"/>
      <c r="E8" s="27"/>
      <c r="F8" s="27"/>
    </row>
    <row r="9" spans="2:6" s="22" customFormat="1" ht="21" customHeight="1">
      <c r="B9" s="27" t="s">
        <v>228</v>
      </c>
      <c r="C9" s="27">
        <v>1</v>
      </c>
      <c r="D9" s="27">
        <v>12</v>
      </c>
      <c r="E9" s="27">
        <v>26</v>
      </c>
      <c r="F9" s="27">
        <v>52</v>
      </c>
    </row>
    <row r="10" spans="2:6" ht="29.25" thickBot="1">
      <c r="B10" s="15" t="s">
        <v>226</v>
      </c>
      <c r="C10" s="15"/>
      <c r="D10" s="15"/>
      <c r="E10" s="15"/>
      <c r="F10" s="15"/>
    </row>
    <row r="11" spans="2:6" s="22" customFormat="1" ht="21" customHeight="1">
      <c r="B11" s="10" t="s">
        <v>229</v>
      </c>
      <c r="C11" s="13">
        <v>0</v>
      </c>
      <c r="D11" s="13">
        <v>0</v>
      </c>
      <c r="E11" s="13">
        <f>Table_Payment_Options[[#This Row],[Monthly]]</f>
        <v>0</v>
      </c>
      <c r="F11" s="13">
        <f>Table_Payment_Options[[#This Row],[Fortnightly]]</f>
        <v>0</v>
      </c>
    </row>
    <row r="12" spans="2:6" s="22" customFormat="1" ht="21" customHeight="1">
      <c r="B12" s="10" t="s">
        <v>230</v>
      </c>
      <c r="C12" s="13">
        <v>0</v>
      </c>
      <c r="D12" s="13">
        <v>0</v>
      </c>
      <c r="E12" s="13">
        <f>Table_Payment_Options[[#This Row],[Monthly]]</f>
        <v>0</v>
      </c>
      <c r="F12" s="13">
        <f>Table_Payment_Options[[#This Row],[Fortnightly]]</f>
        <v>0</v>
      </c>
    </row>
    <row r="13" spans="2:6" s="22" customFormat="1" ht="21" customHeight="1">
      <c r="B13" s="10" t="s">
        <v>231</v>
      </c>
      <c r="C13" s="30">
        <v>0</v>
      </c>
      <c r="D13" s="30">
        <v>0</v>
      </c>
      <c r="E13" s="30">
        <f>Table_Payment_Options[[#This Row],[Monthly]]</f>
        <v>0</v>
      </c>
      <c r="F13" s="30">
        <f>Table_Payment_Options[[#This Row],[Fortnightly]]</f>
        <v>0</v>
      </c>
    </row>
    <row r="14" spans="2:6" ht="29.25" thickBot="1">
      <c r="B14" s="15" t="s">
        <v>232</v>
      </c>
      <c r="C14" s="15"/>
      <c r="D14" s="15"/>
      <c r="E14" s="15"/>
      <c r="F14" s="15"/>
    </row>
    <row r="15" spans="2:6" s="22" customFormat="1" ht="21" customHeight="1">
      <c r="B15" s="10" t="s">
        <v>229</v>
      </c>
      <c r="C15" s="13">
        <v>0</v>
      </c>
      <c r="D15" s="13">
        <v>0</v>
      </c>
      <c r="E15" s="13">
        <f>Table_Payment_Options[[#This Row],[Monthly]]</f>
        <v>0</v>
      </c>
      <c r="F15" s="13">
        <f>Table_Payment_Options[[#This Row],[Fortnightly]]</f>
        <v>0</v>
      </c>
    </row>
    <row r="16" spans="2:6" s="22" customFormat="1" ht="21" customHeight="1">
      <c r="B16" s="10" t="s">
        <v>230</v>
      </c>
      <c r="C16" s="13">
        <v>0</v>
      </c>
      <c r="D16" s="13">
        <v>0</v>
      </c>
      <c r="E16" s="13">
        <f>Table_Payment_Options[[#This Row],[Monthly]]</f>
        <v>0</v>
      </c>
      <c r="F16" s="13">
        <f>Table_Payment_Options[[#This Row],[Fortnightly]]</f>
        <v>0</v>
      </c>
    </row>
    <row r="17" spans="2:11" s="22" customFormat="1" ht="21" customHeight="1">
      <c r="B17" s="10" t="s">
        <v>231</v>
      </c>
      <c r="C17" s="30">
        <v>0</v>
      </c>
      <c r="D17" s="30">
        <v>0</v>
      </c>
      <c r="E17" s="30">
        <f>Table_Payment_Options[[#This Row],[Monthly]]</f>
        <v>0</v>
      </c>
      <c r="F17" s="30">
        <f>Table_Payment_Options[[#This Row],[Fortnightly]]</f>
        <v>0</v>
      </c>
    </row>
    <row r="19" spans="2:11" ht="29.25" thickBot="1">
      <c r="B19" s="15" t="s">
        <v>96</v>
      </c>
      <c r="C19" s="15"/>
      <c r="D19" s="15"/>
      <c r="E19" s="15"/>
      <c r="F19" s="15"/>
      <c r="G19" s="15"/>
      <c r="H19" s="15"/>
      <c r="I19" s="15"/>
      <c r="J19" s="15"/>
      <c r="K19" s="15"/>
    </row>
    <row r="21" spans="2:11" ht="15">
      <c r="B21" s="16" t="s">
        <v>225</v>
      </c>
      <c r="C21" s="16" t="s">
        <v>181</v>
      </c>
      <c r="D21" s="16" t="s">
        <v>182</v>
      </c>
      <c r="E21" s="16" t="s">
        <v>877</v>
      </c>
      <c r="F21" s="16" t="s">
        <v>878</v>
      </c>
      <c r="G21" s="27" t="s">
        <v>180</v>
      </c>
      <c r="H21" s="27" t="s">
        <v>1012</v>
      </c>
      <c r="I21" s="27" t="s">
        <v>1015</v>
      </c>
      <c r="J21" s="27" t="s">
        <v>1014</v>
      </c>
      <c r="K21" s="27" t="s">
        <v>1013</v>
      </c>
    </row>
    <row r="22" spans="2:11" ht="29.25" thickBot="1">
      <c r="B22" s="15" t="s">
        <v>226</v>
      </c>
      <c r="C22" s="15"/>
      <c r="D22" s="15"/>
      <c r="E22" s="15"/>
      <c r="F22" s="15"/>
      <c r="G22" s="49"/>
      <c r="H22" s="49"/>
      <c r="I22" s="49"/>
      <c r="J22" s="49"/>
      <c r="K22" s="49"/>
    </row>
    <row r="23" spans="2:11" s="22" customFormat="1" ht="21" customHeight="1">
      <c r="B23" s="10" t="s">
        <v>233</v>
      </c>
      <c r="C23" s="10" t="b">
        <v>1</v>
      </c>
      <c r="D23" s="10" t="b">
        <v>1</v>
      </c>
      <c r="E23" s="10"/>
      <c r="F23" s="10"/>
      <c r="G23" s="27"/>
      <c r="H23" s="27"/>
      <c r="I23" s="27"/>
      <c r="J23" s="27"/>
      <c r="K23" s="27"/>
    </row>
    <row r="24" spans="2:11" s="22" customFormat="1" ht="21" customHeight="1">
      <c r="B24" s="10" t="s">
        <v>227</v>
      </c>
      <c r="C24" s="10" t="b">
        <v>1</v>
      </c>
      <c r="D24" s="10"/>
      <c r="E24" s="10"/>
      <c r="F24" s="10"/>
      <c r="G24" s="27"/>
      <c r="H24" s="27"/>
      <c r="I24" s="27"/>
      <c r="J24" s="27"/>
      <c r="K24" s="27"/>
    </row>
    <row r="25" spans="2:11" s="22" customFormat="1" ht="21" customHeight="1">
      <c r="B25" s="10" t="s">
        <v>234</v>
      </c>
      <c r="C25" s="10">
        <v>0.15</v>
      </c>
      <c r="D25" s="10">
        <v>0.15</v>
      </c>
      <c r="E25" s="10">
        <v>0</v>
      </c>
      <c r="F25" s="10">
        <v>0</v>
      </c>
      <c r="G25" s="27">
        <v>0</v>
      </c>
      <c r="H25" s="27">
        <v>0</v>
      </c>
      <c r="I25" s="27">
        <v>0</v>
      </c>
      <c r="J25" s="27">
        <v>0</v>
      </c>
      <c r="K25" s="27">
        <v>0</v>
      </c>
    </row>
    <row r="26" spans="2:11" s="22" customFormat="1" ht="21" customHeight="1">
      <c r="B26" s="10" t="s">
        <v>235</v>
      </c>
      <c r="C26" s="134">
        <v>1.4999999999999999E-2</v>
      </c>
      <c r="D26" s="134">
        <v>1.6E-2</v>
      </c>
      <c r="E26" s="134">
        <v>0</v>
      </c>
      <c r="F26" s="134">
        <v>0</v>
      </c>
      <c r="G26" s="134">
        <v>0</v>
      </c>
      <c r="H26" s="134">
        <v>0</v>
      </c>
      <c r="I26" s="134">
        <v>0</v>
      </c>
      <c r="J26" s="134">
        <v>0</v>
      </c>
      <c r="K26" s="134">
        <v>0</v>
      </c>
    </row>
    <row r="27" spans="2:11" ht="29.25" thickBot="1">
      <c r="B27" s="15" t="s">
        <v>232</v>
      </c>
      <c r="C27" s="15"/>
      <c r="D27" s="15"/>
      <c r="E27" s="15"/>
      <c r="F27" s="15"/>
      <c r="G27" s="49"/>
      <c r="H27" s="49"/>
      <c r="I27" s="49"/>
      <c r="J27" s="49"/>
      <c r="K27" s="49"/>
    </row>
    <row r="28" spans="2:11" s="22" customFormat="1" ht="21" customHeight="1">
      <c r="B28" s="10" t="s">
        <v>233</v>
      </c>
      <c r="C28" s="10"/>
      <c r="D28" s="10"/>
      <c r="E28" s="10"/>
      <c r="F28" s="10"/>
      <c r="G28" s="27"/>
      <c r="H28" s="27"/>
      <c r="I28" s="27"/>
      <c r="J28" s="27"/>
      <c r="K28" s="27"/>
    </row>
    <row r="29" spans="2:11" s="22" customFormat="1" ht="21" customHeight="1">
      <c r="B29" s="10" t="s">
        <v>227</v>
      </c>
      <c r="C29" s="10"/>
      <c r="D29" s="10"/>
      <c r="E29" s="10"/>
      <c r="F29" s="10"/>
      <c r="G29" s="27"/>
      <c r="H29" s="27"/>
      <c r="I29" s="27"/>
      <c r="J29" s="27"/>
      <c r="K29" s="27"/>
    </row>
    <row r="30" spans="2:11" s="22" customFormat="1" ht="21" customHeight="1">
      <c r="B30" s="10" t="s">
        <v>234</v>
      </c>
      <c r="C30" s="10">
        <v>0</v>
      </c>
      <c r="D30" s="10">
        <v>0</v>
      </c>
      <c r="E30" s="10">
        <v>0</v>
      </c>
      <c r="F30" s="10">
        <v>0</v>
      </c>
      <c r="G30" s="27">
        <v>0</v>
      </c>
      <c r="H30" s="27">
        <v>0</v>
      </c>
      <c r="I30" s="27">
        <v>0</v>
      </c>
      <c r="J30" s="27">
        <v>0</v>
      </c>
      <c r="K30" s="27">
        <v>0</v>
      </c>
    </row>
    <row r="31" spans="2:11" s="22" customFormat="1" ht="21" customHeight="1">
      <c r="B31" s="10" t="s">
        <v>235</v>
      </c>
      <c r="C31" s="134">
        <v>0</v>
      </c>
      <c r="D31" s="134">
        <v>0</v>
      </c>
      <c r="E31" s="134">
        <v>0</v>
      </c>
      <c r="F31" s="134">
        <v>0</v>
      </c>
      <c r="G31" s="134">
        <v>0</v>
      </c>
      <c r="H31" s="134">
        <v>0</v>
      </c>
      <c r="I31" s="134">
        <v>0</v>
      </c>
      <c r="J31" s="134">
        <v>0</v>
      </c>
      <c r="K31" s="134">
        <v>0</v>
      </c>
    </row>
  </sheetData>
  <pageMargins left="0.7" right="0.7" top="0.75" bottom="0.75" header="0.3" footer="0.3"/>
  <pageSetup paperSize="9"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5F34"/>
  </sheetPr>
  <dimension ref="B1:V30"/>
  <sheetViews>
    <sheetView topLeftCell="J4" workbookViewId="0">
      <selection activeCell="Q20" sqref="Q20"/>
    </sheetView>
  </sheetViews>
  <sheetFormatPr defaultColWidth="9.140625" defaultRowHeight="21" customHeight="1"/>
  <cols>
    <col min="1" max="1" width="9.140625" style="3"/>
    <col min="2" max="2" width="42.85546875" style="3" customWidth="1"/>
    <col min="3" max="3" width="18.42578125" style="3" customWidth="1"/>
    <col min="4" max="4" width="11.85546875" style="3" customWidth="1"/>
    <col min="5" max="5" width="11.5703125" style="3" customWidth="1"/>
    <col min="6" max="13" width="10.140625" style="3" customWidth="1"/>
    <col min="14" max="14" width="12.140625" style="3" customWidth="1"/>
    <col min="15" max="15" width="13.7109375" style="3" customWidth="1"/>
    <col min="16" max="16" width="14" style="3" customWidth="1"/>
    <col min="17" max="17" width="12.28515625" style="3" customWidth="1"/>
    <col min="18" max="18" width="14.28515625" style="3" customWidth="1"/>
    <col min="19" max="19" width="14" style="3" customWidth="1"/>
    <col min="20" max="21" width="16.28515625" style="3" customWidth="1"/>
    <col min="22" max="22" width="22.42578125" style="3" customWidth="1"/>
    <col min="23" max="33" width="18.7109375" style="3" customWidth="1"/>
    <col min="34" max="16384" width="9.140625" style="3"/>
  </cols>
  <sheetData>
    <row r="1" spans="2:21" ht="21" customHeight="1">
      <c r="C1" s="111"/>
      <c r="D1" s="111"/>
      <c r="E1" s="111"/>
      <c r="F1" s="111"/>
      <c r="G1" s="111"/>
      <c r="H1" s="111"/>
      <c r="I1" s="111"/>
      <c r="J1" s="111"/>
      <c r="K1" s="111"/>
      <c r="L1" s="111"/>
      <c r="M1" s="111"/>
      <c r="N1" s="111"/>
      <c r="O1" s="111"/>
      <c r="P1" s="111"/>
      <c r="Q1" s="111"/>
      <c r="R1" s="111"/>
      <c r="S1" s="111"/>
      <c r="T1" s="111"/>
      <c r="U1" s="111"/>
    </row>
    <row r="2" spans="2:21" ht="47.25" thickBot="1">
      <c r="B2" s="79" t="s">
        <v>236</v>
      </c>
      <c r="C2" s="112"/>
      <c r="D2" s="112"/>
      <c r="E2" s="112"/>
      <c r="F2" s="112"/>
      <c r="G2" s="112"/>
      <c r="H2" s="112"/>
      <c r="I2" s="112"/>
      <c r="J2" s="112"/>
      <c r="K2" s="112"/>
      <c r="L2" s="112"/>
      <c r="M2" s="112"/>
      <c r="N2" s="112"/>
      <c r="O2" s="112"/>
      <c r="P2" s="112"/>
      <c r="Q2" s="112"/>
      <c r="R2" s="112"/>
      <c r="S2" s="112"/>
      <c r="T2" s="112"/>
      <c r="U2" s="112"/>
    </row>
    <row r="3" spans="2:21" ht="21" customHeight="1">
      <c r="C3" s="111"/>
      <c r="D3" s="111"/>
      <c r="E3" s="111"/>
      <c r="F3" s="111"/>
      <c r="G3" s="111"/>
      <c r="H3" s="111"/>
      <c r="I3" s="111"/>
      <c r="J3" s="111"/>
      <c r="K3" s="111"/>
      <c r="L3" s="111"/>
      <c r="M3" s="111"/>
      <c r="N3" s="111"/>
      <c r="O3" s="111"/>
      <c r="P3" s="111"/>
      <c r="Q3" s="111"/>
      <c r="R3" s="111"/>
      <c r="S3" s="111"/>
      <c r="T3" s="111"/>
      <c r="U3" s="111"/>
    </row>
    <row r="4" spans="2:21" ht="24.75" customHeight="1" thickBot="1">
      <c r="B4" s="4" t="s">
        <v>237</v>
      </c>
      <c r="C4" s="113"/>
      <c r="D4" s="113"/>
      <c r="E4" s="113"/>
      <c r="F4" s="113"/>
      <c r="G4" s="113"/>
      <c r="H4" s="113"/>
      <c r="I4" s="113"/>
      <c r="J4" s="113"/>
      <c r="K4" s="113"/>
      <c r="L4" s="113"/>
      <c r="M4" s="113"/>
      <c r="N4" s="113"/>
      <c r="O4" s="113"/>
      <c r="P4" s="113"/>
      <c r="Q4" s="112"/>
      <c r="R4" s="112"/>
      <c r="S4" s="112"/>
      <c r="T4" s="112"/>
      <c r="U4" s="112"/>
    </row>
    <row r="5" spans="2:21" ht="21" customHeight="1">
      <c r="C5" s="111"/>
      <c r="D5" s="111"/>
      <c r="E5" s="111"/>
      <c r="F5" s="111"/>
      <c r="G5" s="111"/>
      <c r="H5" s="111"/>
      <c r="I5" s="111"/>
      <c r="J5" s="111"/>
      <c r="K5" s="111"/>
      <c r="L5" s="111"/>
      <c r="M5" s="111"/>
      <c r="N5" s="111"/>
      <c r="O5" s="111"/>
      <c r="P5" s="111"/>
      <c r="Q5" s="111"/>
      <c r="R5" s="111"/>
      <c r="S5" s="111"/>
      <c r="T5" s="111"/>
      <c r="U5" s="111"/>
    </row>
    <row r="6" spans="2:21" ht="15">
      <c r="B6" t="s">
        <v>225</v>
      </c>
      <c r="C6" s="9" t="s">
        <v>714</v>
      </c>
      <c r="D6" s="114" t="s">
        <v>209</v>
      </c>
      <c r="E6" s="9" t="s">
        <v>210</v>
      </c>
      <c r="F6" s="9" t="s">
        <v>868</v>
      </c>
      <c r="G6" s="9" t="s">
        <v>869</v>
      </c>
      <c r="H6" s="9" t="s">
        <v>870</v>
      </c>
      <c r="I6" s="9" t="s">
        <v>871</v>
      </c>
      <c r="J6" s="9" t="s">
        <v>872</v>
      </c>
      <c r="K6" s="9" t="s">
        <v>873</v>
      </c>
      <c r="L6" s="9" t="s">
        <v>874</v>
      </c>
      <c r="M6" s="9" t="s">
        <v>875</v>
      </c>
      <c r="N6" s="114" t="s">
        <v>876</v>
      </c>
      <c r="O6" s="114" t="s">
        <v>238</v>
      </c>
      <c r="P6" s="114" t="s">
        <v>239</v>
      </c>
      <c r="Q6" s="114" t="s">
        <v>240</v>
      </c>
      <c r="R6" s="114" t="s">
        <v>241</v>
      </c>
      <c r="S6" s="114" t="s">
        <v>242</v>
      </c>
      <c r="T6" s="114" t="s">
        <v>243</v>
      </c>
      <c r="U6" s="114" t="s">
        <v>111</v>
      </c>
    </row>
    <row r="7" spans="2:21" ht="29.25" thickBot="1">
      <c r="B7" s="4" t="s">
        <v>244</v>
      </c>
      <c r="C7" s="113"/>
      <c r="D7" s="113"/>
      <c r="E7" s="113"/>
      <c r="F7" s="113"/>
      <c r="G7" s="113"/>
      <c r="H7" s="113"/>
      <c r="I7" s="113"/>
      <c r="J7" s="113"/>
      <c r="K7" s="113"/>
      <c r="L7" s="113"/>
      <c r="M7" s="113"/>
      <c r="N7" s="113"/>
      <c r="O7" s="113"/>
      <c r="P7" s="113"/>
      <c r="Q7" s="113"/>
      <c r="R7" s="113"/>
      <c r="S7" s="113"/>
      <c r="T7" s="113"/>
      <c r="U7" s="120"/>
    </row>
    <row r="8" spans="2:21" ht="21" customHeight="1">
      <c r="B8" s="2" t="str">
        <f>Risk_1_Name</f>
        <v>Professional Indemnity</v>
      </c>
      <c r="C8" s="115">
        <f ca="1">'Risk 1'!J150</f>
        <v>12.299999999999997</v>
      </c>
      <c r="D8" s="115">
        <f ca="1">'Risk 1'!J151</f>
        <v>0</v>
      </c>
      <c r="E8" s="115">
        <f ca="1">'Risk 1'!J161</f>
        <v>1.2299999999999998</v>
      </c>
      <c r="F8" s="115">
        <f ca="1">'Risk 1'!J162</f>
        <v>0</v>
      </c>
      <c r="G8" s="115">
        <f ca="1">'Risk 1'!J163</f>
        <v>0</v>
      </c>
      <c r="H8" s="115">
        <f ca="1">'Risk 1'!J164</f>
        <v>0</v>
      </c>
      <c r="I8" s="115">
        <f ca="1">'Risk 1'!J165</f>
        <v>0</v>
      </c>
      <c r="J8" s="115">
        <f ca="1">'Risk 1'!J166</f>
        <v>0</v>
      </c>
      <c r="K8" s="115">
        <f ca="1">'Risk 1'!J167</f>
        <v>0</v>
      </c>
      <c r="L8" s="115">
        <f ca="1">'Risk 1'!J168</f>
        <v>0</v>
      </c>
      <c r="M8" s="115">
        <f ca="1">'Risk 1'!J169</f>
        <v>0</v>
      </c>
      <c r="N8" s="115">
        <f ca="1">SUM(Table_Premium_Breakdown[[#This Row],[SD ACT]:[SD WA]])</f>
        <v>0</v>
      </c>
      <c r="O8" s="115">
        <v>0</v>
      </c>
      <c r="P8" s="118">
        <f ca="1">Table_Premium_Breakdown[[#This Row],[Base Premium]]+Table_Premium_Breakdown[[#This Row],[ESL]]+Table_Premium_Breakdown[[#This Row],[GST]]+Table_Premium_Breakdown[[#This Row],[SD Total]]+Table_Premium_Breakdown[[#This Row],[Service Fees]]</f>
        <v>13.529999999999998</v>
      </c>
      <c r="Q8" s="115">
        <v>0</v>
      </c>
      <c r="R8" s="115">
        <f ca="1">SUM(Table_Premium_Breakdown[[#This Row],[Sub Total 1]:[Interest]])</f>
        <v>13.529999999999998</v>
      </c>
      <c r="S8" s="115">
        <v>0</v>
      </c>
      <c r="T8" s="115">
        <v>0</v>
      </c>
      <c r="U8" s="115">
        <f ca="1">SUM(Table_Premium_Breakdown[[#This Row],[Sub Total 2]:[Transaction Costs]])</f>
        <v>13.529999999999998</v>
      </c>
    </row>
    <row r="9" spans="2:21" ht="21" customHeight="1">
      <c r="B9" s="6" t="str">
        <f>Risk_2_Name</f>
        <v>Else</v>
      </c>
      <c r="C9" s="116">
        <f>'Risk 2'!J48</f>
        <v>0</v>
      </c>
      <c r="D9" s="116">
        <f ca="1">'Risk 2'!J49</f>
        <v>0</v>
      </c>
      <c r="E9" s="116">
        <f ca="1">'Risk 2'!J50</f>
        <v>0</v>
      </c>
      <c r="F9" s="116">
        <f ca="1">'Risk 2'!J51</f>
        <v>0</v>
      </c>
      <c r="G9" s="116">
        <f ca="1">'Risk 2'!J52</f>
        <v>0</v>
      </c>
      <c r="H9" s="116">
        <f ca="1">'Risk 2'!J53</f>
        <v>0</v>
      </c>
      <c r="I9" s="116">
        <f ca="1">'Risk 2'!J54</f>
        <v>0</v>
      </c>
      <c r="J9" s="116">
        <f ca="1">'Risk 2'!J55</f>
        <v>0</v>
      </c>
      <c r="K9" s="116">
        <f ca="1">'Risk 2'!J56</f>
        <v>0</v>
      </c>
      <c r="L9" s="116">
        <f ca="1">'Risk 2'!J57</f>
        <v>0</v>
      </c>
      <c r="M9" s="116">
        <f ca="1">'Risk 2'!J58</f>
        <v>0</v>
      </c>
      <c r="N9" s="115">
        <f ca="1">SUM(Table_Premium_Breakdown[[#This Row],[SD ACT]:[SD WA]])</f>
        <v>0</v>
      </c>
      <c r="O9" s="116">
        <v>0</v>
      </c>
      <c r="P9" s="118">
        <f ca="1">Table_Premium_Breakdown[[#This Row],[Base Premium]]+Table_Premium_Breakdown[[#This Row],[ESL]]+Table_Premium_Breakdown[[#This Row],[GST]]+Table_Premium_Breakdown[[#This Row],[SD Total]]+Table_Premium_Breakdown[[#This Row],[Service Fees]]</f>
        <v>0</v>
      </c>
      <c r="Q9" s="116">
        <v>0</v>
      </c>
      <c r="R9" s="115">
        <f ca="1">SUM(Table_Premium_Breakdown[[#This Row],[Sub Total 1]:[Interest]])</f>
        <v>0</v>
      </c>
      <c r="S9" s="116">
        <v>0</v>
      </c>
      <c r="T9" s="116">
        <v>0</v>
      </c>
      <c r="U9" s="116">
        <f ca="1">SUM(Table_Premium_Breakdown[[#This Row],[Sub Total 2]:[Transaction Costs]])</f>
        <v>0</v>
      </c>
    </row>
    <row r="10" spans="2:21" ht="21" customHeight="1">
      <c r="B10" s="1"/>
      <c r="C10" s="117"/>
      <c r="D10" s="115"/>
      <c r="E10" s="117"/>
      <c r="F10" s="117"/>
      <c r="G10" s="117"/>
      <c r="H10" s="117"/>
      <c r="I10" s="117"/>
      <c r="J10" s="117"/>
      <c r="K10" s="117"/>
      <c r="L10" s="117"/>
      <c r="M10" s="117"/>
      <c r="N10" s="117"/>
      <c r="O10" s="117"/>
      <c r="P10" s="118"/>
      <c r="Q10" s="117"/>
      <c r="R10" s="115"/>
      <c r="S10" s="117"/>
      <c r="T10" s="117"/>
      <c r="U10" s="115"/>
    </row>
    <row r="11" spans="2:21" ht="21" customHeight="1">
      <c r="B11" s="1"/>
      <c r="C11" s="118"/>
      <c r="D11" s="119"/>
      <c r="E11" s="118"/>
      <c r="F11" s="118"/>
      <c r="G11" s="118"/>
      <c r="H11" s="118"/>
      <c r="I11" s="118"/>
      <c r="J11" s="118"/>
      <c r="K11" s="118"/>
      <c r="L11" s="118"/>
      <c r="M11" s="118"/>
      <c r="N11" s="118"/>
      <c r="O11" s="118"/>
      <c r="P11" s="118"/>
      <c r="Q11" s="118"/>
      <c r="R11" s="115"/>
      <c r="S11" s="118"/>
      <c r="T11" s="118"/>
      <c r="U11" s="119"/>
    </row>
    <row r="12" spans="2:21" ht="29.25" thickBot="1">
      <c r="B12" s="4" t="s">
        <v>245</v>
      </c>
      <c r="C12" s="113"/>
      <c r="D12" s="113"/>
      <c r="E12" s="113"/>
      <c r="F12" s="113"/>
      <c r="G12" s="113"/>
      <c r="H12" s="113"/>
      <c r="I12" s="113"/>
      <c r="J12" s="113"/>
      <c r="K12" s="113"/>
      <c r="L12" s="113"/>
      <c r="M12" s="113"/>
      <c r="N12" s="113"/>
      <c r="O12" s="113"/>
      <c r="P12" s="121"/>
      <c r="Q12" s="113"/>
      <c r="R12" s="113"/>
      <c r="S12" s="113"/>
      <c r="T12" s="113"/>
      <c r="U12" s="120"/>
    </row>
    <row r="13" spans="2:21" ht="21" customHeight="1">
      <c r="B13" s="1" t="s">
        <v>867</v>
      </c>
      <c r="C13" s="118">
        <v>0</v>
      </c>
      <c r="D13" s="118">
        <v>0</v>
      </c>
      <c r="E13" s="118">
        <f ca="1">Table_Premium_Breakdown[[#This Row],[Service Fees]]*0.1</f>
        <v>0</v>
      </c>
      <c r="F13" s="118">
        <v>0</v>
      </c>
      <c r="G13" s="118">
        <v>0</v>
      </c>
      <c r="H13" s="118">
        <v>0</v>
      </c>
      <c r="I13" s="118">
        <v>0</v>
      </c>
      <c r="J13" s="118">
        <v>0</v>
      </c>
      <c r="K13" s="118">
        <v>0</v>
      </c>
      <c r="L13" s="118">
        <v>0</v>
      </c>
      <c r="M13" s="118">
        <v>0</v>
      </c>
      <c r="N13" s="118">
        <v>0</v>
      </c>
      <c r="O13" s="118">
        <f ca="1">Settings_Financial_Broker_Fee_Once_Off+(Table_Premium_Breakdown[[#Totals],[Base Premium]]*Settings_Financial_Broker_Fee_Premium_Percent)</f>
        <v>0</v>
      </c>
      <c r="P13" s="118">
        <f ca="1">Table_Premium_Breakdown[[#This Row],[Base Premium]]+Table_Premium_Breakdown[[#This Row],[ESL]]+Table_Premium_Breakdown[[#This Row],[GST]]+Table_Premium_Breakdown[[#This Row],[SD Total]]+Table_Premium_Breakdown[[#This Row],[Service Fees]]</f>
        <v>0</v>
      </c>
      <c r="Q13" s="118">
        <v>0</v>
      </c>
      <c r="R13" s="115">
        <f ca="1">SUM(Table_Premium_Breakdown[[#This Row],[Sub Total 1]:[Interest]])</f>
        <v>0</v>
      </c>
      <c r="S13" s="118">
        <v>0</v>
      </c>
      <c r="T13" s="118">
        <v>0</v>
      </c>
      <c r="U13" s="118">
        <f ca="1">SUM(Table_Premium_Breakdown[[#This Row],[Sub Total 2]:[Transaction Costs]])</f>
        <v>0</v>
      </c>
    </row>
    <row r="14" spans="2:21" ht="21" customHeight="1">
      <c r="B14" s="1" t="s">
        <v>866</v>
      </c>
      <c r="C14" s="118">
        <v>0</v>
      </c>
      <c r="D14" s="118">
        <v>0</v>
      </c>
      <c r="E14" s="118">
        <f ca="1">Table_Premium_Breakdown[[#This Row],[Service Fees]]*0.1</f>
        <v>0</v>
      </c>
      <c r="F14" s="118">
        <v>0</v>
      </c>
      <c r="G14" s="118">
        <v>0</v>
      </c>
      <c r="H14" s="118">
        <v>0</v>
      </c>
      <c r="I14" s="118">
        <v>0</v>
      </c>
      <c r="J14" s="118">
        <v>0</v>
      </c>
      <c r="K14" s="118">
        <v>0</v>
      </c>
      <c r="L14" s="118">
        <v>0</v>
      </c>
      <c r="M14" s="118">
        <v>0</v>
      </c>
      <c r="N14" s="118">
        <v>0</v>
      </c>
      <c r="O14" s="118">
        <f ca="1">Settings_Financial_Underwriter_Fee_Once_Off+(Table_Premium_Breakdown[[#Totals],[Base Premium]]*Settings_Financial_Underwriter_Fee_Premium_Percent)</f>
        <v>0</v>
      </c>
      <c r="P14" s="118">
        <f ca="1">Table_Premium_Breakdown[[#This Row],[Base Premium]]+Table_Premium_Breakdown[[#This Row],[ESL]]+Table_Premium_Breakdown[[#This Row],[GST]]+Table_Premium_Breakdown[[#This Row],[SD Total]]+Table_Premium_Breakdown[[#This Row],[Service Fees]]</f>
        <v>0</v>
      </c>
      <c r="Q14" s="118">
        <v>0</v>
      </c>
      <c r="R14" s="115">
        <f ca="1">SUM(Table_Premium_Breakdown[[#This Row],[Sub Total 1]:[Interest]])</f>
        <v>0</v>
      </c>
      <c r="S14" s="118">
        <v>0</v>
      </c>
      <c r="T14" s="118">
        <v>0</v>
      </c>
      <c r="U14" s="119">
        <f ca="1">SUM(Table_Premium_Breakdown[[#This Row],[Sub Total 2]:[Transaction Costs]])</f>
        <v>0</v>
      </c>
    </row>
    <row r="15" spans="2:21" ht="21" customHeight="1">
      <c r="B15" t="s">
        <v>864</v>
      </c>
      <c r="C15" s="8">
        <v>0</v>
      </c>
      <c r="D15" s="8">
        <v>0</v>
      </c>
      <c r="E15" s="118">
        <f ca="1">Table_Premium_Breakdown[[#This Row],[Service Fees]]*0.1</f>
        <v>0</v>
      </c>
      <c r="F15" s="118">
        <v>0</v>
      </c>
      <c r="G15" s="118">
        <v>0</v>
      </c>
      <c r="H15" s="118">
        <v>0</v>
      </c>
      <c r="I15" s="118">
        <v>0</v>
      </c>
      <c r="J15" s="118">
        <v>0</v>
      </c>
      <c r="K15" s="118">
        <v>0</v>
      </c>
      <c r="L15" s="118">
        <v>0</v>
      </c>
      <c r="M15" s="118">
        <v>0</v>
      </c>
      <c r="N15" s="8">
        <v>0</v>
      </c>
      <c r="O15" s="8">
        <f ca="1">IF(OFFSET(Table_Payment_Options[],0,MATCH(Input_Payment_Option,Table_Payment_Options[#Headers],0)-1,1,1)="Direct",
OFFSET(Payment_Options_Direct_Once_Off_Fee,0,MATCH(Input_Payment_Option,Table_Payment_Options[#Headers],0)-1,1,1)+
OFFSET(Payment_Options_Direct_Per_Instalment_Fee,0,MATCH(Input_Payment_Option,Table_Payment_Options[#Headers],0)-1,1,1)*
OFFSET(Payment_Options_Number_Of_Instalments,0,MATCH(Input_Payment_Option,Table_Payment_Options[#Headers],0)-1,1,1),
0)</f>
        <v>0</v>
      </c>
      <c r="P15" s="118">
        <f ca="1">Table_Premium_Breakdown[[#This Row],[Base Premium]]+Table_Premium_Breakdown[[#This Row],[ESL]]+Table_Premium_Breakdown[[#This Row],[GST]]+Table_Premium_Breakdown[[#This Row],[SD Total]]+Table_Premium_Breakdown[[#This Row],[Service Fees]]</f>
        <v>0</v>
      </c>
      <c r="Q15" s="8">
        <f ca="1">IF(OFFSET(Table_Payment_Options[],0,MATCH(Input_Payment_Option,Table_Payment_Options[#Headers],0)-1,1,1)="Direct",
-Table_Premium_Breakdown[[#Totals],[Sub Total 1]]
-(PMT(
OFFSET(Payment_Options_Direct_Interest_Rate,0,MATCH(Input_Payment_Option,Table_Payment_Options[#Headers],0)-1,1,1)/OFFSET(Payment_Options_Number_Of_Instalments,0,MATCH(Input_Payment_Option,Table_Payment_Options[#Headers],0)-1,1,1),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R15" s="115">
        <f ca="1">SUM(Table_Premium_Breakdown[[#This Row],[Sub Total 1]:[Interest]])</f>
        <v>0</v>
      </c>
      <c r="S15" s="8">
        <f ca="1">IF(OFFSET(Table_Payment_Options[],0,MATCH(Input_Payment_Option,Table_Payment_Options[#Headers],0)-1,1,1)="Direct",
OFFSET(Payment_Methods_Direct_Merchant_Fee,0,MATCH(Input_Payment_Method,Table_Payment_Methods[#Headers],0)-1,1,1)*Table_Premium_Breakdown[[#Totals],[Sub Total 2]],
0)</f>
        <v>0.20294999999999996</v>
      </c>
      <c r="T15" s="118">
        <f ca="1">IF(OFFSET(Table_Payment_Options[],0,MATCH(Input_Payment_Option,Table_Payment_Options[#Headers],0)-1,1,1)="Direct",
OFFSET(Payment_Methods_Direct_Transaction_Fee,0,MATCH(Input_Payment_Method,Table_Payment_Methods[#Headers],0)-1,1,1)*
OFFSET(Payment_Options_Number_Of_Instalments,0,MATCH(Input_Payment_Option,Table_Payment_Options[#Headers],0)-1,1,1),
0)</f>
        <v>0.15</v>
      </c>
      <c r="U15" s="8">
        <f ca="1">SUM(Table_Premium_Breakdown[[#This Row],[Sub Total 2]:[Transaction Costs]])</f>
        <v>0.35294999999999999</v>
      </c>
    </row>
    <row r="16" spans="2:21" ht="21" customHeight="1">
      <c r="B16" t="s">
        <v>865</v>
      </c>
      <c r="C16" s="118">
        <v>0</v>
      </c>
      <c r="D16" s="8">
        <v>0</v>
      </c>
      <c r="E16" s="118">
        <f ca="1">Table_Premium_Breakdown[[#This Row],[Service Fees]]*0.1</f>
        <v>0</v>
      </c>
      <c r="F16" s="118">
        <v>0</v>
      </c>
      <c r="G16" s="118">
        <v>0</v>
      </c>
      <c r="H16" s="118">
        <v>0</v>
      </c>
      <c r="I16" s="118">
        <v>0</v>
      </c>
      <c r="J16" s="118">
        <v>0</v>
      </c>
      <c r="K16" s="118">
        <v>0</v>
      </c>
      <c r="L16" s="118">
        <v>0</v>
      </c>
      <c r="M16" s="118">
        <v>0</v>
      </c>
      <c r="N16" s="8">
        <v>0</v>
      </c>
      <c r="O16" s="118">
        <f ca="1">IF(OFFSET(Table_Payment_Options[],0,MATCH(Input_Payment_Option,Table_Payment_Options[#Headers],0)-1,1,1)="Funded",
OFFSET(Payment_Options_Funded_Once_Off_Fee,0,MATCH(Input_Payment_Option,Table_Payment_Options[#Headers],0)-1,1,1)+
OFFSET(Payment_Options_Funded_Per_Instalment_Fee,0,MATCH(Input_Payment_Option,Table_Payment_Options[#Headers],0)-1,1,1)*
OFFSET(Payment_Options_Number_Of_Instalments,0,MATCH(Input_Payment_Option,Table_Payment_Options[#Headers],0)-1,1,1),
0)</f>
        <v>0</v>
      </c>
      <c r="P16" s="118">
        <f ca="1">Table_Premium_Breakdown[[#This Row],[Base Premium]]+Table_Premium_Breakdown[[#This Row],[ESL]]+Table_Premium_Breakdown[[#This Row],[GST]]+Table_Premium_Breakdown[[#This Row],[SD Total]]+Table_Premium_Breakdown[[#This Row],[Service Fees]]</f>
        <v>0</v>
      </c>
      <c r="Q16" s="118">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R16" s="115">
        <f ca="1">SUM(Table_Premium_Breakdown[[#This Row],[Sub Total 1]:[Interest]])</f>
        <v>0</v>
      </c>
      <c r="S16" s="118">
        <f ca="1">IF(OFFSET(Table_Payment_Options[],0,MATCH(Input_Payment_Option,Table_Payment_Options[#Headers],0)-1,1,1)="Funded",
OFFSET(Payment_Methods_Funded_Merchant_Fee,0,MATCH(Input_Payment_Method,Table_Payment_Methods[#Headers],0)-1,1,1)*Table_Premium_Breakdown[[#Totals],[Sub Total 2]],
0)</f>
        <v>0</v>
      </c>
      <c r="T16" s="118">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U16" s="118">
        <f ca="1">SUM(Table_Premium_Breakdown[[#This Row],[Sub Total 2]:[Transaction Costs]])</f>
        <v>0</v>
      </c>
    </row>
    <row r="17" spans="2:22" ht="15">
      <c r="B17" s="231" t="s">
        <v>111</v>
      </c>
      <c r="C17" s="232">
        <f ca="1">SUM(Table_Premium_Breakdown[Base Premium])</f>
        <v>12.299999999999997</v>
      </c>
      <c r="D17" s="232">
        <f ca="1">SUM(Table_Premium_Breakdown[ESL])</f>
        <v>0</v>
      </c>
      <c r="E17" s="232">
        <f ca="1">SUM(Table_Premium_Breakdown[GST])</f>
        <v>1.2299999999999998</v>
      </c>
      <c r="F17" s="232">
        <f ca="1">SUM(Table_Premium_Breakdown[SD ACT])</f>
        <v>0</v>
      </c>
      <c r="G17" s="232">
        <f ca="1">SUM(Table_Premium_Breakdown[SD NSW])</f>
        <v>0</v>
      </c>
      <c r="H17" s="232">
        <f ca="1">SUM(Table_Premium_Breakdown[SD NT])</f>
        <v>0</v>
      </c>
      <c r="I17" s="232">
        <f ca="1">SUM(Table_Premium_Breakdown[SD QLD])</f>
        <v>0</v>
      </c>
      <c r="J17" s="232">
        <f ca="1">SUM(Table_Premium_Breakdown[SD SA])</f>
        <v>0</v>
      </c>
      <c r="K17" s="232">
        <f ca="1">SUM(Table_Premium_Breakdown[SD TAS])</f>
        <v>0</v>
      </c>
      <c r="L17" s="232">
        <f ca="1">SUM(Table_Premium_Breakdown[SD VIC])</f>
        <v>0</v>
      </c>
      <c r="M17" s="232">
        <f ca="1">SUM(Table_Premium_Breakdown[SD WA])</f>
        <v>0</v>
      </c>
      <c r="N17" s="232">
        <f ca="1">SUM(Table_Premium_Breakdown[SD Total])</f>
        <v>0</v>
      </c>
      <c r="O17" s="232">
        <f ca="1">SUM(Table_Premium_Breakdown[Service Fees])</f>
        <v>0</v>
      </c>
      <c r="P17" s="232">
        <f ca="1">SUM(Table_Premium_Breakdown[Sub Total 1])</f>
        <v>13.529999999999998</v>
      </c>
      <c r="Q17" s="232">
        <f ca="1">SUM(Table_Premium_Breakdown[Interest])</f>
        <v>0</v>
      </c>
      <c r="R17" s="232">
        <f ca="1">SUM(Table_Premium_Breakdown[Sub Total 2])</f>
        <v>13.529999999999998</v>
      </c>
      <c r="S17" s="232">
        <f ca="1">SUM(Table_Premium_Breakdown[Merchant Fees])</f>
        <v>0.20294999999999996</v>
      </c>
      <c r="T17" s="232">
        <f ca="1">SUM(Table_Premium_Breakdown[Transaction Costs])</f>
        <v>0.15</v>
      </c>
      <c r="U17" s="232">
        <f ca="1">SUM(Table_Premium_Breakdown[Total])</f>
        <v>13.882949999999997</v>
      </c>
    </row>
    <row r="18" spans="2:22" ht="21" customHeight="1">
      <c r="C18" s="111"/>
      <c r="D18" s="111"/>
      <c r="E18" s="111"/>
      <c r="F18" s="111"/>
      <c r="G18" s="111"/>
      <c r="H18" s="111"/>
      <c r="I18" s="111"/>
      <c r="J18" s="111"/>
      <c r="K18" s="111"/>
      <c r="L18" s="111"/>
      <c r="M18" s="111"/>
      <c r="N18" s="111"/>
      <c r="O18" s="111"/>
      <c r="P18" s="111"/>
      <c r="Q18" s="111"/>
      <c r="R18" s="111"/>
      <c r="S18" s="111"/>
      <c r="T18" s="111"/>
      <c r="U18" s="111"/>
      <c r="V18" s="111"/>
    </row>
    <row r="19" spans="2:22" ht="29.25" thickBot="1">
      <c r="B19" s="4" t="s">
        <v>246</v>
      </c>
      <c r="C19" s="113"/>
      <c r="D19" s="111"/>
      <c r="E19" s="111"/>
      <c r="F19" s="111"/>
      <c r="G19" s="111"/>
      <c r="H19" s="111"/>
      <c r="I19" s="111"/>
      <c r="J19" s="111"/>
      <c r="K19" s="111"/>
      <c r="L19" s="111"/>
      <c r="M19" s="111"/>
      <c r="N19" s="111"/>
      <c r="O19" s="111"/>
      <c r="P19" s="111"/>
      <c r="Q19" s="111"/>
      <c r="R19" s="111"/>
      <c r="S19" s="111"/>
      <c r="T19" s="111"/>
      <c r="U19" s="111"/>
      <c r="V19" s="111"/>
    </row>
    <row r="20" spans="2:22" ht="21" customHeight="1">
      <c r="C20" s="111"/>
      <c r="D20" s="111"/>
      <c r="E20" s="111"/>
      <c r="F20" s="111"/>
      <c r="G20" s="111"/>
      <c r="H20" s="111"/>
      <c r="I20" s="111"/>
      <c r="J20" s="111"/>
      <c r="K20" s="111"/>
      <c r="L20" s="111"/>
      <c r="M20" s="111"/>
      <c r="N20" s="111"/>
      <c r="O20" s="111"/>
      <c r="P20" s="111"/>
      <c r="Q20" s="111"/>
      <c r="R20" s="111"/>
      <c r="S20" s="111"/>
      <c r="T20" s="111"/>
      <c r="U20" s="111"/>
      <c r="V20" s="111"/>
    </row>
    <row r="21" spans="2:22" ht="15">
      <c r="B21" t="s">
        <v>1</v>
      </c>
      <c r="C21" t="s">
        <v>6</v>
      </c>
      <c r="D21" s="111"/>
      <c r="E21" s="111"/>
      <c r="F21" s="111"/>
      <c r="G21" s="111"/>
      <c r="H21" s="111"/>
      <c r="I21" s="111"/>
      <c r="J21" s="111"/>
      <c r="K21" s="111"/>
      <c r="L21" s="111"/>
      <c r="M21" s="111"/>
      <c r="N21" s="111"/>
      <c r="O21" s="111"/>
      <c r="P21" s="111"/>
      <c r="Q21" s="111"/>
      <c r="R21" s="111"/>
      <c r="S21" s="111"/>
      <c r="T21" s="111"/>
      <c r="U21" s="111"/>
      <c r="V21" s="111"/>
    </row>
    <row r="22" spans="2:22" ht="21" customHeight="1">
      <c r="B22" t="s">
        <v>247</v>
      </c>
      <c r="C22">
        <f ca="1" xml:space="preserve">
IF(Input_Payment_Option="Yearly",1,
IF(Input_Payment_Option="Monthly",12,
IF(Input_Payment_Option="Fortnightly",26,
IF(Input_Payment_Option="Weekly",52,
1))))</f>
        <v>1</v>
      </c>
      <c r="D22" s="111"/>
      <c r="E22" s="111"/>
      <c r="F22" s="111"/>
      <c r="G22" s="111"/>
      <c r="H22" s="111"/>
      <c r="I22" s="111"/>
      <c r="J22" s="111"/>
      <c r="K22" s="111"/>
      <c r="L22" s="111"/>
      <c r="M22" s="111"/>
      <c r="N22" s="111"/>
      <c r="O22" s="111"/>
      <c r="P22" s="111"/>
      <c r="Q22" s="111"/>
      <c r="R22" s="111"/>
      <c r="S22" s="111"/>
      <c r="T22" s="111"/>
      <c r="U22" s="111"/>
      <c r="V22" s="111"/>
    </row>
    <row r="23" spans="2:22" ht="21" customHeight="1">
      <c r="B23" t="s">
        <v>248</v>
      </c>
      <c r="C23" s="5">
        <f ca="1">Table_Premium_Breakdown[[#Totals],[Total]]/C22</f>
        <v>13.882949999999997</v>
      </c>
      <c r="D23" s="111"/>
      <c r="E23" s="111"/>
      <c r="F23" s="111"/>
      <c r="G23" s="111"/>
      <c r="H23" s="111"/>
      <c r="I23" s="111"/>
      <c r="J23" s="111"/>
      <c r="K23" s="111"/>
      <c r="L23" s="111"/>
      <c r="M23" s="111"/>
      <c r="N23" s="111"/>
      <c r="O23" s="111"/>
      <c r="P23" s="111"/>
      <c r="Q23" s="111"/>
      <c r="R23" s="111"/>
      <c r="S23" s="111"/>
      <c r="T23" s="111"/>
      <c r="U23" s="111"/>
      <c r="V23" s="111"/>
    </row>
    <row r="24" spans="2:22" ht="21" customHeight="1">
      <c r="C24" s="111"/>
      <c r="D24" s="111"/>
      <c r="E24" s="111"/>
      <c r="F24" s="111"/>
      <c r="G24" s="111"/>
      <c r="H24" s="111"/>
      <c r="I24" s="111"/>
      <c r="J24" s="111"/>
      <c r="K24" s="111"/>
      <c r="L24" s="111"/>
      <c r="M24" s="111"/>
      <c r="N24" s="111"/>
      <c r="O24" s="111"/>
      <c r="P24" s="111"/>
      <c r="Q24" s="111"/>
      <c r="R24" s="111"/>
      <c r="S24" s="111"/>
      <c r="T24" s="111"/>
      <c r="U24" s="111"/>
      <c r="V24" s="111"/>
    </row>
    <row r="25" spans="2:22" ht="29.25" thickBot="1">
      <c r="B25" s="4" t="s">
        <v>249</v>
      </c>
      <c r="C25" s="113"/>
      <c r="D25" s="111"/>
      <c r="E25" s="111"/>
      <c r="F25" s="111"/>
      <c r="G25" s="111"/>
      <c r="H25" s="111"/>
      <c r="I25" s="111"/>
      <c r="J25" s="111"/>
      <c r="K25" s="111"/>
      <c r="L25" s="111"/>
      <c r="M25" s="111"/>
      <c r="N25" s="111"/>
      <c r="O25" s="111"/>
      <c r="P25" s="111"/>
      <c r="Q25" s="111"/>
      <c r="R25" s="111"/>
      <c r="S25" s="111"/>
      <c r="T25" s="111"/>
      <c r="U25" s="111"/>
      <c r="V25" s="111"/>
    </row>
    <row r="26" spans="2:22" ht="21" customHeight="1">
      <c r="C26" s="111"/>
      <c r="D26" s="111"/>
      <c r="E26" s="111"/>
      <c r="F26" s="111"/>
      <c r="G26" s="111"/>
      <c r="H26" s="111"/>
      <c r="I26" s="111"/>
      <c r="J26" s="111"/>
      <c r="K26" s="111"/>
      <c r="L26" s="111"/>
      <c r="M26" s="111"/>
      <c r="N26" s="111"/>
      <c r="O26" s="111"/>
      <c r="P26" s="111"/>
      <c r="Q26" s="111"/>
      <c r="R26" s="111"/>
      <c r="S26" s="111"/>
      <c r="T26" s="111"/>
      <c r="U26" s="111"/>
      <c r="V26" s="111"/>
    </row>
    <row r="27" spans="2:22" ht="15">
      <c r="B27" t="s">
        <v>225</v>
      </c>
      <c r="C27" s="9" t="s">
        <v>250</v>
      </c>
      <c r="D27" s="111"/>
      <c r="E27" s="111"/>
      <c r="F27" s="111"/>
      <c r="G27" s="111"/>
      <c r="H27" s="111"/>
      <c r="I27" s="111"/>
      <c r="J27" s="111"/>
      <c r="K27" s="111"/>
      <c r="L27" s="111"/>
      <c r="M27" s="111"/>
      <c r="N27" s="111"/>
      <c r="O27" s="111"/>
      <c r="P27" s="111"/>
      <c r="Q27" s="111"/>
      <c r="R27" s="111"/>
      <c r="S27" s="111"/>
      <c r="T27" s="111"/>
      <c r="U27" s="111"/>
      <c r="V27" s="111"/>
    </row>
    <row r="28" spans="2:22" ht="21" customHeight="1">
      <c r="B28" s="1" t="s">
        <v>251</v>
      </c>
      <c r="C28" s="122">
        <f ca="1">Table_Premium_Breakdown[[#Totals],[Base Premium]]*Settings_Financial_Commission_Rate</f>
        <v>2.4599999999999995</v>
      </c>
      <c r="D28" s="111"/>
      <c r="E28" s="111"/>
      <c r="F28" s="111"/>
      <c r="G28" s="111"/>
      <c r="H28" s="111"/>
      <c r="I28" s="111"/>
      <c r="J28" s="111"/>
      <c r="K28" s="111"/>
      <c r="L28" s="111"/>
      <c r="M28" s="111"/>
      <c r="N28" s="111"/>
      <c r="O28" s="111"/>
      <c r="P28" s="111"/>
      <c r="Q28" s="111"/>
      <c r="R28" s="111"/>
      <c r="S28" s="111"/>
      <c r="T28" s="111"/>
      <c r="U28" s="111"/>
      <c r="V28" s="111"/>
    </row>
    <row r="29" spans="2:22" ht="21" customHeight="1">
      <c r="B29" t="s">
        <v>252</v>
      </c>
      <c r="C29" s="8">
        <f ca="1">Settings_Financial_Broker_Fee_Once_Off+(Table_Premium_Breakdown[[#Totals],[Base Premium]]*Settings_Financial_Broker_Fee_Premium_Percent)</f>
        <v>0</v>
      </c>
      <c r="D29" s="111"/>
      <c r="E29" s="111"/>
      <c r="F29" s="111"/>
      <c r="G29" s="111"/>
      <c r="H29" s="111"/>
      <c r="I29" s="111"/>
      <c r="J29" s="111"/>
      <c r="K29" s="111"/>
      <c r="L29" s="111"/>
      <c r="M29" s="111"/>
      <c r="N29" s="111"/>
      <c r="O29" s="111"/>
      <c r="P29" s="111"/>
      <c r="Q29" s="111"/>
      <c r="R29" s="111"/>
      <c r="S29" s="111"/>
      <c r="T29" s="111"/>
      <c r="U29" s="111"/>
      <c r="V29" s="111"/>
    </row>
    <row r="30" spans="2:22" ht="15">
      <c r="B30" s="47" t="s">
        <v>111</v>
      </c>
      <c r="C30" s="116">
        <f ca="1">SUM(Table_Broker_Fee[Amount])</f>
        <v>2.4599999999999995</v>
      </c>
      <c r="D30" s="111"/>
      <c r="E30" s="111"/>
      <c r="F30" s="111"/>
      <c r="G30" s="111"/>
      <c r="H30" s="111"/>
      <c r="I30" s="111"/>
      <c r="J30" s="111"/>
      <c r="K30" s="111"/>
      <c r="L30" s="111"/>
      <c r="M30" s="111"/>
      <c r="N30" s="111"/>
      <c r="O30" s="111"/>
    </row>
  </sheetData>
  <pageMargins left="0.7" right="0.7" top="0.75" bottom="0.75" header="0.3" footer="0.3"/>
  <pageSetup paperSize="9" orientation="portrait" r:id="rId1"/>
  <tableParts count="3">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249977111117893"/>
  </sheetPr>
  <dimension ref="B2:K47"/>
  <sheetViews>
    <sheetView workbookViewId="0">
      <selection activeCell="K11" sqref="K11"/>
    </sheetView>
  </sheetViews>
  <sheetFormatPr defaultColWidth="9.140625" defaultRowHeight="21" customHeight="1"/>
  <cols>
    <col min="1" max="1" width="9.140625" style="3"/>
    <col min="2" max="2" width="47" style="3" customWidth="1"/>
    <col min="3" max="10" width="43.140625" style="3" hidden="1" customWidth="1"/>
    <col min="11" max="11" width="26.85546875" style="23" customWidth="1"/>
    <col min="12" max="16384" width="9.140625" style="3"/>
  </cols>
  <sheetData>
    <row r="2" spans="2:11" ht="47.25" thickBot="1">
      <c r="B2" s="79" t="s">
        <v>193</v>
      </c>
      <c r="C2" s="79"/>
      <c r="D2" s="79"/>
      <c r="E2" s="79"/>
      <c r="F2" s="79"/>
      <c r="G2" s="79"/>
      <c r="H2" s="79"/>
      <c r="I2" s="79"/>
      <c r="J2" s="79"/>
      <c r="K2" s="24"/>
    </row>
    <row r="4" spans="2:11" ht="15">
      <c r="B4" t="s">
        <v>1</v>
      </c>
      <c r="C4" s="16" t="s">
        <v>2</v>
      </c>
      <c r="D4" s="16" t="s">
        <v>3</v>
      </c>
      <c r="E4" s="16" t="s">
        <v>4</v>
      </c>
      <c r="F4" s="16" t="s">
        <v>5</v>
      </c>
      <c r="G4" s="16" t="s">
        <v>37</v>
      </c>
      <c r="H4" s="16" t="s">
        <v>38</v>
      </c>
      <c r="I4" s="16" t="s">
        <v>185</v>
      </c>
      <c r="J4" s="16" t="s">
        <v>253</v>
      </c>
      <c r="K4" s="101" t="s">
        <v>6</v>
      </c>
    </row>
    <row r="5" spans="2:11" ht="29.25" thickBot="1">
      <c r="B5" s="4" t="s">
        <v>254</v>
      </c>
      <c r="C5" s="15" t="s">
        <v>60</v>
      </c>
      <c r="D5" s="1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5" s="1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permissions</v>
      </c>
      <c r="F5" s="15" t="str">
        <f>IF(Table_Settings[[#This Row],[Header]]="Yes","",IF(Table_Settings[[#This Row],[Property]]&lt;&gt;"",SUBSTITUTE(Table_Settings[[#This Row],[Type]]," ","")&amp;SUBSTITUTE(Table_Settings[[#This Row],[Property]]," ",""),""))</f>
        <v/>
      </c>
      <c r="G5" s="15"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5" s="15" t="str">
        <f>IF(OR(Table_Settings[[#This Row],[Header]]="Yes",Table_Settings[[#This Row],[Text]]=""),"",IF(OR(Table_Settings[[#This Row],[Text]]="true",Table_Settings[[#This Row],[Text]]="false",ISNUMBER(Table_Settings[[#This Row],[Text]])),Table_Settings[[#This Row],[Text]],""""&amp;Table_Settings[[#This Row],[Text]]&amp;""""))</f>
        <v/>
      </c>
      <c r="I5" s="1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"permissions": {</v>
      </c>
      <c r="J5" s="15" t="str">
        <f ca="1">SUBSTITUTE(SUBSTITUTE(SUBSTITUTE(SUBSTITUTE(SUBSTITUTE(SUBSTITUTE(SUBSTITUTE(SUBSTITUTE(
TRIM(CLEAN(Table_Settings[[#This Row],[Config]])),
" {","{"),
"{ ","{"),
" }","}"),
"} ","}"),
" [","["),
"[ ","["),
" ]","]"),
"] ","]")</f>
        <v>"permissions":{</v>
      </c>
      <c r="K5" s="102"/>
    </row>
    <row r="6" spans="2:11" ht="21" customHeight="1">
      <c r="B6" s="2" t="s">
        <v>255</v>
      </c>
      <c r="C6" s="16"/>
      <c r="D6" s="13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6" s="13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productionDomains</v>
      </c>
      <c r="F6" s="136" t="str">
        <f ca="1">IF(Table_Settings[[#This Row],[Header]]="Yes","",IF(Table_Settings[[#This Row],[Property]]&lt;&gt;"",SUBSTITUTE(Table_Settings[[#This Row],[Type]]," ","")&amp;SUBSTITUTE(Table_Settings[[#This Row],[Property]]," ",""),""))</f>
        <v>PermissionProductionDomains</v>
      </c>
      <c r="G6" s="13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www.website.com</v>
      </c>
      <c r="H6" s="136" t="str">
        <f ca="1">IF(OR(Table_Settings[[#This Row],[Header]]="Yes",Table_Settings[[#This Row],[Text]]=""),"",IF(OR(Table_Settings[[#This Row],[Text]]="true",Table_Settings[[#This Row],[Text]]="false",ISNUMBER(Table_Settings[[#This Row],[Text]])),Table_Settings[[#This Row],[Text]],""""&amp;Table_Settings[[#This Row],[Text]]&amp;""""))</f>
        <v>"www.website.com"</v>
      </c>
      <c r="I6" s="13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"productionDomains": "www.website.com",</v>
      </c>
      <c r="J6" s="136" t="str">
        <f ca="1">SUBSTITUTE(SUBSTITUTE(SUBSTITUTE(SUBSTITUTE(SUBSTITUTE(SUBSTITUTE(SUBSTITUTE(SUBSTITUTE(
TRIM(CLEAN(Table_Settings[[#This Row],[Config]])),
" {","{"),
"{ ","{"),
" }","}"),
"} ","}"),
" [","["),
"[ ","["),
" ]","]"),
"] ","]")</f>
        <v>"productionDomains": "www.website.com",</v>
      </c>
      <c r="K6" s="104" t="s">
        <v>256</v>
      </c>
    </row>
    <row r="7" spans="2:11" ht="21" customHeight="1">
      <c r="B7" s="2" t="s">
        <v>257</v>
      </c>
      <c r="C7" s="16"/>
      <c r="D7" s="13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7" s="13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stagingDomains</v>
      </c>
      <c r="F7" s="136" t="str">
        <f ca="1">IF(Table_Settings[[#This Row],[Header]]="Yes","",IF(Table_Settings[[#This Row],[Property]]&lt;&gt;"",SUBSTITUTE(Table_Settings[[#This Row],[Type]]," ","")&amp;SUBSTITUTE(Table_Settings[[#This Row],[Property]]," ",""),""))</f>
        <v>PermissionStagingDomains</v>
      </c>
      <c r="G7" s="13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staging.website.com</v>
      </c>
      <c r="H7" s="136" t="str">
        <f ca="1">IF(OR(Table_Settings[[#This Row],[Header]]="Yes",Table_Settings[[#This Row],[Text]]=""),"",IF(OR(Table_Settings[[#This Row],[Text]]="true",Table_Settings[[#This Row],[Text]]="false",ISNUMBER(Table_Settings[[#This Row],[Text]])),Table_Settings[[#This Row],[Text]],""""&amp;Table_Settings[[#This Row],[Text]]&amp;""""))</f>
        <v>"staging.website.com"</v>
      </c>
      <c r="I7" s="13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"stagingDomains": "staging.website.com",</v>
      </c>
      <c r="J7" s="136" t="str">
        <f ca="1">SUBSTITUTE(SUBSTITUTE(SUBSTITUTE(SUBSTITUTE(SUBSTITUTE(SUBSTITUTE(SUBSTITUTE(SUBSTITUTE(
TRIM(CLEAN(Table_Settings[[#This Row],[Config]])),
" {","{"),
"{ ","{"),
" }","}"),
"} ","}"),
" [","["),
"[ ","["),
" ]","]"),
"] ","]")</f>
        <v>"stagingDomains": "staging.website.com",</v>
      </c>
      <c r="K7" s="104" t="s">
        <v>258</v>
      </c>
    </row>
    <row r="8" spans="2:11" ht="21" customHeight="1">
      <c r="B8" s="2" t="s">
        <v>259</v>
      </c>
      <c r="C8" s="16"/>
      <c r="D8" s="13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8" s="13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developmentDomains</v>
      </c>
      <c r="F8" s="136" t="str">
        <f ca="1">IF(Table_Settings[[#This Row],[Header]]="Yes","",IF(Table_Settings[[#This Row],[Property]]&lt;&gt;"",SUBSTITUTE(Table_Settings[[#This Row],[Type]]," ","")&amp;SUBSTITUTE(Table_Settings[[#This Row],[Property]]," ",""),""))</f>
        <v>PermissionDevelopmentDomains</v>
      </c>
      <c r="G8" s="13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dev.website.com</v>
      </c>
      <c r="H8" s="136" t="str">
        <f ca="1">IF(OR(Table_Settings[[#This Row],[Header]]="Yes",Table_Settings[[#This Row],[Text]]=""),"",IF(OR(Table_Settings[[#This Row],[Text]]="true",Table_Settings[[#This Row],[Text]]="false",ISNUMBER(Table_Settings[[#This Row],[Text]])),Table_Settings[[#This Row],[Text]],""""&amp;Table_Settings[[#This Row],[Text]]&amp;""""))</f>
        <v>"dev.website.com"</v>
      </c>
      <c r="I8" s="13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"developmentDomains": "dev.website.com"
        },</v>
      </c>
      <c r="J8" s="136" t="str">
        <f ca="1">SUBSTITUTE(SUBSTITUTE(SUBSTITUTE(SUBSTITUTE(SUBSTITUTE(SUBSTITUTE(SUBSTITUTE(SUBSTITUTE(
TRIM(CLEAN(Table_Settings[[#This Row],[Config]])),
" {","{"),
"{ ","{"),
" }","}"),
"} ","}"),
" [","["),
"[ ","["),
" ]","]"),
"] ","]")</f>
        <v>"developmentDomains": "dev.website.com"},</v>
      </c>
      <c r="K8" s="104" t="s">
        <v>260</v>
      </c>
    </row>
    <row r="9" spans="2:11" ht="29.25" thickBot="1">
      <c r="B9" s="4" t="s">
        <v>261</v>
      </c>
      <c r="C9" s="15" t="s">
        <v>60</v>
      </c>
      <c r="D9" s="1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9" s="1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financial</v>
      </c>
      <c r="F9" s="15" t="str">
        <f>IF(Table_Settings[[#This Row],[Header]]="Yes","",IF(Table_Settings[[#This Row],[Property]]&lt;&gt;"",SUBSTITUTE(Table_Settings[[#This Row],[Type]]," ","")&amp;SUBSTITUTE(Table_Settings[[#This Row],[Property]]," ",""),""))</f>
        <v/>
      </c>
      <c r="G9" s="15"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9" s="15" t="str">
        <f>IF(OR(Table_Settings[[#This Row],[Header]]="Yes",Table_Settings[[#This Row],[Text]]=""),"",IF(OR(Table_Settings[[#This Row],[Text]]="true",Table_Settings[[#This Row],[Text]]="false",ISNUMBER(Table_Settings[[#This Row],[Text]])),Table_Settings[[#This Row],[Text]],""""&amp;Table_Settings[[#This Row],[Text]]&amp;""""))</f>
        <v/>
      </c>
      <c r="I9" s="1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"financial": {</v>
      </c>
      <c r="J9" s="15" t="str">
        <f ca="1">SUBSTITUTE(SUBSTITUTE(SUBSTITUTE(SUBSTITUTE(SUBSTITUTE(SUBSTITUTE(SUBSTITUTE(SUBSTITUTE(
TRIM(CLEAN(Table_Settings[[#This Row],[Config]])),
" {","{"),
"{ ","{"),
" }","}"),
"} ","}"),
" [","["),
"[ ","["),
" ]","]"),
"] ","]")</f>
        <v>"financial":{</v>
      </c>
      <c r="K9" s="102"/>
    </row>
    <row r="10" spans="2:11" ht="21" customHeight="1">
      <c r="B10" t="s">
        <v>262</v>
      </c>
      <c r="C10"/>
      <c r="D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commissionRate</v>
      </c>
      <c r="F10" t="str">
        <f ca="1">IF(Table_Settings[[#This Row],[Header]]="Yes","",IF(Table_Settings[[#This Row],[Property]]&lt;&gt;"",SUBSTITUTE(Table_Settings[[#This Row],[Type]]," ","")&amp;SUBSTITUTE(Table_Settings[[#This Row],[Property]]," ",""),""))</f>
        <v>FinancialCommissionRate</v>
      </c>
      <c r="G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0.2</v>
      </c>
      <c r="H10">
        <f ca="1">IF(OR(Table_Settings[[#This Row],[Header]]="Yes",Table_Settings[[#This Row],[Text]]=""),"",IF(OR(Table_Settings[[#This Row],[Text]]="true",Table_Settings[[#This Row],[Text]]="false",ISNUMBER(Table_Settings[[#This Row],[Text]])),Table_Settings[[#This Row],[Text]],""""&amp;Table_Settings[[#This Row],[Text]]&amp;""""))</f>
        <v>0.2</v>
      </c>
      <c r="I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"commissionRate": 0.2,</v>
      </c>
      <c r="J10" t="str">
        <f ca="1">SUBSTITUTE(SUBSTITUTE(SUBSTITUTE(SUBSTITUTE(SUBSTITUTE(SUBSTITUTE(SUBSTITUTE(SUBSTITUTE(
TRIM(CLEAN(Table_Settings[[#This Row],[Config]])),
" {","{"),
"{ ","{"),
" }","}"),
"} ","}"),
" [","["),
"[ ","["),
" ]","]"),
"] ","]")</f>
        <v>"commissionRate": 0.2,</v>
      </c>
      <c r="K10" s="43">
        <v>0.2</v>
      </c>
    </row>
    <row r="11" spans="2:11" ht="21" customHeight="1">
      <c r="B11" t="s">
        <v>860</v>
      </c>
      <c r="C11"/>
      <c r="D1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brokerFeeOnceOff</v>
      </c>
      <c r="F11" t="str">
        <f ca="1">IF(Table_Settings[[#This Row],[Header]]="Yes","",IF(Table_Settings[[#This Row],[Property]]&lt;&gt;"",SUBSTITUTE(Table_Settings[[#This Row],[Type]]," ","")&amp;SUBSTITUTE(Table_Settings[[#This Row],[Property]]," ",""),""))</f>
        <v>FinancialBrokerFeeOnceOff</v>
      </c>
      <c r="G11">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1">
        <f ca="1">IF(OR(Table_Settings[[#This Row],[Header]]="Yes",Table_Settings[[#This Row],[Text]]=""),"",IF(OR(Table_Settings[[#This Row],[Text]]="true",Table_Settings[[#This Row],[Text]]="false",ISNUMBER(Table_Settings[[#This Row],[Text]])),Table_Settings[[#This Row],[Text]],""""&amp;Table_Settings[[#This Row],[Text]]&amp;""""))</f>
        <v>0</v>
      </c>
      <c r="I1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"brokerFeeOnceOff": 0,</v>
      </c>
      <c r="J11" t="str">
        <f ca="1">SUBSTITUTE(SUBSTITUTE(SUBSTITUTE(SUBSTITUTE(SUBSTITUTE(SUBSTITUTE(SUBSTITUTE(SUBSTITUTE(
TRIM(CLEAN(Table_Settings[[#This Row],[Config]])),
" {","{"),
"{ ","{"),
" }","}"),
"} ","}"),
" [","["),
"[ ","["),
" ]","]"),
"] ","]")</f>
        <v>"brokerFeeOnceOff": 0,</v>
      </c>
      <c r="K11" s="13">
        <f ca="1">'Risk 1'!J174+'Risk 1'!J172</f>
        <v>0</v>
      </c>
    </row>
    <row r="12" spans="2:11" ht="21" customHeight="1">
      <c r="B12" t="s">
        <v>861</v>
      </c>
      <c r="C12"/>
      <c r="D1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brokerFeePremiumPercent</v>
      </c>
      <c r="F12" t="str">
        <f ca="1">IF(Table_Settings[[#This Row],[Header]]="Yes","",IF(Table_Settings[[#This Row],[Property]]&lt;&gt;"",SUBSTITUTE(Table_Settings[[#This Row],[Type]]," ","")&amp;SUBSTITUTE(Table_Settings[[#This Row],[Property]]," ",""),""))</f>
        <v>FinancialBrokerFeePremiumPercent</v>
      </c>
      <c r="G12">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2">
        <f ca="1">IF(OR(Table_Settings[[#This Row],[Header]]="Yes",Table_Settings[[#This Row],[Text]]=""),"",IF(OR(Table_Settings[[#This Row],[Text]]="true",Table_Settings[[#This Row],[Text]]="false",ISNUMBER(Table_Settings[[#This Row],[Text]])),Table_Settings[[#This Row],[Text]],""""&amp;Table_Settings[[#This Row],[Text]]&amp;""""))</f>
        <v>0</v>
      </c>
      <c r="I1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"brokerFeePremiumPercent": 0
        },</v>
      </c>
      <c r="J12" t="str">
        <f ca="1">SUBSTITUTE(SUBSTITUTE(SUBSTITUTE(SUBSTITUTE(SUBSTITUTE(SUBSTITUTE(SUBSTITUTE(SUBSTITUTE(
TRIM(CLEAN(Table_Settings[[#This Row],[Config]])),
" {","{"),
"{ ","{"),
" }","}"),
"} ","}"),
" [","["),
"[ ","["),
" ]","]"),
"] ","]")</f>
        <v>"brokerFeePremiumPercent": 0},</v>
      </c>
      <c r="K12" s="43">
        <v>0</v>
      </c>
    </row>
    <row r="13" spans="2:11" ht="21" customHeight="1">
      <c r="B13" t="s">
        <v>862</v>
      </c>
      <c r="C13"/>
      <c r="D13" s="110"/>
      <c r="E13" s="110"/>
      <c r="F13" s="110"/>
      <c r="G13" s="110"/>
      <c r="H13" s="110"/>
      <c r="I13" s="110"/>
      <c r="J13" s="110"/>
      <c r="K13" s="13">
        <v>0</v>
      </c>
    </row>
    <row r="14" spans="2:11" ht="21" customHeight="1">
      <c r="B14" t="s">
        <v>863</v>
      </c>
      <c r="C14"/>
      <c r="D14" s="110"/>
      <c r="E14" s="110"/>
      <c r="F14" s="110"/>
      <c r="G14" s="110"/>
      <c r="H14" s="110"/>
      <c r="I14" s="110"/>
      <c r="J14" s="110"/>
      <c r="K14" s="43">
        <v>0</v>
      </c>
    </row>
    <row r="15" spans="2:11" ht="29.25" thickBot="1">
      <c r="B15" s="4" t="s">
        <v>263</v>
      </c>
      <c r="C15" s="99" t="s">
        <v>60</v>
      </c>
      <c r="D15" s="1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5" s="1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styling</v>
      </c>
      <c r="F15" s="15" t="str">
        <f>IF(Table_Settings[[#This Row],[Header]]="Yes","",IF(Table_Settings[[#This Row],[Property]]&lt;&gt;"",SUBSTITUTE(Table_Settings[[#This Row],[Type]]," ","")&amp;SUBSTITUTE(Table_Settings[[#This Row],[Property]]," ",""),""))</f>
        <v/>
      </c>
      <c r="G15" s="15"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5" s="15" t="str">
        <f>IF(OR(Table_Settings[[#This Row],[Header]]="Yes",Table_Settings[[#This Row],[Text]]=""),"",IF(OR(Table_Settings[[#This Row],[Text]]="true",Table_Settings[[#This Row],[Text]]="false",ISNUMBER(Table_Settings[[#This Row],[Text]])),Table_Settings[[#This Row],[Text]],""""&amp;Table_Settings[[#This Row],[Text]]&amp;""""))</f>
        <v/>
      </c>
      <c r="I15" s="1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"styling": {</v>
      </c>
      <c r="J15" s="15" t="str">
        <f ca="1">SUBSTITUTE(SUBSTITUTE(SUBSTITUTE(SUBSTITUTE(SUBSTITUTE(SUBSTITUTE(SUBSTITUTE(SUBSTITUTE(
TRIM(CLEAN(Table_Settings[[#This Row],[Config]])),
" {","{"),
"{ ","{"),
" }","}"),
"} ","}"),
" [","["),
"[ ","["),
" ]","]"),
"] ","]")</f>
        <v>"styling":{</v>
      </c>
      <c r="K15" s="102"/>
    </row>
    <row r="16" spans="2:11" ht="21.75" thickBot="1">
      <c r="B16" s="108" t="s">
        <v>264</v>
      </c>
      <c r="C16" s="99" t="s">
        <v>60</v>
      </c>
      <c r="D16" s="9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6" s="9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googleFonts</v>
      </c>
      <c r="F16" s="99" t="str">
        <f>IF(Table_Settings[[#This Row],[Header]]="Yes","",IF(Table_Settings[[#This Row],[Property]]&lt;&gt;"",SUBSTITUTE(Table_Settings[[#This Row],[Type]]," ","")&amp;SUBSTITUTE(Table_Settings[[#This Row],[Property]]," ",""),""))</f>
        <v/>
      </c>
      <c r="G16" s="99"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6" s="99" t="str">
        <f>IF(OR(Table_Settings[[#This Row],[Header]]="Yes",Table_Settings[[#This Row],[Text]]=""),"",IF(OR(Table_Settings[[#This Row],[Text]]="true",Table_Settings[[#This Row],[Text]]="false",ISNUMBER(Table_Settings[[#This Row],[Text]])),Table_Settings[[#This Row],[Text]],""""&amp;Table_Settings[[#This Row],[Text]]&amp;""""))</f>
        <v/>
      </c>
      <c r="I16" s="9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"googleFonts": {</v>
      </c>
      <c r="J16" s="99" t="str">
        <f ca="1">SUBSTITUTE(SUBSTITUTE(SUBSTITUTE(SUBSTITUTE(SUBSTITUTE(SUBSTITUTE(SUBSTITUTE(SUBSTITUTE(
TRIM(CLEAN(Table_Settings[[#This Row],[Config]])),
" {","{"),
"{ ","{"),
" }","}"),
"} ","}"),
" [","["),
"[ ","["),
" ]","]"),
"] ","]")</f>
        <v>"googleFonts":{</v>
      </c>
      <c r="K16" s="109"/>
    </row>
    <row r="17" spans="2:11" ht="21" customHeight="1">
      <c r="B17" s="169" t="s">
        <v>265</v>
      </c>
      <c r="C17" s="169"/>
      <c r="D17"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7"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7" s="169" t="str">
        <f ca="1">IF(Table_Settings[[#This Row],[Header]]="Yes","",IF(Table_Settings[[#This Row],[Property]]&lt;&gt;"",SUBSTITUTE(Table_Settings[[#This Row],[Type]]," ","")&amp;SUBSTITUTE(Table_Settings[[#This Row],[Property]]," ",""),""))</f>
        <v>GoogleFontHeadings</v>
      </c>
      <c r="G17" s="16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Montserrat</v>
      </c>
      <c r="H17" s="169" t="str">
        <f ca="1">IF(OR(Table_Settings[[#This Row],[Header]]="Yes",Table_Settings[[#This Row],[Text]]=""),"",IF(OR(Table_Settings[[#This Row],[Text]]="true",Table_Settings[[#This Row],[Text]]="false",ISNUMBER(Table_Settings[[#This Row],[Text]])),Table_Settings[[#This Row],[Text]],""""&amp;Table_Settings[[#This Row],[Text]]&amp;""""))</f>
        <v>"Montserrat"</v>
      </c>
      <c r="I17"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"Montserrat",</v>
      </c>
      <c r="J17" s="169" t="str">
        <f ca="1">SUBSTITUTE(SUBSTITUTE(SUBSTITUTE(SUBSTITUTE(SUBSTITUTE(SUBSTITUTE(SUBSTITUTE(SUBSTITUTE(
TRIM(CLEAN(Table_Settings[[#This Row],[Config]])),
" {","{"),
"{ ","{"),
" }","}"),
"} ","}"),
" [","["),
"[ ","["),
" ]","]"),
"] ","]")</f>
        <v>"headings": "Montserrat",</v>
      </c>
      <c r="K17" s="301" t="s">
        <v>1695</v>
      </c>
    </row>
    <row r="18" spans="2:11" ht="21" customHeight="1">
      <c r="B18" s="169" t="s">
        <v>266</v>
      </c>
      <c r="C18" s="169"/>
      <c r="D18"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8"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18" s="169" t="str">
        <f ca="1">IF(Table_Settings[[#This Row],[Header]]="Yes","",IF(Table_Settings[[#This Row],[Property]]&lt;&gt;"",SUBSTITUTE(Table_Settings[[#This Row],[Type]]," ","")&amp;SUBSTITUTE(Table_Settings[[#This Row],[Property]]," ",""),""))</f>
        <v>GoogleFontBodyText</v>
      </c>
      <c r="G18" s="16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Montserrat</v>
      </c>
      <c r="H18" s="169" t="str">
        <f ca="1">IF(OR(Table_Settings[[#This Row],[Header]]="Yes",Table_Settings[[#This Row],[Text]]=""),"",IF(OR(Table_Settings[[#This Row],[Text]]="true",Table_Settings[[#This Row],[Text]]="false",ISNUMBER(Table_Settings[[#This Row],[Text]])),Table_Settings[[#This Row],[Text]],""""&amp;Table_Settings[[#This Row],[Text]]&amp;""""))</f>
        <v>"Montserrat"</v>
      </c>
      <c r="I18"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"Montserrat",</v>
      </c>
      <c r="J18" s="169" t="str">
        <f ca="1">SUBSTITUTE(SUBSTITUTE(SUBSTITUTE(SUBSTITUTE(SUBSTITUTE(SUBSTITUTE(SUBSTITUTE(SUBSTITUTE(
TRIM(CLEAN(Table_Settings[[#This Row],[Config]])),
" {","{"),
"{ ","{"),
" }","}"),
"} ","}"),
" [","["),
"[ ","["),
" ]","]"),
"] ","]")</f>
        <v>"bodyText": "Montserrat",</v>
      </c>
      <c r="K18" s="301" t="s">
        <v>1695</v>
      </c>
    </row>
    <row r="19" spans="2:11" ht="21" customHeight="1">
      <c r="B19" s="169" t="s">
        <v>267</v>
      </c>
      <c r="C19" s="169"/>
      <c r="D19"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9"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19" s="169" t="str">
        <f ca="1">IF(Table_Settings[[#This Row],[Header]]="Yes","",IF(Table_Settings[[#This Row],[Property]]&lt;&gt;"",SUBSTITUTE(Table_Settings[[#This Row],[Type]]," ","")&amp;SUBSTITUTE(Table_Settings[[#This Row],[Property]]," ",""),""))</f>
        <v>GoogleFontLabels</v>
      </c>
      <c r="G19" s="16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Montserrat</v>
      </c>
      <c r="H19" s="169" t="str">
        <f ca="1">IF(OR(Table_Settings[[#This Row],[Header]]="Yes",Table_Settings[[#This Row],[Text]]=""),"",IF(OR(Table_Settings[[#This Row],[Text]]="true",Table_Settings[[#This Row],[Text]]="false",ISNUMBER(Table_Settings[[#This Row],[Text]])),Table_Settings[[#This Row],[Text]],""""&amp;Table_Settings[[#This Row],[Text]]&amp;""""))</f>
        <v>"Montserrat"</v>
      </c>
      <c r="I19"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"Montserrat"
        },</v>
      </c>
      <c r="J19" s="169" t="str">
        <f ca="1">SUBSTITUTE(SUBSTITUTE(SUBSTITUTE(SUBSTITUTE(SUBSTITUTE(SUBSTITUTE(SUBSTITUTE(SUBSTITUTE(
TRIM(CLEAN(Table_Settings[[#This Row],[Config]])),
" {","{"),
"{ ","{"),
" }","}"),
"} ","}"),
" [","["),
"[ ","["),
" ]","]"),
"] ","]")</f>
        <v>"labels": "Montserrat"},</v>
      </c>
      <c r="K19" s="301" t="s">
        <v>1695</v>
      </c>
    </row>
    <row r="20" spans="2:11" ht="21.75" thickBot="1">
      <c r="B20" s="108" t="s">
        <v>268</v>
      </c>
      <c r="C20" s="99" t="s">
        <v>60</v>
      </c>
      <c r="D20" s="10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20" s="10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fontWeight</v>
      </c>
      <c r="F20" s="108" t="str">
        <f>IF(Table_Settings[[#This Row],[Header]]="Yes","",IF(Table_Settings[[#This Row],[Property]]&lt;&gt;"",SUBSTITUTE(Table_Settings[[#This Row],[Type]]," ","")&amp;SUBSTITUTE(Table_Settings[[#This Row],[Property]]," ",""),""))</f>
        <v/>
      </c>
      <c r="G20" s="108"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20" s="108" t="str">
        <f>IF(OR(Table_Settings[[#This Row],[Header]]="Yes",Table_Settings[[#This Row],[Text]]=""),"",IF(OR(Table_Settings[[#This Row],[Text]]="true",Table_Settings[[#This Row],[Text]]="false",ISNUMBER(Table_Settings[[#This Row],[Text]])),Table_Settings[[#This Row],[Text]],""""&amp;Table_Settings[[#This Row],[Text]]&amp;""""))</f>
        <v/>
      </c>
      <c r="I20" s="10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"fontWeight": {</v>
      </c>
      <c r="J20" s="108" t="str">
        <f ca="1">SUBSTITUTE(SUBSTITUTE(SUBSTITUTE(SUBSTITUTE(SUBSTITUTE(SUBSTITUTE(SUBSTITUTE(SUBSTITUTE(
TRIM(CLEAN(Table_Settings[[#This Row],[Config]])),
" {","{"),
"{ ","{"),
" }","}"),
"} ","}"),
" [","["),
"[ ","["),
" ]","]"),
"] ","]")</f>
        <v>"fontWeight":{</v>
      </c>
      <c r="K20" s="109"/>
    </row>
    <row r="21" spans="2:11" ht="21" customHeight="1">
      <c r="B21" s="169" t="s">
        <v>265</v>
      </c>
      <c r="C21" s="169"/>
      <c r="D21"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1"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21" s="169" t="str">
        <f ca="1">IF(Table_Settings[[#This Row],[Header]]="Yes","",IF(Table_Settings[[#This Row],[Property]]&lt;&gt;"",SUBSTITUTE(Table_Settings[[#This Row],[Type]]," ","")&amp;SUBSTITUTE(Table_Settings[[#This Row],[Property]]," ",""),""))</f>
        <v>FontWeightHeadings</v>
      </c>
      <c r="G21" s="16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500</v>
      </c>
      <c r="H21" s="169">
        <f ca="1">IF(OR(Table_Settings[[#This Row],[Header]]="Yes",Table_Settings[[#This Row],[Text]]=""),"",IF(OR(Table_Settings[[#This Row],[Text]]="true",Table_Settings[[#This Row],[Text]]="false",ISNUMBER(Table_Settings[[#This Row],[Text]])),Table_Settings[[#This Row],[Text]],""""&amp;Table_Settings[[#This Row],[Text]]&amp;""""))</f>
        <v>500</v>
      </c>
      <c r="I21"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500,</v>
      </c>
      <c r="J21" s="169" t="str">
        <f ca="1">SUBSTITUTE(SUBSTITUTE(SUBSTITUTE(SUBSTITUTE(SUBSTITUTE(SUBSTITUTE(SUBSTITUTE(SUBSTITUTE(
TRIM(CLEAN(Table_Settings[[#This Row],[Config]])),
" {","{"),
"{ ","{"),
" }","}"),
"} ","}"),
" [","["),
"[ ","["),
" ]","]"),
"] ","]")</f>
        <v>"headings": 500,</v>
      </c>
      <c r="K21" s="52">
        <v>500</v>
      </c>
    </row>
    <row r="22" spans="2:11" ht="21" customHeight="1">
      <c r="B22" s="169" t="s">
        <v>266</v>
      </c>
      <c r="C22" s="169"/>
      <c r="D22"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2"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22" s="169" t="str">
        <f ca="1">IF(Table_Settings[[#This Row],[Header]]="Yes","",IF(Table_Settings[[#This Row],[Property]]&lt;&gt;"",SUBSTITUTE(Table_Settings[[#This Row],[Type]]," ","")&amp;SUBSTITUTE(Table_Settings[[#This Row],[Property]]," ",""),""))</f>
        <v>FontWeightBodyText</v>
      </c>
      <c r="G22" s="16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400</v>
      </c>
      <c r="H22" s="169">
        <f ca="1">IF(OR(Table_Settings[[#This Row],[Header]]="Yes",Table_Settings[[#This Row],[Text]]=""),"",IF(OR(Table_Settings[[#This Row],[Text]]="true",Table_Settings[[#This Row],[Text]]="false",ISNUMBER(Table_Settings[[#This Row],[Text]])),Table_Settings[[#This Row],[Text]],""""&amp;Table_Settings[[#This Row],[Text]]&amp;""""))</f>
        <v>400</v>
      </c>
      <c r="I22"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400,</v>
      </c>
      <c r="J22" s="169" t="str">
        <f ca="1">SUBSTITUTE(SUBSTITUTE(SUBSTITUTE(SUBSTITUTE(SUBSTITUTE(SUBSTITUTE(SUBSTITUTE(SUBSTITUTE(
TRIM(CLEAN(Table_Settings[[#This Row],[Config]])),
" {","{"),
"{ ","{"),
" }","}"),
"} ","}"),
" [","["),
"[ ","["),
" ]","]"),
"] ","]")</f>
        <v>"bodyText": 400,</v>
      </c>
      <c r="K22" s="52">
        <v>400</v>
      </c>
    </row>
    <row r="23" spans="2:11" ht="21" customHeight="1">
      <c r="B23" s="169" t="s">
        <v>267</v>
      </c>
      <c r="C23" s="169"/>
      <c r="D23"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3"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23" s="169" t="str">
        <f ca="1">IF(Table_Settings[[#This Row],[Header]]="Yes","",IF(Table_Settings[[#This Row],[Property]]&lt;&gt;"",SUBSTITUTE(Table_Settings[[#This Row],[Type]]," ","")&amp;SUBSTITUTE(Table_Settings[[#This Row],[Property]]," ",""),""))</f>
        <v>FontWeightLabels</v>
      </c>
      <c r="G23" s="16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700</v>
      </c>
      <c r="H23" s="169">
        <f ca="1">IF(OR(Table_Settings[[#This Row],[Header]]="Yes",Table_Settings[[#This Row],[Text]]=""),"",IF(OR(Table_Settings[[#This Row],[Text]]="true",Table_Settings[[#This Row],[Text]]="false",ISNUMBER(Table_Settings[[#This Row],[Text]])),Table_Settings[[#This Row],[Text]],""""&amp;Table_Settings[[#This Row],[Text]]&amp;""""))</f>
        <v>700</v>
      </c>
      <c r="I23"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700
        },</v>
      </c>
      <c r="J23" s="169" t="str">
        <f ca="1">SUBSTITUTE(SUBSTITUTE(SUBSTITUTE(SUBSTITUTE(SUBSTITUTE(SUBSTITUTE(SUBSTITUTE(SUBSTITUTE(
TRIM(CLEAN(Table_Settings[[#This Row],[Config]])),
" {","{"),
"{ ","{"),
" }","}"),
"} ","}"),
" [","["),
"[ ","["),
" ]","]"),
"] ","]")</f>
        <v>"labels": 700},</v>
      </c>
      <c r="K23" s="52">
        <v>700</v>
      </c>
    </row>
    <row r="24" spans="2:11" ht="21.75" thickBot="1">
      <c r="B24" s="108" t="s">
        <v>269</v>
      </c>
      <c r="C24" s="99" t="s">
        <v>60</v>
      </c>
      <c r="D24" s="10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24" s="10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primaryColours</v>
      </c>
      <c r="F24" s="108" t="str">
        <f>IF(Table_Settings[[#This Row],[Header]]="Yes","",IF(Table_Settings[[#This Row],[Property]]&lt;&gt;"",SUBSTITUTE(Table_Settings[[#This Row],[Type]]," ","")&amp;SUBSTITUTE(Table_Settings[[#This Row],[Property]]," ",""),""))</f>
        <v/>
      </c>
      <c r="G24" s="108"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24" s="108" t="str">
        <f>IF(OR(Table_Settings[[#This Row],[Header]]="Yes",Table_Settings[[#This Row],[Text]]=""),"",IF(OR(Table_Settings[[#This Row],[Text]]="true",Table_Settings[[#This Row],[Text]]="false",ISNUMBER(Table_Settings[[#This Row],[Text]])),Table_Settings[[#This Row],[Text]],""""&amp;Table_Settings[[#This Row],[Text]]&amp;""""))</f>
        <v/>
      </c>
      <c r="I24" s="10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"primaryColours": {</v>
      </c>
      <c r="J24" s="108" t="str">
        <f ca="1">SUBSTITUTE(SUBSTITUTE(SUBSTITUTE(SUBSTITUTE(SUBSTITUTE(SUBSTITUTE(SUBSTITUTE(SUBSTITUTE(
TRIM(CLEAN(Table_Settings[[#This Row],[Config]])),
" {","{"),
"{ ","{"),
" }","}"),
"} ","}"),
" [","["),
"[ ","["),
" ]","]"),
"] ","]")</f>
        <v>"primaryColours":{</v>
      </c>
      <c r="K24" s="109"/>
    </row>
    <row r="25" spans="2:11" ht="21" customHeight="1">
      <c r="B25" s="169" t="s">
        <v>270</v>
      </c>
      <c r="C25" s="169"/>
      <c r="D25"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5"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background1</v>
      </c>
      <c r="F25" s="169" t="str">
        <f ca="1">IF(Table_Settings[[#This Row],[Header]]="Yes","",IF(Table_Settings[[#This Row],[Property]]&lt;&gt;"",SUBSTITUTE(Table_Settings[[#This Row],[Type]]," ","")&amp;SUBSTITUTE(Table_Settings[[#This Row],[Property]]," ",""),""))</f>
        <v>PrimaryColourBackground1</v>
      </c>
      <c r="G25" s="16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#FFFFFF</v>
      </c>
      <c r="H25" s="169" t="str">
        <f ca="1">IF(OR(Table_Settings[[#This Row],[Header]]="Yes",Table_Settings[[#This Row],[Text]]=""),"",IF(OR(Table_Settings[[#This Row],[Text]]="true",Table_Settings[[#This Row],[Text]]="false",ISNUMBER(Table_Settings[[#This Row],[Text]])),Table_Settings[[#This Row],[Text]],""""&amp;Table_Settings[[#This Row],[Text]]&amp;""""))</f>
        <v>"#FFFFFF"</v>
      </c>
      <c r="I25"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"background1": "#FFFFFF",</v>
      </c>
      <c r="J25" s="169" t="str">
        <f ca="1">SUBSTITUTE(SUBSTITUTE(SUBSTITUTE(SUBSTITUTE(SUBSTITUTE(SUBSTITUTE(SUBSTITUTE(SUBSTITUTE(
TRIM(CLEAN(Table_Settings[[#This Row],[Config]])),
" {","{"),
"{ ","{"),
" }","}"),
"} ","}"),
" [","["),
"[ ","["),
" ]","]"),
"] ","]")</f>
        <v>"background1": "#FFFFFF",</v>
      </c>
      <c r="K25" s="166" t="s">
        <v>271</v>
      </c>
    </row>
    <row r="26" spans="2:11" ht="21" customHeight="1">
      <c r="B26" s="169" t="s">
        <v>272</v>
      </c>
      <c r="C26" s="169"/>
      <c r="D26"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6"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background2</v>
      </c>
      <c r="F26" s="169" t="str">
        <f ca="1">IF(Table_Settings[[#This Row],[Header]]="Yes","",IF(Table_Settings[[#This Row],[Property]]&lt;&gt;"",SUBSTITUTE(Table_Settings[[#This Row],[Type]]," ","")&amp;SUBSTITUTE(Table_Settings[[#This Row],[Property]]," ",""),""))</f>
        <v>PrimaryColourBackground2</v>
      </c>
      <c r="G26" s="16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#cfdaeb</v>
      </c>
      <c r="H26" s="169" t="str">
        <f ca="1">IF(OR(Table_Settings[[#This Row],[Header]]="Yes",Table_Settings[[#This Row],[Text]]=""),"",IF(OR(Table_Settings[[#This Row],[Text]]="true",Table_Settings[[#This Row],[Text]]="false",ISNUMBER(Table_Settings[[#This Row],[Text]])),Table_Settings[[#This Row],[Text]],""""&amp;Table_Settings[[#This Row],[Text]]&amp;""""))</f>
        <v>"#cfdaeb"</v>
      </c>
      <c r="I26"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"background2": "#cfdaeb",</v>
      </c>
      <c r="J26" s="169" t="str">
        <f ca="1">SUBSTITUTE(SUBSTITUTE(SUBSTITUTE(SUBSTITUTE(SUBSTITUTE(SUBSTITUTE(SUBSTITUTE(SUBSTITUTE(
TRIM(CLEAN(Table_Settings[[#This Row],[Config]])),
" {","{"),
"{ ","{"),
" }","}"),
"} ","}"),
" [","["),
"[ ","["),
" ]","]"),
"] ","]")</f>
        <v>"background2": "#cfdaeb",</v>
      </c>
      <c r="K26" s="253" t="s">
        <v>1610</v>
      </c>
    </row>
    <row r="27" spans="2:11" ht="21" customHeight="1">
      <c r="B27" s="169" t="s">
        <v>273</v>
      </c>
      <c r="C27" s="169"/>
      <c r="D27"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7"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background3</v>
      </c>
      <c r="F27" s="170" t="str">
        <f ca="1">IF(Table_Settings[[#This Row],[Header]]="Yes","",IF(Table_Settings[[#This Row],[Property]]&lt;&gt;"",SUBSTITUTE(Table_Settings[[#This Row],[Type]]," ","")&amp;SUBSTITUTE(Table_Settings[[#This Row],[Property]]," ",""),""))</f>
        <v>PrimaryColourBackground3</v>
      </c>
      <c r="G27" s="17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#cfdaeb</v>
      </c>
      <c r="H27" s="170" t="str">
        <f ca="1">IF(OR(Table_Settings[[#This Row],[Header]]="Yes",Table_Settings[[#This Row],[Text]]=""),"",IF(OR(Table_Settings[[#This Row],[Text]]="true",Table_Settings[[#This Row],[Text]]="false",ISNUMBER(Table_Settings[[#This Row],[Text]])),Table_Settings[[#This Row],[Text]],""""&amp;Table_Settings[[#This Row],[Text]]&amp;""""))</f>
        <v>"#cfdaeb"</v>
      </c>
      <c r="I27"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"background3": "#cfdaeb",</v>
      </c>
      <c r="J27" s="170" t="str">
        <f ca="1">SUBSTITUTE(SUBSTITUTE(SUBSTITUTE(SUBSTITUTE(SUBSTITUTE(SUBSTITUTE(SUBSTITUTE(SUBSTITUTE(
TRIM(CLEAN(Table_Settings[[#This Row],[Config]])),
" {","{"),
"{ ","{"),
" }","}"),
"} ","}"),
" [","["),
"[ ","["),
" ]","]"),
"] ","]")</f>
        <v>"background3": "#cfdaeb",</v>
      </c>
      <c r="K27" s="269" t="s">
        <v>1610</v>
      </c>
    </row>
    <row r="28" spans="2:11" ht="21" customHeight="1">
      <c r="B28" s="169" t="s">
        <v>274</v>
      </c>
      <c r="C28" s="169"/>
      <c r="D28"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8"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foreground1</v>
      </c>
      <c r="F28" s="169" t="str">
        <f ca="1">IF(Table_Settings[[#This Row],[Header]]="Yes","",IF(Table_Settings[[#This Row],[Property]]&lt;&gt;"",SUBSTITUTE(Table_Settings[[#This Row],[Type]]," ","")&amp;SUBSTITUTE(Table_Settings[[#This Row],[Property]]," ",""),""))</f>
        <v>PrimaryColourForeground1</v>
      </c>
      <c r="G28" s="16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#1d1c1c</v>
      </c>
      <c r="H28" s="169" t="str">
        <f ca="1">IF(OR(Table_Settings[[#This Row],[Header]]="Yes",Table_Settings[[#This Row],[Text]]=""),"",IF(OR(Table_Settings[[#This Row],[Text]]="true",Table_Settings[[#This Row],[Text]]="false",ISNUMBER(Table_Settings[[#This Row],[Text]])),Table_Settings[[#This Row],[Text]],""""&amp;Table_Settings[[#This Row],[Text]]&amp;""""))</f>
        <v>"#1d1c1c"</v>
      </c>
      <c r="I28"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"foreground1": "#1d1c1c",</v>
      </c>
      <c r="J28" s="169" t="str">
        <f ca="1">SUBSTITUTE(SUBSTITUTE(SUBSTITUTE(SUBSTITUTE(SUBSTITUTE(SUBSTITUTE(SUBSTITUTE(SUBSTITUTE(
TRIM(CLEAN(Table_Settings[[#This Row],[Config]])),
" {","{"),
"{ ","{"),
" }","}"),
"} ","}"),
" [","["),
"[ ","["),
" ]","]"),
"] ","]")</f>
        <v>"foreground1": "#1d1c1c",</v>
      </c>
      <c r="K28" s="81" t="s">
        <v>1608</v>
      </c>
    </row>
    <row r="29" spans="2:11" ht="21" customHeight="1">
      <c r="B29" s="169" t="s">
        <v>275</v>
      </c>
      <c r="C29" s="169"/>
      <c r="D29"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9"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foreground2</v>
      </c>
      <c r="F29" s="169" t="str">
        <f ca="1">IF(Table_Settings[[#This Row],[Header]]="Yes","",IF(Table_Settings[[#This Row],[Property]]&lt;&gt;"",SUBSTITUTE(Table_Settings[[#This Row],[Type]]," ","")&amp;SUBSTITUTE(Table_Settings[[#This Row],[Property]]," ",""),""))</f>
        <v>PrimaryColourForeground2</v>
      </c>
      <c r="G29" s="16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#3a62a0</v>
      </c>
      <c r="H29" s="169" t="str">
        <f ca="1">IF(OR(Table_Settings[[#This Row],[Header]]="Yes",Table_Settings[[#This Row],[Text]]=""),"",IF(OR(Table_Settings[[#This Row],[Text]]="true",Table_Settings[[#This Row],[Text]]="false",ISNUMBER(Table_Settings[[#This Row],[Text]])),Table_Settings[[#This Row],[Text]],""""&amp;Table_Settings[[#This Row],[Text]]&amp;""""))</f>
        <v>"#3a62a0"</v>
      </c>
      <c r="I29"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"foreground2": "#3a62a0",</v>
      </c>
      <c r="J29" s="169" t="str">
        <f ca="1">SUBSTITUTE(SUBSTITUTE(SUBSTITUTE(SUBSTITUTE(SUBSTITUTE(SUBSTITUTE(SUBSTITUTE(SUBSTITUTE(
TRIM(CLEAN(Table_Settings[[#This Row],[Config]])),
" {","{"),
"{ ","{"),
" }","}"),
"} ","}"),
" [","["),
"[ ","["),
" ]","]"),
"] ","]")</f>
        <v>"foreground2": "#3a62a0",</v>
      </c>
      <c r="K29" s="81" t="s">
        <v>1609</v>
      </c>
    </row>
    <row r="30" spans="2:11" ht="21" customHeight="1">
      <c r="B30" s="169" t="s">
        <v>276</v>
      </c>
      <c r="C30" s="169"/>
      <c r="D30"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0"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accent1</v>
      </c>
      <c r="F30" s="169" t="str">
        <f ca="1">IF(Table_Settings[[#This Row],[Header]]="Yes","",IF(Table_Settings[[#This Row],[Property]]&lt;&gt;"",SUBSTITUTE(Table_Settings[[#This Row],[Type]]," ","")&amp;SUBSTITUTE(Table_Settings[[#This Row],[Property]]," ",""),""))</f>
        <v>PrimaryColourAccent1</v>
      </c>
      <c r="G30" s="16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#ff9629</v>
      </c>
      <c r="H30" s="169" t="str">
        <f ca="1">IF(OR(Table_Settings[[#This Row],[Header]]="Yes",Table_Settings[[#This Row],[Text]]=""),"",IF(OR(Table_Settings[[#This Row],[Text]]="true",Table_Settings[[#This Row],[Text]]="false",ISNUMBER(Table_Settings[[#This Row],[Text]])),Table_Settings[[#This Row],[Text]],""""&amp;Table_Settings[[#This Row],[Text]]&amp;""""))</f>
        <v>"#ff9629"</v>
      </c>
      <c r="I30"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"accent1": "#ff9629",</v>
      </c>
      <c r="J30" s="169" t="str">
        <f ca="1">SUBSTITUTE(SUBSTITUTE(SUBSTITUTE(SUBSTITUTE(SUBSTITUTE(SUBSTITUTE(SUBSTITUTE(SUBSTITUTE(
TRIM(CLEAN(Table_Settings[[#This Row],[Config]])),
" {","{"),
"{ ","{"),
" }","}"),
"} ","}"),
" [","["),
"[ ","["),
" ]","]"),
"] ","]")</f>
        <v>"accent1": "#ff9629",</v>
      </c>
      <c r="K30" s="304" t="s">
        <v>1705</v>
      </c>
    </row>
    <row r="31" spans="2:11" ht="21" customHeight="1">
      <c r="B31" s="169" t="s">
        <v>277</v>
      </c>
      <c r="C31" s="169"/>
      <c r="D31"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1"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accent2</v>
      </c>
      <c r="F31" s="169" t="str">
        <f ca="1">IF(Table_Settings[[#This Row],[Header]]="Yes","",IF(Table_Settings[[#This Row],[Property]]&lt;&gt;"",SUBSTITUTE(Table_Settings[[#This Row],[Type]]," ","")&amp;SUBSTITUTE(Table_Settings[[#This Row],[Property]]," ",""),""))</f>
        <v>PrimaryColourAccent2</v>
      </c>
      <c r="G31" s="16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#FF0000</v>
      </c>
      <c r="H31" s="169" t="str">
        <f ca="1">IF(OR(Table_Settings[[#This Row],[Header]]="Yes",Table_Settings[[#This Row],[Text]]=""),"",IF(OR(Table_Settings[[#This Row],[Text]]="true",Table_Settings[[#This Row],[Text]]="false",ISNUMBER(Table_Settings[[#This Row],[Text]])),Table_Settings[[#This Row],[Text]],""""&amp;Table_Settings[[#This Row],[Text]]&amp;""""))</f>
        <v>"#FF0000"</v>
      </c>
      <c r="I31"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"accent2": "#FF0000",</v>
      </c>
      <c r="J31" s="169" t="str">
        <f ca="1">SUBSTITUTE(SUBSTITUTE(SUBSTITUTE(SUBSTITUTE(SUBSTITUTE(SUBSTITUTE(SUBSTITUTE(SUBSTITUTE(
TRIM(CLEAN(Table_Settings[[#This Row],[Config]])),
" {","{"),
"{ ","{"),
" }","}"),
"} ","}"),
" [","["),
"[ ","["),
" ]","]"),
"] ","]")</f>
        <v>"accent2": "#FF0000",</v>
      </c>
      <c r="K31" s="253" t="s">
        <v>1611</v>
      </c>
    </row>
    <row r="32" spans="2:11" ht="21" customHeight="1">
      <c r="B32" s="172" t="s">
        <v>278</v>
      </c>
      <c r="C32" s="172"/>
      <c r="D32" s="17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2" s="17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borders</v>
      </c>
      <c r="F32" s="172" t="str">
        <f ca="1">IF(Table_Settings[[#This Row],[Header]]="Yes","",IF(Table_Settings[[#This Row],[Property]]&lt;&gt;"",SUBSTITUTE(Table_Settings[[#This Row],[Type]]," ","")&amp;SUBSTITUTE(Table_Settings[[#This Row],[Property]]," ",""),""))</f>
        <v>PrimaryColourBorders</v>
      </c>
      <c r="G32" s="172"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#7fa4be</v>
      </c>
      <c r="H32" s="172" t="str">
        <f ca="1">IF(OR(Table_Settings[[#This Row],[Header]]="Yes",Table_Settings[[#This Row],[Text]]=""),"",IF(OR(Table_Settings[[#This Row],[Text]]="true",Table_Settings[[#This Row],[Text]]="false",ISNUMBER(Table_Settings[[#This Row],[Text]])),Table_Settings[[#This Row],[Text]],""""&amp;Table_Settings[[#This Row],[Text]]&amp;""""))</f>
        <v>"#7fa4be"</v>
      </c>
      <c r="I32" s="17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"borders": "#7fa4be"
        },</v>
      </c>
      <c r="J32" s="172" t="str">
        <f ca="1">SUBSTITUTE(SUBSTITUTE(SUBSTITUTE(SUBSTITUTE(SUBSTITUTE(SUBSTITUTE(SUBSTITUTE(SUBSTITUTE(
TRIM(CLEAN(Table_Settings[[#This Row],[Config]])),
" {","{"),
"{ ","{"),
" }","}"),
"} ","}"),
" [","["),
"[ ","["),
" ]","]"),
"] ","]")</f>
        <v>"borders": "#7fa4be"},</v>
      </c>
      <c r="K32" s="254" t="s">
        <v>1612</v>
      </c>
    </row>
    <row r="33" spans="2:11" ht="21" customHeight="1">
      <c r="B33" s="1" t="s">
        <v>898</v>
      </c>
      <c r="C33" s="172"/>
      <c r="D33" s="223"/>
      <c r="E33" s="223"/>
      <c r="F33" s="223"/>
      <c r="G33" s="223"/>
      <c r="H33" s="223"/>
      <c r="I33" s="223"/>
      <c r="J33" s="223"/>
      <c r="K33" s="311" t="s">
        <v>1688</v>
      </c>
    </row>
    <row r="34" spans="2:11" ht="21" customHeight="1">
      <c r="B34" s="1" t="s">
        <v>901</v>
      </c>
      <c r="C34" s="172"/>
      <c r="D34" s="223"/>
      <c r="E34" s="223"/>
      <c r="F34" s="223"/>
      <c r="G34" s="223"/>
      <c r="H34" s="223"/>
      <c r="I34" s="223"/>
      <c r="J34" s="223"/>
      <c r="K34" s="103" t="s">
        <v>1705</v>
      </c>
    </row>
    <row r="35" spans="2:11" ht="21" customHeight="1">
      <c r="B35" s="1" t="s">
        <v>187</v>
      </c>
      <c r="C35" s="172"/>
      <c r="D35" s="223"/>
      <c r="E35" s="223"/>
      <c r="F35" s="223"/>
      <c r="G35" s="223"/>
      <c r="H35" s="223"/>
      <c r="I35" s="223"/>
      <c r="J35" s="223"/>
      <c r="K35" s="103" t="s">
        <v>822</v>
      </c>
    </row>
    <row r="36" spans="2:11" ht="21.75" thickBot="1">
      <c r="B36" s="108" t="s">
        <v>200</v>
      </c>
      <c r="C36" s="99" t="s">
        <v>60</v>
      </c>
      <c r="D36" s="10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36" s="10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other</v>
      </c>
      <c r="F36" s="108" t="str">
        <f>IF(Table_Settings[[#This Row],[Header]]="Yes","",IF(Table_Settings[[#This Row],[Property]]&lt;&gt;"",SUBSTITUTE(Table_Settings[[#This Row],[Type]]," ","")&amp;SUBSTITUTE(Table_Settings[[#This Row],[Property]]," ",""),""))</f>
        <v/>
      </c>
      <c r="G36" s="108"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36" s="108" t="str">
        <f>IF(OR(Table_Settings[[#This Row],[Header]]="Yes",Table_Settings[[#This Row],[Text]]=""),"",IF(OR(Table_Settings[[#This Row],[Text]]="true",Table_Settings[[#This Row],[Text]]="false",ISNUMBER(Table_Settings[[#This Row],[Text]])),Table_Settings[[#This Row],[Text]],""""&amp;Table_Settings[[#This Row],[Text]]&amp;""""))</f>
        <v/>
      </c>
      <c r="I36" s="10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"other": {</v>
      </c>
      <c r="J36" s="108" t="str">
        <f ca="1">SUBSTITUTE(SUBSTITUTE(SUBSTITUTE(SUBSTITUTE(SUBSTITUTE(SUBSTITUTE(SUBSTITUTE(SUBSTITUTE(
TRIM(CLEAN(Table_Settings[[#This Row],[Config]])),
" {","{"),
"{ ","{"),
" }","}"),
"} ","}"),
" [","["),
"[ ","["),
" ]","]"),
"] ","]")</f>
        <v>"other":{</v>
      </c>
      <c r="K36" s="109"/>
    </row>
    <row r="37" spans="2:11" ht="21" customHeight="1">
      <c r="B37" s="169" t="s">
        <v>279</v>
      </c>
      <c r="C37"/>
      <c r="D3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tooltipIcon</v>
      </c>
      <c r="F37" t="str">
        <f ca="1">IF(Table_Settings[[#This Row],[Header]]="Yes","",IF(Table_Settings[[#This Row],[Property]]&lt;&gt;"",SUBSTITUTE(Table_Settings[[#This Row],[Type]]," ","")&amp;SUBSTITUTE(Table_Settings[[#This Row],[Property]]," ",""),""))</f>
        <v>OtherTooltipIcon</v>
      </c>
      <c r="G37"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fa-question-circle</v>
      </c>
      <c r="H37" t="str">
        <f ca="1">IF(OR(Table_Settings[[#This Row],[Header]]="Yes",Table_Settings[[#This Row],[Text]]=""),"",IF(OR(Table_Settings[[#This Row],[Text]]="true",Table_Settings[[#This Row],[Text]]="false",ISNUMBER(Table_Settings[[#This Row],[Text]])),Table_Settings[[#This Row],[Text]],""""&amp;Table_Settings[[#This Row],[Text]]&amp;""""))</f>
        <v>"fa-question-circle"</v>
      </c>
      <c r="I3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"tooltipIcon": "fa-question-circle",</v>
      </c>
      <c r="J37" t="str">
        <f ca="1">SUBSTITUTE(SUBSTITUTE(SUBSTITUTE(SUBSTITUTE(SUBSTITUTE(SUBSTITUTE(SUBSTITUTE(SUBSTITUTE(
TRIM(CLEAN(Table_Settings[[#This Row],[Config]])),
" {","{"),
"{ ","{"),
" }","}"),
"} ","}"),
" [","["),
"[ ","["),
" ]","]"),
"] ","]")</f>
        <v>"tooltipIcon": "fa-question-circle",</v>
      </c>
      <c r="K37" s="164" t="s">
        <v>280</v>
      </c>
    </row>
    <row r="38" spans="2:11" ht="21" customHeight="1">
      <c r="B38" s="169" t="s">
        <v>281</v>
      </c>
      <c r="C38" s="169"/>
      <c r="D38"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8"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defaultBorderRadius</v>
      </c>
      <c r="F38" s="169" t="str">
        <f ca="1">IF(Table_Settings[[#This Row],[Header]]="Yes","",IF(Table_Settings[[#This Row],[Property]]&lt;&gt;"",SUBSTITUTE(Table_Settings[[#This Row],[Type]]," ","")&amp;SUBSTITUTE(Table_Settings[[#This Row],[Property]]," ",""),""))</f>
        <v>OtherDefaultBorderRadius</v>
      </c>
      <c r="G38" s="16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3px</v>
      </c>
      <c r="H38" s="169" t="str">
        <f ca="1">IF(OR(Table_Settings[[#This Row],[Header]]="Yes",Table_Settings[[#This Row],[Text]]=""),"",IF(OR(Table_Settings[[#This Row],[Text]]="true",Table_Settings[[#This Row],[Text]]="false",ISNUMBER(Table_Settings[[#This Row],[Text]])),Table_Settings[[#This Row],[Text]],""""&amp;Table_Settings[[#This Row],[Text]]&amp;""""))</f>
        <v>"3px"</v>
      </c>
      <c r="I38"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"defaultBorderRadius": "3px",</v>
      </c>
      <c r="J38" s="169" t="str">
        <f ca="1">SUBSTITUTE(SUBSTITUTE(SUBSTITUTE(SUBSTITUTE(SUBSTITUTE(SUBSTITUTE(SUBSTITUTE(SUBSTITUTE(
TRIM(CLEAN(Table_Settings[[#This Row],[Config]])),
" {","{"),
"{ ","{"),
" }","}"),
"} ","}"),
" [","["),
"[ ","["),
" ]","]"),
"] ","]")</f>
        <v>"defaultBorderRadius": "3px",</v>
      </c>
      <c r="K38" s="293" t="s">
        <v>431</v>
      </c>
    </row>
    <row r="39" spans="2:11" ht="21" customHeight="1">
      <c r="B39" s="169" t="s">
        <v>282</v>
      </c>
      <c r="C39" s="169"/>
      <c r="D39"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9"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scrollDurationMultiplier</v>
      </c>
      <c r="F39" s="169" t="str">
        <f ca="1">IF(Table_Settings[[#This Row],[Header]]="Yes","",IF(Table_Settings[[#This Row],[Property]]&lt;&gt;"",SUBSTITUTE(Table_Settings[[#This Row],[Type]]," ","")&amp;SUBSTITUTE(Table_Settings[[#This Row],[Property]]," ",""),""))</f>
        <v>OtherScrollDurationMultiplier</v>
      </c>
      <c r="G39" s="16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1</v>
      </c>
      <c r="H39" s="169">
        <f ca="1">IF(OR(Table_Settings[[#This Row],[Header]]="Yes",Table_Settings[[#This Row],[Text]]=""),"",IF(OR(Table_Settings[[#This Row],[Text]]="true",Table_Settings[[#This Row],[Text]]="false",ISNUMBER(Table_Settings[[#This Row],[Text]])),Table_Settings[[#This Row],[Text]],""""&amp;Table_Settings[[#This Row],[Text]]&amp;""""))</f>
        <v>1</v>
      </c>
      <c r="I39"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"scrollDurationMultiplier": 1,</v>
      </c>
      <c r="J39" s="169" t="str">
        <f ca="1">SUBSTITUTE(SUBSTITUTE(SUBSTITUTE(SUBSTITUTE(SUBSTITUTE(SUBSTITUTE(SUBSTITUTE(SUBSTITUTE(
TRIM(CLEAN(Table_Settings[[#This Row],[Config]])),
" {","{"),
"{ ","{"),
" }","}"),
"} ","}"),
" [","["),
"[ ","["),
" ]","]"),
"] ","]")</f>
        <v>"scrollDurationMultiplier": 1,</v>
      </c>
      <c r="K39" s="25">
        <v>1</v>
      </c>
    </row>
    <row r="40" spans="2:11" ht="21" customHeight="1">
      <c r="B40" s="169" t="s">
        <v>283</v>
      </c>
      <c r="C40" s="169"/>
      <c r="D40" s="16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0" s="16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sidebarWidth</v>
      </c>
      <c r="F40" s="169" t="str">
        <f ca="1">IF(Table_Settings[[#This Row],[Header]]="Yes","",IF(Table_Settings[[#This Row],[Property]]&lt;&gt;"",SUBSTITUTE(Table_Settings[[#This Row],[Type]]," ","")&amp;SUBSTITUTE(Table_Settings[[#This Row],[Property]]," ",""),""))</f>
        <v>OtherSidebarWidth</v>
      </c>
      <c r="G40" s="16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250</v>
      </c>
      <c r="H40" s="169">
        <f ca="1">IF(OR(Table_Settings[[#This Row],[Header]]="Yes",Table_Settings[[#This Row],[Text]]=""),"",IF(OR(Table_Settings[[#This Row],[Text]]="true",Table_Settings[[#This Row],[Text]]="false",ISNUMBER(Table_Settings[[#This Row],[Text]])),Table_Settings[[#This Row],[Text]],""""&amp;Table_Settings[[#This Row],[Text]]&amp;""""))</f>
        <v>250</v>
      </c>
      <c r="I40" s="16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"sidebarWidth": 250,</v>
      </c>
      <c r="J40" s="169" t="str">
        <f ca="1">SUBSTITUTE(SUBSTITUTE(SUBSTITUTE(SUBSTITUTE(SUBSTITUTE(SUBSTITUTE(SUBSTITUTE(SUBSTITUTE(
TRIM(CLEAN(Table_Settings[[#This Row],[Config]])),
" {","{"),
"{ ","{"),
" }","}"),
"} ","}"),
" [","["),
"[ ","["),
" ]","]"),
"] ","]")</f>
        <v>"sidebarWidth": 250,</v>
      </c>
      <c r="K40" s="25">
        <v>250</v>
      </c>
    </row>
    <row r="41" spans="2:11" ht="21" customHeight="1">
      <c r="B41" s="1" t="s">
        <v>745</v>
      </c>
      <c r="C41" s="207"/>
      <c r="D41" s="20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1" s="20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sidebarPaymentOptions</v>
      </c>
      <c r="F41" s="208" t="str">
        <f ca="1">IF(Table_Settings[[#This Row],[Header]]="Yes","",IF(Table_Settings[[#This Row],[Property]]&lt;&gt;"",SUBSTITUTE(Table_Settings[[#This Row],[Type]]," ","")&amp;SUBSTITUTE(Table_Settings[[#This Row],[Property]]," ",""),""))</f>
        <v>OtherSidebarPaymentOptions</v>
      </c>
      <c r="G41" s="208"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false</v>
      </c>
      <c r="H41" s="208" t="str">
        <f ca="1">IF(OR(Table_Settings[[#This Row],[Header]]="Yes",Table_Settings[[#This Row],[Text]]=""),"",IF(OR(Table_Settings[[#This Row],[Text]]="true",Table_Settings[[#This Row],[Text]]="false",ISNUMBER(Table_Settings[[#This Row],[Text]])),Table_Settings[[#This Row],[Text]],""""&amp;Table_Settings[[#This Row],[Text]]&amp;""""))</f>
        <v>false</v>
      </c>
      <c r="I41" s="20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"sidebarPaymentOptions": false,</v>
      </c>
      <c r="J41" s="208" t="str">
        <f ca="1">SUBSTITUTE(SUBSTITUTE(SUBSTITUTE(SUBSTITUTE(SUBSTITUTE(SUBSTITUTE(SUBSTITUTE(SUBSTITUTE(
TRIM(CLEAN(Table_Settings[[#This Row],[Config]])),
" {","{"),
"{ ","{"),
" }","}"),
"} ","}"),
" [","["),
"[ ","["),
" ]","]"),
"] ","]")</f>
        <v>"sidebarPaymentOptions": false,</v>
      </c>
      <c r="K41" s="248" t="b">
        <v>0</v>
      </c>
    </row>
    <row r="42" spans="2:11" ht="21" customHeight="1">
      <c r="B42" s="1" t="s">
        <v>284</v>
      </c>
      <c r="C42" s="169"/>
      <c r="D42"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2"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smallDeviceMargin</v>
      </c>
      <c r="F42" s="170" t="str">
        <f ca="1">IF(Table_Settings[[#This Row],[Header]]="Yes","",IF(Table_Settings[[#This Row],[Property]]&lt;&gt;"",SUBSTITUTE(Table_Settings[[#This Row],[Type]]," ","")&amp;SUBSTITUTE(Table_Settings[[#This Row],[Property]]," ",""),""))</f>
        <v>OtherSmallDeviceMargin</v>
      </c>
      <c r="G42" s="17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42" s="170">
        <f ca="1">IF(OR(Table_Settings[[#This Row],[Header]]="Yes",Table_Settings[[#This Row],[Text]]=""),"",IF(OR(Table_Settings[[#This Row],[Text]]="true",Table_Settings[[#This Row],[Text]]="false",ISNUMBER(Table_Settings[[#This Row],[Text]])),Table_Settings[[#This Row],[Text]],""""&amp;Table_Settings[[#This Row],[Text]]&amp;""""))</f>
        <v>0</v>
      </c>
      <c r="I42"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"smallDeviceMargin": 0,</v>
      </c>
      <c r="J42" s="170" t="str">
        <f ca="1">SUBSTITUTE(SUBSTITUTE(SUBSTITUTE(SUBSTITUTE(SUBSTITUTE(SUBSTITUTE(SUBSTITUTE(SUBSTITUTE(
TRIM(CLEAN(Table_Settings[[#This Row],[Config]])),
" {","{"),
"{ ","{"),
" }","}"),
"} ","}"),
" [","["),
"[ ","["),
" ]","]"),
"] ","]")</f>
        <v>"smallDeviceMargin": 0,</v>
      </c>
      <c r="K42" s="52">
        <v>0</v>
      </c>
    </row>
    <row r="43" spans="2:11" ht="21" customHeight="1">
      <c r="B43" t="s">
        <v>285</v>
      </c>
      <c r="C43"/>
      <c r="D4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3"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offsetTopXS</v>
      </c>
      <c r="F43" t="str">
        <f ca="1">IF(Table_Settings[[#This Row],[Header]]="Yes","",IF(Table_Settings[[#This Row],[Property]]&lt;&gt;"",SUBSTITUTE(Table_Settings[[#This Row],[Type]]," ","")&amp;SUBSTITUTE(Table_Settings[[#This Row],[Property]]," ",""),""))</f>
        <v>OtherOffsetTopXS</v>
      </c>
      <c r="G43">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43">
        <f ca="1">IF(OR(Table_Settings[[#This Row],[Header]]="Yes",Table_Settings[[#This Row],[Text]]=""),"",IF(OR(Table_Settings[[#This Row],[Text]]="true",Table_Settings[[#This Row],[Text]]="false",ISNUMBER(Table_Settings[[#This Row],[Text]])),Table_Settings[[#This Row],[Text]],""""&amp;Table_Settings[[#This Row],[Text]]&amp;""""))</f>
        <v>0</v>
      </c>
      <c r="I4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"offsetTopXS": 0,</v>
      </c>
      <c r="J43" t="str">
        <f ca="1">SUBSTITUTE(SUBSTITUTE(SUBSTITUTE(SUBSTITUTE(SUBSTITUTE(SUBSTITUTE(SUBSTITUTE(SUBSTITUTE(
TRIM(CLEAN(Table_Settings[[#This Row],[Config]])),
" {","{"),
"{ ","{"),
" }","}"),
"} ","}"),
" [","["),
"[ ","["),
" ]","]"),
"] ","]")</f>
        <v>"offsetTopXS": 0,</v>
      </c>
      <c r="K43" s="25">
        <v>0</v>
      </c>
    </row>
    <row r="44" spans="2:11" ht="21" customHeight="1">
      <c r="B44" t="s">
        <v>286</v>
      </c>
      <c r="C44"/>
      <c r="D44" s="1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4" s="11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offsetTopSM</v>
      </c>
      <c r="F44" s="110" t="str">
        <f ca="1">IF(Table_Settings[[#This Row],[Header]]="Yes","",IF(Table_Settings[[#This Row],[Property]]&lt;&gt;"",SUBSTITUTE(Table_Settings[[#This Row],[Type]]," ","")&amp;SUBSTITUTE(Table_Settings[[#This Row],[Property]]," ",""),""))</f>
        <v>OtherOffsetTopSM</v>
      </c>
      <c r="G44" s="1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44" s="110">
        <f ca="1">IF(OR(Table_Settings[[#This Row],[Header]]="Yes",Table_Settings[[#This Row],[Text]]=""),"",IF(OR(Table_Settings[[#This Row],[Text]]="true",Table_Settings[[#This Row],[Text]]="false",ISNUMBER(Table_Settings[[#This Row],[Text]])),Table_Settings[[#This Row],[Text]],""""&amp;Table_Settings[[#This Row],[Text]]&amp;""""))</f>
        <v>0</v>
      </c>
      <c r="I44" s="1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"offsetTopSM": 0,</v>
      </c>
      <c r="J44" s="110" t="str">
        <f ca="1">SUBSTITUTE(SUBSTITUTE(SUBSTITUTE(SUBSTITUTE(SUBSTITUTE(SUBSTITUTE(SUBSTITUTE(SUBSTITUTE(
TRIM(CLEAN(Table_Settings[[#This Row],[Config]])),
" {","{"),
"{ ","{"),
" }","}"),
"} ","}"),
" [","["),
"[ ","["),
" ]","]"),
"] ","]")</f>
        <v>"offsetTopSM": 0,</v>
      </c>
      <c r="K44" s="25">
        <v>0</v>
      </c>
    </row>
    <row r="45" spans="2:11" ht="21" customHeight="1">
      <c r="B45" t="s">
        <v>287</v>
      </c>
      <c r="C45"/>
      <c r="D45" s="1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5" s="11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offsetTopMD</v>
      </c>
      <c r="F45" s="110" t="str">
        <f ca="1">IF(Table_Settings[[#This Row],[Header]]="Yes","",IF(Table_Settings[[#This Row],[Property]]&lt;&gt;"",SUBSTITUTE(Table_Settings[[#This Row],[Type]]," ","")&amp;SUBSTITUTE(Table_Settings[[#This Row],[Property]]," ",""),""))</f>
        <v>OtherOffsetTopMD</v>
      </c>
      <c r="G45" s="1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45" s="110">
        <f ca="1">IF(OR(Table_Settings[[#This Row],[Header]]="Yes",Table_Settings[[#This Row],[Text]]=""),"",IF(OR(Table_Settings[[#This Row],[Text]]="true",Table_Settings[[#This Row],[Text]]="false",ISNUMBER(Table_Settings[[#This Row],[Text]])),Table_Settings[[#This Row],[Text]],""""&amp;Table_Settings[[#This Row],[Text]]&amp;""""))</f>
        <v>0</v>
      </c>
      <c r="I45" s="1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"offsetTopMD": 0,</v>
      </c>
      <c r="J45" s="110" t="str">
        <f ca="1">SUBSTITUTE(SUBSTITUTE(SUBSTITUTE(SUBSTITUTE(SUBSTITUTE(SUBSTITUTE(SUBSTITUTE(SUBSTITUTE(
TRIM(CLEAN(Table_Settings[[#This Row],[Config]])),
" {","{"),
"{ ","{"),
" }","}"),
"} ","}"),
" [","["),
"[ ","["),
" ]","]"),
"] ","]")</f>
        <v>"offsetTopMD": 0,</v>
      </c>
      <c r="K45" s="25">
        <v>0</v>
      </c>
    </row>
    <row r="46" spans="2:11" ht="21" customHeight="1">
      <c r="B46" t="s">
        <v>288</v>
      </c>
      <c r="C46"/>
      <c r="D4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offsetTopLG</v>
      </c>
      <c r="F46" t="str">
        <f ca="1">IF(Table_Settings[[#This Row],[Header]]="Yes","",IF(Table_Settings[[#This Row],[Property]]&lt;&gt;"",SUBSTITUTE(Table_Settings[[#This Row],[Type]]," ","")&amp;SUBSTITUTE(Table_Settings[[#This Row],[Property]]," ",""),""))</f>
        <v>OtherOffsetTopLG</v>
      </c>
      <c r="G46">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46">
        <f ca="1">IF(OR(Table_Settings[[#This Row],[Header]]="Yes",Table_Settings[[#This Row],[Text]]=""),"",IF(OR(Table_Settings[[#This Row],[Text]]="true",Table_Settings[[#This Row],[Text]]="false",ISNUMBER(Table_Settings[[#This Row],[Text]])),Table_Settings[[#This Row],[Text]],""""&amp;Table_Settings[[#This Row],[Text]]&amp;""""))</f>
        <v>0</v>
      </c>
      <c r="I4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"offsetTopLG": 0,</v>
      </c>
      <c r="J46" t="str">
        <f ca="1">SUBSTITUTE(SUBSTITUTE(SUBSTITUTE(SUBSTITUTE(SUBSTITUTE(SUBSTITUTE(SUBSTITUTE(SUBSTITUTE(
TRIM(CLEAN(Table_Settings[[#This Row],[Config]])),
" {","{"),
"{ ","{"),
" }","}"),
"} ","}"),
" [","["),
"[ ","["),
" ]","]"),
"] ","]")</f>
        <v>"offsetTopLG": 0,</v>
      </c>
      <c r="K46" s="25">
        <v>0</v>
      </c>
    </row>
    <row r="47" spans="2:11" ht="21" customHeight="1">
      <c r="B47" t="s">
        <v>289</v>
      </c>
      <c r="C47"/>
      <c r="D4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offsetTopXL</v>
      </c>
      <c r="F47" t="str">
        <f ca="1">IF(Table_Settings[[#This Row],[Header]]="Yes","",IF(Table_Settings[[#This Row],[Property]]&lt;&gt;"",SUBSTITUTE(Table_Settings[[#This Row],[Type]]," ","")&amp;SUBSTITUTE(Table_Settings[[#This Row],[Property]]," ",""),""))</f>
        <v>OtherOffsetTopXL</v>
      </c>
      <c r="G47">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47">
        <f ca="1">IF(OR(Table_Settings[[#This Row],[Header]]="Yes",Table_Settings[[#This Row],[Text]]=""),"",IF(OR(Table_Settings[[#This Row],[Text]]="true",Table_Settings[[#This Row],[Text]]="false",ISNUMBER(Table_Settings[[#This Row],[Text]])),Table_Settings[[#This Row],[Text]],""""&amp;Table_Settings[[#This Row],[Text]]&amp;""""))</f>
        <v>0</v>
      </c>
      <c r="I4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"offsetTopXL": 0
        }}</v>
      </c>
      <c r="J47" t="str">
        <f ca="1">SUBSTITUTE(SUBSTITUTE(SUBSTITUTE(SUBSTITUTE(SUBSTITUTE(SUBSTITUTE(SUBSTITUTE(SUBSTITUTE(
TRIM(CLEAN(Table_Settings[[#This Row],[Config]])),
" {","{"),
"{ ","{"),
" }","}"),
"} ","}"),
" [","["),
"[ ","["),
" ]","]"),
"] ","]")</f>
        <v>"offsetTopXL": 0}}</v>
      </c>
      <c r="K47" s="25">
        <v>0</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249977111117893"/>
  </sheetPr>
  <dimension ref="B2:CG210"/>
  <sheetViews>
    <sheetView topLeftCell="A170" zoomScaleNormal="100" workbookViewId="0">
      <pane xSplit="2" topLeftCell="BW1" activePane="topRight" state="frozen"/>
      <selection pane="topRight" activeCell="CA187" sqref="CA187"/>
    </sheetView>
  </sheetViews>
  <sheetFormatPr defaultColWidth="9.140625" defaultRowHeight="21" customHeight="1"/>
  <cols>
    <col min="1" max="1" width="3" style="3" customWidth="1"/>
    <col min="2" max="2" width="32.42578125" style="3" customWidth="1"/>
    <col min="3" max="3" width="28.42578125" style="23" customWidth="1"/>
    <col min="4" max="4" width="28.7109375" style="127" customWidth="1"/>
    <col min="5" max="5" width="7.28515625" style="127" hidden="1" customWidth="1"/>
    <col min="6" max="6" width="8.5703125" style="23" customWidth="1"/>
    <col min="7" max="7" width="11.140625" style="127" customWidth="1"/>
    <col min="8" max="8" width="16.140625" style="127" hidden="1" customWidth="1"/>
    <col min="9" max="9" width="8.5703125" style="23" customWidth="1"/>
    <col min="10" max="10" width="14.85546875" style="127" customWidth="1"/>
    <col min="11" max="11" width="19.28515625" style="127" hidden="1" customWidth="1"/>
    <col min="12" max="12" width="12.7109375" style="23" customWidth="1"/>
    <col min="13" max="13" width="11.28515625" style="127" customWidth="1"/>
    <col min="14" max="14" width="14" style="127" hidden="1" customWidth="1"/>
    <col min="15" max="15" width="9.7109375" style="23" customWidth="1"/>
    <col min="16" max="16" width="16.42578125" style="127" customWidth="1"/>
    <col min="17" max="17" width="12" style="127" hidden="1" customWidth="1"/>
    <col min="18" max="18" width="12.28515625" style="23" customWidth="1"/>
    <col min="19" max="19" width="14.42578125" style="127" customWidth="1"/>
    <col min="20" max="20" width="26.28515625" style="127" hidden="1" customWidth="1"/>
    <col min="21" max="21" width="8" style="23" customWidth="1"/>
    <col min="22" max="22" width="13.85546875" style="127" customWidth="1"/>
    <col min="23" max="23" width="20.5703125" style="127" hidden="1" customWidth="1"/>
    <col min="24" max="24" width="9" style="23" customWidth="1"/>
    <col min="25" max="25" width="5.28515625" style="127" customWidth="1"/>
    <col min="26" max="26" width="10.85546875" style="127" hidden="1" customWidth="1"/>
    <col min="27" max="27" width="8.85546875" style="23" customWidth="1"/>
    <col min="28" max="28" width="5.28515625" style="127" customWidth="1"/>
    <col min="29" max="29" width="11" style="127" hidden="1" customWidth="1"/>
    <col min="30" max="30" width="9" style="23" customWidth="1"/>
    <col min="31" max="31" width="5.28515625" style="127" customWidth="1"/>
    <col min="32" max="32" width="9" style="127" hidden="1" customWidth="1"/>
    <col min="33" max="33" width="5.85546875" style="23" customWidth="1"/>
    <col min="34" max="34" width="5.28515625" style="127" customWidth="1"/>
    <col min="35" max="35" width="10.7109375" style="127" hidden="1" customWidth="1"/>
    <col min="36" max="36" width="8.7109375" style="23" customWidth="1"/>
    <col min="37" max="37" width="5.28515625" style="127" customWidth="1"/>
    <col min="38" max="38" width="4.5703125" style="127" hidden="1" customWidth="1"/>
    <col min="39" max="39" width="7.7109375" style="23" customWidth="1"/>
    <col min="40" max="40" width="5.28515625" style="127" customWidth="1"/>
    <col min="41" max="41" width="4.140625" style="127" hidden="1" customWidth="1"/>
    <col min="42" max="42" width="8.28515625" style="23" customWidth="1"/>
    <col min="43" max="43" width="5.28515625" style="127" customWidth="1"/>
    <col min="44" max="44" width="7.7109375" style="127" hidden="1" customWidth="1"/>
    <col min="45" max="45" width="8.28515625" style="23" customWidth="1"/>
    <col min="46" max="46" width="5.28515625" style="127" customWidth="1"/>
    <col min="47" max="47" width="4.5703125" style="127" hidden="1" customWidth="1"/>
    <col min="48" max="48" width="8" style="23" customWidth="1"/>
    <col min="49" max="49" width="5.28515625" style="127" customWidth="1"/>
    <col min="50" max="50" width="10.140625" style="127" hidden="1" customWidth="1"/>
    <col min="51" max="51" width="8.140625" style="23" customWidth="1"/>
    <col min="52" max="52" width="5.28515625" style="127" customWidth="1"/>
    <col min="53" max="53" width="10.28515625" style="127" hidden="1" customWidth="1"/>
    <col min="54" max="54" width="8.28515625" style="23" customWidth="1"/>
    <col min="55" max="55" width="5.28515625" style="127" customWidth="1"/>
    <col min="56" max="56" width="10.28515625" style="127" hidden="1" customWidth="1"/>
    <col min="57" max="57" width="8.28515625" style="23" customWidth="1"/>
    <col min="58" max="58" width="5.28515625" style="127" customWidth="1"/>
    <col min="59" max="59" width="18.42578125" style="127" hidden="1" customWidth="1"/>
    <col min="60" max="60" width="8" style="23" customWidth="1"/>
    <col min="61" max="61" width="10.5703125" style="127" customWidth="1"/>
    <col min="62" max="62" width="13.7109375" style="127" hidden="1" customWidth="1"/>
    <col min="63" max="63" width="11.5703125" style="23" customWidth="1"/>
    <col min="64" max="64" width="10.5703125" style="127" customWidth="1"/>
    <col min="65" max="65" width="14" style="127" hidden="1" customWidth="1"/>
    <col min="66" max="66" width="11.85546875" style="23" customWidth="1"/>
    <col min="67" max="67" width="10.5703125" style="23" customWidth="1"/>
    <col min="68" max="68" width="11.85546875" style="23" hidden="1" customWidth="1"/>
    <col min="69" max="69" width="11.85546875" style="23" customWidth="1"/>
    <col min="70" max="70" width="10.5703125" style="23" customWidth="1"/>
    <col min="71" max="71" width="11.85546875" style="23" hidden="1" customWidth="1"/>
    <col min="72" max="72" width="11.85546875" style="23" customWidth="1"/>
    <col min="73" max="73" width="10.5703125" style="23" customWidth="1"/>
    <col min="74" max="74" width="11.85546875" style="23" hidden="1" customWidth="1"/>
    <col min="75" max="75" width="11.85546875" style="23" customWidth="1"/>
    <col min="76" max="76" width="10.5703125" style="23" customWidth="1"/>
    <col min="77" max="77" width="11.85546875" style="23" hidden="1" customWidth="1"/>
    <col min="78" max="78" width="11.85546875" style="23" customWidth="1"/>
    <col min="79" max="79" width="29.28515625" style="127" customWidth="1"/>
    <col min="80" max="80" width="19.42578125" style="23" customWidth="1"/>
    <col min="81" max="82" width="20" style="23" hidden="1" customWidth="1"/>
    <col min="83" max="83" width="9.85546875" style="23" customWidth="1"/>
    <col min="84" max="84" width="11.28515625" style="23" customWidth="1"/>
    <col min="85" max="85" width="15.42578125" style="23" customWidth="1"/>
    <col min="86" max="16384" width="9.140625" style="3"/>
  </cols>
  <sheetData>
    <row r="2" spans="2:85" ht="47.25" thickBot="1">
      <c r="B2" s="79" t="s">
        <v>290</v>
      </c>
      <c r="C2" s="24"/>
      <c r="D2" s="126"/>
      <c r="E2" s="126"/>
      <c r="F2" s="24"/>
      <c r="G2" s="126"/>
      <c r="H2" s="126"/>
      <c r="I2" s="24"/>
      <c r="J2" s="126"/>
      <c r="K2" s="126"/>
      <c r="L2" s="24"/>
      <c r="M2" s="126"/>
      <c r="N2" s="126"/>
      <c r="O2" s="24"/>
      <c r="P2" s="126"/>
      <c r="Q2" s="126"/>
      <c r="R2" s="24"/>
      <c r="S2" s="126"/>
      <c r="T2" s="126"/>
      <c r="U2" s="24"/>
      <c r="V2" s="126"/>
      <c r="W2" s="126"/>
      <c r="X2" s="24"/>
      <c r="Y2" s="126"/>
      <c r="Z2" s="126"/>
      <c r="AA2" s="24"/>
      <c r="AB2" s="126"/>
      <c r="AC2" s="126"/>
      <c r="AD2" s="24"/>
      <c r="AE2" s="126"/>
      <c r="AF2" s="126"/>
      <c r="AG2" s="24"/>
      <c r="AH2" s="126"/>
      <c r="AI2" s="126"/>
      <c r="AJ2" s="24"/>
      <c r="AK2" s="126"/>
      <c r="AL2" s="126"/>
      <c r="AM2" s="24"/>
      <c r="AN2" s="126"/>
      <c r="AO2" s="126"/>
      <c r="AP2" s="24"/>
      <c r="AQ2" s="126"/>
      <c r="AR2" s="126"/>
      <c r="AS2" s="24"/>
      <c r="AT2" s="126"/>
      <c r="AU2" s="126"/>
      <c r="AV2" s="24"/>
      <c r="AW2" s="126"/>
      <c r="AX2" s="126"/>
      <c r="AY2" s="24"/>
      <c r="AZ2" s="126"/>
      <c r="BA2" s="126"/>
      <c r="BB2" s="24"/>
      <c r="BC2" s="126"/>
      <c r="BD2" s="126"/>
      <c r="BE2" s="24"/>
      <c r="BF2" s="126"/>
      <c r="BG2" s="126"/>
      <c r="BH2" s="24"/>
      <c r="BI2" s="126"/>
      <c r="BJ2" s="126"/>
      <c r="BK2" s="24"/>
      <c r="BL2" s="126"/>
      <c r="BM2" s="126"/>
      <c r="BN2" s="24"/>
      <c r="BO2" s="24"/>
      <c r="BP2" s="24"/>
      <c r="BQ2" s="24"/>
      <c r="BR2" s="24"/>
      <c r="BS2" s="24"/>
      <c r="BT2" s="24"/>
      <c r="BU2" s="24"/>
      <c r="BV2" s="24"/>
      <c r="BW2" s="24"/>
      <c r="BX2" s="24"/>
      <c r="BY2" s="24"/>
      <c r="BZ2" s="24"/>
      <c r="CA2" s="126"/>
      <c r="CB2" s="24"/>
      <c r="CC2" s="24"/>
      <c r="CD2" s="24"/>
      <c r="CE2" s="24"/>
      <c r="CF2" s="24"/>
      <c r="CG2" s="24"/>
    </row>
    <row r="4" spans="2:85" ht="15">
      <c r="B4" t="s">
        <v>291</v>
      </c>
      <c r="C4" s="101" t="s">
        <v>292</v>
      </c>
      <c r="D4" s="124" t="s">
        <v>293</v>
      </c>
      <c r="E4" s="124" t="s">
        <v>294</v>
      </c>
      <c r="F4" s="101" t="s">
        <v>295</v>
      </c>
      <c r="G4" s="124" t="s">
        <v>296</v>
      </c>
      <c r="H4" s="124" t="s">
        <v>297</v>
      </c>
      <c r="I4" s="101" t="s">
        <v>298</v>
      </c>
      <c r="J4" s="124" t="s">
        <v>268</v>
      </c>
      <c r="K4" s="124" t="s">
        <v>299</v>
      </c>
      <c r="L4" s="101" t="s">
        <v>300</v>
      </c>
      <c r="M4" s="124" t="s">
        <v>301</v>
      </c>
      <c r="N4" s="124" t="s">
        <v>302</v>
      </c>
      <c r="O4" s="101" t="s">
        <v>303</v>
      </c>
      <c r="P4" s="128" t="s">
        <v>304</v>
      </c>
      <c r="Q4" s="128" t="s">
        <v>305</v>
      </c>
      <c r="R4" s="105" t="s">
        <v>306</v>
      </c>
      <c r="S4" s="124" t="s">
        <v>307</v>
      </c>
      <c r="T4" s="124" t="s">
        <v>308</v>
      </c>
      <c r="U4" s="101" t="s">
        <v>309</v>
      </c>
      <c r="V4" s="124" t="s">
        <v>310</v>
      </c>
      <c r="W4" s="124" t="s">
        <v>311</v>
      </c>
      <c r="X4" s="101" t="s">
        <v>312</v>
      </c>
      <c r="Y4" s="124" t="s">
        <v>313</v>
      </c>
      <c r="Z4" s="124" t="s">
        <v>314</v>
      </c>
      <c r="AA4" s="101" t="s">
        <v>315</v>
      </c>
      <c r="AB4" s="124" t="s">
        <v>316</v>
      </c>
      <c r="AC4" s="124" t="s">
        <v>317</v>
      </c>
      <c r="AD4" s="101" t="s">
        <v>318</v>
      </c>
      <c r="AE4" s="124" t="s">
        <v>319</v>
      </c>
      <c r="AF4" s="124" t="s">
        <v>320</v>
      </c>
      <c r="AG4" s="101" t="s">
        <v>321</v>
      </c>
      <c r="AH4" s="124" t="s">
        <v>322</v>
      </c>
      <c r="AI4" s="124" t="s">
        <v>323</v>
      </c>
      <c r="AJ4" s="101" t="s">
        <v>324</v>
      </c>
      <c r="AK4" s="124" t="s">
        <v>325</v>
      </c>
      <c r="AL4" s="124" t="s">
        <v>326</v>
      </c>
      <c r="AM4" s="101" t="s">
        <v>327</v>
      </c>
      <c r="AN4" s="124" t="s">
        <v>328</v>
      </c>
      <c r="AO4" s="124" t="s">
        <v>329</v>
      </c>
      <c r="AP4" s="101" t="s">
        <v>330</v>
      </c>
      <c r="AQ4" s="124" t="s">
        <v>331</v>
      </c>
      <c r="AR4" s="124" t="s">
        <v>332</v>
      </c>
      <c r="AS4" s="101" t="s">
        <v>333</v>
      </c>
      <c r="AT4" s="124" t="s">
        <v>212</v>
      </c>
      <c r="AU4" s="124" t="s">
        <v>334</v>
      </c>
      <c r="AV4" s="101" t="s">
        <v>335</v>
      </c>
      <c r="AW4" s="124" t="s">
        <v>336</v>
      </c>
      <c r="AX4" s="124" t="s">
        <v>337</v>
      </c>
      <c r="AY4" s="101" t="s">
        <v>338</v>
      </c>
      <c r="AZ4" s="124" t="s">
        <v>339</v>
      </c>
      <c r="BA4" s="124" t="s">
        <v>340</v>
      </c>
      <c r="BB4" s="101" t="s">
        <v>341</v>
      </c>
      <c r="BC4" s="124" t="s">
        <v>342</v>
      </c>
      <c r="BD4" s="124" t="s">
        <v>343</v>
      </c>
      <c r="BE4" s="101" t="s">
        <v>344</v>
      </c>
      <c r="BF4" s="124" t="s">
        <v>345</v>
      </c>
      <c r="BG4" s="124" t="s">
        <v>346</v>
      </c>
      <c r="BH4" s="101" t="s">
        <v>347</v>
      </c>
      <c r="BI4" s="128" t="s">
        <v>348</v>
      </c>
      <c r="BJ4" s="128" t="s">
        <v>349</v>
      </c>
      <c r="BK4" s="105" t="s">
        <v>350</v>
      </c>
      <c r="BL4" s="128" t="s">
        <v>144</v>
      </c>
      <c r="BM4" s="128" t="s">
        <v>351</v>
      </c>
      <c r="BN4" s="105" t="s">
        <v>352</v>
      </c>
      <c r="BO4" s="105" t="s">
        <v>353</v>
      </c>
      <c r="BP4" s="105" t="s">
        <v>354</v>
      </c>
      <c r="BQ4" s="105" t="s">
        <v>355</v>
      </c>
      <c r="BR4" s="105" t="s">
        <v>356</v>
      </c>
      <c r="BS4" s="105" t="s">
        <v>357</v>
      </c>
      <c r="BT4" s="105" t="s">
        <v>358</v>
      </c>
      <c r="BU4" s="105" t="s">
        <v>359</v>
      </c>
      <c r="BV4" s="105" t="s">
        <v>360</v>
      </c>
      <c r="BW4" s="105" t="s">
        <v>361</v>
      </c>
      <c r="BX4" s="105" t="s">
        <v>362</v>
      </c>
      <c r="BY4" s="105" t="s">
        <v>363</v>
      </c>
      <c r="BZ4" s="105" t="s">
        <v>364</v>
      </c>
      <c r="CA4" s="124" t="s">
        <v>365</v>
      </c>
      <c r="CB4" s="101" t="s">
        <v>366</v>
      </c>
      <c r="CC4" s="101" t="s">
        <v>367</v>
      </c>
      <c r="CD4" s="101" t="s">
        <v>368</v>
      </c>
      <c r="CE4" s="101" t="s">
        <v>369</v>
      </c>
      <c r="CF4" s="103" t="s">
        <v>185</v>
      </c>
      <c r="CG4" s="103" t="s">
        <v>253</v>
      </c>
    </row>
    <row r="5" spans="2:85" ht="29.25" thickBot="1">
      <c r="B5" s="102" t="s">
        <v>370</v>
      </c>
      <c r="C5" s="102"/>
      <c r="D5" s="123"/>
      <c r="E5" s="123"/>
      <c r="F5" s="102" t="str">
        <f>IF(Table_Styles[[#This Row],[Font Family]]&lt;&gt;"",Table_Styles[[#This Row],[Font Family]],IF(Table_Styles[[#This Row],[Font Family Default]]&lt;&gt;"",Table_Styles[[#This Row],[Font Family Default]],""))</f>
        <v/>
      </c>
      <c r="G5" s="123"/>
      <c r="H5" s="123"/>
      <c r="I5" s="102" t="str">
        <f>IF(Table_Styles[[#This Row],[Font Size]]&lt;&gt;"",Table_Styles[[#This Row],[Font Size]],IF(Table_Styles[[#This Row],[Font Size Default]]&lt;&gt;"",Table_Styles[[#This Row],[Font Size Default]],""))</f>
        <v/>
      </c>
      <c r="J5" s="123"/>
      <c r="K5" s="123"/>
      <c r="L5" s="102" t="str">
        <f>IF(Table_Styles[[#This Row],[Font Weight]]&lt;&gt;"",Table_Styles[[#This Row],[Font Weight]],IF(Table_Styles[[#This Row],[Font Weight Default]]&lt;&gt;"",Table_Styles[[#This Row],[Font Weight Default]],""))</f>
        <v/>
      </c>
      <c r="M5" s="123"/>
      <c r="N5" s="123"/>
      <c r="O5" s="102" t="str">
        <f>IF(Table_Styles[[#This Row],[Colour]]&lt;&gt;"",Table_Styles[[#This Row],[Colour]],IF(Table_Styles[[#This Row],[Colour Default]]&lt;&gt;"",Table_Styles[[#This Row],[Colour Default]],""))</f>
        <v/>
      </c>
      <c r="P5" s="123"/>
      <c r="Q5" s="123"/>
      <c r="R5" s="102" t="str">
        <f>IF(Table_Styles[[#This Row],[Background]]&lt;&gt;"",Table_Styles[[#This Row],[Background]],IF(Table_Styles[[#This Row],[Background Default]]&lt;&gt;"",Table_Styles[[#This Row],[Background Default]],""))</f>
        <v/>
      </c>
      <c r="S5" s="123"/>
      <c r="T5" s="123"/>
      <c r="U5" s="102" t="str">
        <f>IF(Table_Styles[[#This Row],[Border]]&lt;&gt;"",Table_Styles[[#This Row],[Border]],IF(Table_Styles[[#This Row],[Border Default]]&lt;&gt;"",Table_Styles[[#This Row],[Border Default]],""))</f>
        <v/>
      </c>
      <c r="V5" s="123"/>
      <c r="W5" s="123"/>
      <c r="X5" s="102" t="str">
        <f>IF(Table_Styles[[#This Row],[Border Radius]]&lt;&gt;"",Table_Styles[[#This Row],[Border Radius]],IF(Table_Styles[[#This Row],[Border Radius Default]]&lt;&gt;"",Table_Styles[[#This Row],[Border Radius Default]],""))</f>
        <v/>
      </c>
      <c r="Y5" s="123"/>
      <c r="Z5" s="123"/>
      <c r="AA5" s="102" t="str">
        <f>IF(Table_Styles[[#This Row],[MT]]&lt;&gt;"",Table_Styles[[#This Row],[MT]],IF(Table_Styles[[#This Row],[MT Default]]&lt;&gt;"",Table_Styles[[#This Row],[MT Default]],""))</f>
        <v/>
      </c>
      <c r="AB5" s="123"/>
      <c r="AC5" s="123"/>
      <c r="AD5" s="102" t="str">
        <f>IF(Table_Styles[[#This Row],[MR]]&lt;&gt;"",Table_Styles[[#This Row],[MR]],IF(Table_Styles[[#This Row],[MR Default]]&lt;&gt;"",Table_Styles[[#This Row],[MR Default]],""))</f>
        <v/>
      </c>
      <c r="AE5" s="123"/>
      <c r="AF5" s="123"/>
      <c r="AG5" s="102" t="str">
        <f>IF(Table_Styles[[#This Row],[MB]]&lt;&gt;"",Table_Styles[[#This Row],[MB]],IF(Table_Styles[[#This Row],[MB Default]]&lt;&gt;"",Table_Styles[[#This Row],[MB Default]],""))</f>
        <v/>
      </c>
      <c r="AH5" s="123"/>
      <c r="AI5" s="123"/>
      <c r="AJ5" s="102" t="str">
        <f>IF(Table_Styles[[#This Row],[ML]]&lt;&gt;"",Table_Styles[[#This Row],[ML]],IF(Table_Styles[[#This Row],[ML Default]]&lt;&gt;"",Table_Styles[[#This Row],[ML Default]],""))</f>
        <v/>
      </c>
      <c r="AK5" s="123"/>
      <c r="AL5" s="123"/>
      <c r="AM5" s="102" t="str">
        <f>IF(Table_Styles[[#This Row],[PT]]&lt;&gt;"",Table_Styles[[#This Row],[PT]],IF(Table_Styles[[#This Row],[PT Default]]&lt;&gt;"",Table_Styles[[#This Row],[PT Default]],""))</f>
        <v/>
      </c>
      <c r="AN5" s="123"/>
      <c r="AO5" s="123"/>
      <c r="AP5" s="102" t="str">
        <f>IF(Table_Styles[[#This Row],[PR]]&lt;&gt;"",Table_Styles[[#This Row],[PR]],IF(Table_Styles[[#This Row],[PR Default]]&lt;&gt;"",Table_Styles[[#This Row],[PR Default]],""))</f>
        <v/>
      </c>
      <c r="AQ5" s="123"/>
      <c r="AR5" s="123"/>
      <c r="AS5" s="102" t="str">
        <f>IF(Table_Styles[[#This Row],[PB]]&lt;&gt;"",Table_Styles[[#This Row],[PB]],IF(Table_Styles[[#This Row],[PB Default]]&lt;&gt;"",Table_Styles[[#This Row],[PB Default]],""))</f>
        <v/>
      </c>
      <c r="AT5" s="123"/>
      <c r="AU5" s="123"/>
      <c r="AV5" s="102" t="str">
        <f>IF(Table_Styles[[#This Row],[PL]]&lt;&gt;"",Table_Styles[[#This Row],[PL]],IF(Table_Styles[[#This Row],[PL Default]]&lt;&gt;"",Table_Styles[[#This Row],[PL Default]],""))</f>
        <v/>
      </c>
      <c r="AW5" s="123"/>
      <c r="AX5" s="123"/>
      <c r="AY5" s="102" t="str">
        <f>IF(Table_Styles[[#This Row],[BT]]&lt;&gt;"",Table_Styles[[#This Row],[BT]],IF(Table_Styles[[#This Row],[BT Default]]&lt;&gt;"",Table_Styles[[#This Row],[BT Default]],""))</f>
        <v/>
      </c>
      <c r="AZ5" s="123"/>
      <c r="BA5" s="123"/>
      <c r="BB5" s="102" t="str">
        <f>IF(Table_Styles[[#This Row],[BR]]&lt;&gt;"",Table_Styles[[#This Row],[BR]],IF(Table_Styles[[#This Row],[BR Default]]&lt;&gt;"",Table_Styles[[#This Row],[BR Default]],""))</f>
        <v/>
      </c>
      <c r="BC5" s="123"/>
      <c r="BD5" s="123"/>
      <c r="BE5" s="102" t="str">
        <f>IF(Table_Styles[[#This Row],[BB]]&lt;&gt;"",Table_Styles[[#This Row],[BB]],IF(Table_Styles[[#This Row],[BB Default]]&lt;&gt;"",Table_Styles[[#This Row],[BB Default]],""))</f>
        <v/>
      </c>
      <c r="BF5" s="123"/>
      <c r="BG5" s="123"/>
      <c r="BH5" s="102" t="str">
        <f>IF(Table_Styles[[#This Row],[BL]]&lt;&gt;"",Table_Styles[[#This Row],[BL]],IF(Table_Styles[[#This Row],[BL Default]]&lt;&gt;"",Table_Styles[[#This Row],[BL Default]],""))</f>
        <v/>
      </c>
      <c r="BI5" s="123"/>
      <c r="BJ5" s="123"/>
      <c r="BK5" s="102" t="str">
        <f>IF(Table_Styles[[#This Row],[Width]]&lt;&gt;"",Table_Styles[[#This Row],[Width]],IF(Table_Styles[[#This Row],[Width Default]]&lt;&gt;"",Table_Styles[[#This Row],[Width Default]],""))</f>
        <v/>
      </c>
      <c r="BL5" s="123"/>
      <c r="BM5" s="123"/>
      <c r="BN5" s="102" t="str">
        <f>IF(Table_Styles[[#This Row],[Height]]&lt;&gt;"",Table_Styles[[#This Row],[Height]],IF(Table_Styles[[#This Row],[Height Default]]&lt;&gt;"",Table_Styles[[#This Row],[Height Default]],""))</f>
        <v/>
      </c>
      <c r="BO5" s="102"/>
      <c r="BP5" s="102"/>
      <c r="BQ5" s="102" t="str">
        <f>IF(Table_Styles[[#This Row],[Top]]&lt;&gt;"",Table_Styles[[#This Row],[Top]],IF(Table_Styles[[#This Row],[Top Default]]&lt;&gt;"",Table_Styles[[#This Row],[Top Default]],""))</f>
        <v/>
      </c>
      <c r="BR5" s="102"/>
      <c r="BS5" s="102"/>
      <c r="BT5" s="102" t="str">
        <f>IF(Table_Styles[[#This Row],[Right]]&lt;&gt;"",Table_Styles[[#This Row],[Right]],IF(Table_Styles[[#This Row],[Right Default]]&lt;&gt;"",Table_Styles[[#This Row],[Right Default]],""))</f>
        <v/>
      </c>
      <c r="BU5" s="102"/>
      <c r="BV5" s="102"/>
      <c r="BW5" s="102" t="str">
        <f>IF(Table_Styles[[#This Row],[Bottom]]&lt;&gt;"",Table_Styles[[#This Row],[Bottom]],IF(Table_Styles[[#This Row],[Bottom Default]]&lt;&gt;"",Table_Styles[[#This Row],[Bottom Default]],""))</f>
        <v/>
      </c>
      <c r="BX5" s="102"/>
      <c r="BY5" s="102"/>
      <c r="BZ5" s="102" t="str">
        <f>IF(Table_Styles[[#This Row],[Left]]&lt;&gt;"",Table_Styles[[#This Row],[Left]],IF(Table_Styles[[#This Row],[Left Default]]&lt;&gt;"",Table_Styles[[#This Row],[Left Default]],""))</f>
        <v/>
      </c>
      <c r="CA5" s="123"/>
      <c r="CB5" s="102" t="str">
        <f>IF(AND(Table_Styles[[#This Row],[Selector]]&lt;&gt;"",Table_Styles[[#This Row],[Font Family Used]]&lt;&gt;"",Table_Styles[[#This Row],[Font Weight Used]]&lt;&gt;""),Table_Styles[[#This Row],[Font Family Used]]&amp;" "&amp;Table_Styles[[#This Row],[Font Weight Used]],"")</f>
        <v/>
      </c>
      <c r="CC5" s="102" t="str">
        <f ca="1">IF(AND(Table_Styles[[#This Row],[Selector]],COUNTIF(OFFSET(CC:CC,0,0,ROW()-1,1),"="&amp;Table_Styles[[#This Row],[Font]])=0),Table_Styles[[#This Row],[Font]],"")</f>
        <v/>
      </c>
      <c r="CD5" s="102" t="str">
        <f ca="1">IF(Table_Styles[[#This Row],[Unique Font]]&lt;&gt;"",
"{""fontFamily"":"""&amp;Table_Styles[[#This Row],[Font Family Used]]&amp;""",""fontWeight"":"&amp;Table_Styles[[#This Row],[Font Weight Used]]&amp;"}","")</f>
        <v/>
      </c>
      <c r="CE5"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 s="102" t="str">
        <f>IF(AND(Table_Styles[[#This Row],[Selector]]&lt;&gt;"", Table_Styles[[#This Row],[Config Properties]]&lt;&gt;""),
Table_Styles[[#This Row],[Selector]]&amp;" { "&amp;Table_Styles[[#This Row],[Config Properties]]&amp;" }","")</f>
        <v/>
      </c>
      <c r="CG5" s="102" t="str">
        <f xml:space="preserve">
SUBSTITUTE(SUBSTITUTE(SUBSTITUTE(SUBSTITUTE(SUBSTITUTE(SUBSTITUTE(SUBSTITUTE(SUBSTITUTE(Table_Styles[[#This Row],[Config]],
" {","{"),
"{ ","{"),
" }","}"),
"} ","}"),
" ,",","),
", ",","),
" :",":"),
": ",":")</f>
        <v/>
      </c>
    </row>
    <row r="6" spans="2:85" ht="21" customHeight="1">
      <c r="B6" s="101" t="s">
        <v>371</v>
      </c>
      <c r="C6" s="101" t="s">
        <v>372</v>
      </c>
      <c r="D6" s="60"/>
      <c r="E6" s="60" t="str">
        <f>Settings_Styling_Font_Body_Text</f>
        <v>Montserrat</v>
      </c>
      <c r="F6" s="25" t="str">
        <f>IF(Table_Styles[[#This Row],[Font Family]]&lt;&gt;"",Table_Styles[[#This Row],[Font Family]],IF(Table_Styles[[#This Row],[Font Family Default]]&lt;&gt;"",Table_Styles[[#This Row],[Font Family Default]],""))</f>
        <v>Montserrat</v>
      </c>
      <c r="G6" s="60"/>
      <c r="H6" s="277" t="s">
        <v>373</v>
      </c>
      <c r="I6" s="25" t="str">
        <f>IF(Table_Styles[[#This Row],[Font Size]]&lt;&gt;"",Table_Styles[[#This Row],[Font Size]],IF(Table_Styles[[#This Row],[Font Size Default]]&lt;&gt;"",Table_Styles[[#This Row],[Font Size Default]],""))</f>
        <v>15px</v>
      </c>
      <c r="J6" s="60"/>
      <c r="K6" s="60">
        <f>Settings_Styling_Font_Weight_Body_Text</f>
        <v>400</v>
      </c>
      <c r="L6" s="25">
        <f>IF(Table_Styles[[#This Row],[Font Weight]]&lt;&gt;"",Table_Styles[[#This Row],[Font Weight]],IF(Table_Styles[[#This Row],[Font Weight Default]]&lt;&gt;"",Table_Styles[[#This Row],[Font Weight Default]],""))</f>
        <v>400</v>
      </c>
      <c r="M6" s="60"/>
      <c r="N6" s="60" t="str">
        <f>Colour_Foreground_1</f>
        <v>#1d1c1c</v>
      </c>
      <c r="O6" s="25" t="str">
        <f>IF(Table_Styles[[#This Row],[Colour]]&lt;&gt;"",Table_Styles[[#This Row],[Colour]],IF(Table_Styles[[#This Row],[Colour Default]]&lt;&gt;"",Table_Styles[[#This Row],[Colour Default]],""))</f>
        <v>#1d1c1c</v>
      </c>
      <c r="P6" s="60"/>
      <c r="Q6" s="60"/>
      <c r="R6" s="25" t="str">
        <f>IF(Table_Styles[[#This Row],[Background]]&lt;&gt;"",Table_Styles[[#This Row],[Background]],IF(Table_Styles[[#This Row],[Background Default]]&lt;&gt;"",Table_Styles[[#This Row],[Background Default]],""))</f>
        <v/>
      </c>
      <c r="S6" s="60"/>
      <c r="T6" s="60"/>
      <c r="U6" s="25" t="str">
        <f>IF(Table_Styles[[#This Row],[Border]]&lt;&gt;"",Table_Styles[[#This Row],[Border]],IF(Table_Styles[[#This Row],[Border Default]]&lt;&gt;"",Table_Styles[[#This Row],[Border Default]],""))</f>
        <v/>
      </c>
      <c r="V6" s="60"/>
      <c r="W6" s="60"/>
      <c r="X6" s="25" t="str">
        <f>IF(Table_Styles[[#This Row],[Border Radius]]&lt;&gt;"",Table_Styles[[#This Row],[Border Radius]],IF(Table_Styles[[#This Row],[Border Radius Default]]&lt;&gt;"",Table_Styles[[#This Row],[Border Radius Default]],""))</f>
        <v/>
      </c>
      <c r="Y6" s="60"/>
      <c r="Z6" s="60"/>
      <c r="AA6" s="25" t="str">
        <f>IF(Table_Styles[[#This Row],[MT]]&lt;&gt;"",Table_Styles[[#This Row],[MT]],IF(Table_Styles[[#This Row],[MT Default]]&lt;&gt;"",Table_Styles[[#This Row],[MT Default]],""))</f>
        <v/>
      </c>
      <c r="AB6" s="60"/>
      <c r="AC6" s="60" t="s">
        <v>374</v>
      </c>
      <c r="AD6" s="25" t="str">
        <f>IF(Table_Styles[[#This Row],[MR]]&lt;&gt;"",Table_Styles[[#This Row],[MR]],IF(Table_Styles[[#This Row],[MR Default]]&lt;&gt;"",Table_Styles[[#This Row],[MR Default]],""))</f>
        <v>30px</v>
      </c>
      <c r="AE6" s="60"/>
      <c r="AF6" s="60" t="s">
        <v>373</v>
      </c>
      <c r="AG6" s="25" t="str">
        <f>IF(Table_Styles[[#This Row],[MB]]&lt;&gt;"",Table_Styles[[#This Row],[MB]],IF(Table_Styles[[#This Row],[MB Default]]&lt;&gt;"",Table_Styles[[#This Row],[MB Default]],""))</f>
        <v>15px</v>
      </c>
      <c r="AH6" s="60"/>
      <c r="AI6" s="60" t="s">
        <v>374</v>
      </c>
      <c r="AJ6" s="25" t="str">
        <f>IF(Table_Styles[[#This Row],[ML]]&lt;&gt;"",Table_Styles[[#This Row],[ML]],IF(Table_Styles[[#This Row],[ML Default]]&lt;&gt;"",Table_Styles[[#This Row],[ML Default]],""))</f>
        <v>30px</v>
      </c>
      <c r="AK6" s="60"/>
      <c r="AL6" s="60"/>
      <c r="AM6" s="25" t="str">
        <f>IF(Table_Styles[[#This Row],[PT]]&lt;&gt;"",Table_Styles[[#This Row],[PT]],IF(Table_Styles[[#This Row],[PT Default]]&lt;&gt;"",Table_Styles[[#This Row],[PT Default]],""))</f>
        <v/>
      </c>
      <c r="AN6" s="60"/>
      <c r="AO6" s="60" t="s">
        <v>398</v>
      </c>
      <c r="AP6" s="25" t="str">
        <f>IF(Table_Styles[[#This Row],[PR]]&lt;&gt;"",Table_Styles[[#This Row],[PR]],IF(Table_Styles[[#This Row],[PR Default]]&lt;&gt;"",Table_Styles[[#This Row],[PR Default]],""))</f>
        <v>5px</v>
      </c>
      <c r="AQ6" s="60"/>
      <c r="AR6" s="60"/>
      <c r="AS6" s="25" t="str">
        <f>IF(Table_Styles[[#This Row],[PB]]&lt;&gt;"",Table_Styles[[#This Row],[PB]],IF(Table_Styles[[#This Row],[PB Default]]&lt;&gt;"",Table_Styles[[#This Row],[PB Default]],""))</f>
        <v/>
      </c>
      <c r="AT6" s="60"/>
      <c r="AU6" s="60" t="s">
        <v>398</v>
      </c>
      <c r="AV6" s="25" t="str">
        <f>IF(Table_Styles[[#This Row],[PL]]&lt;&gt;"",Table_Styles[[#This Row],[PL]],IF(Table_Styles[[#This Row],[PL Default]]&lt;&gt;"",Table_Styles[[#This Row],[PL Default]],""))</f>
        <v>5px</v>
      </c>
      <c r="AW6" s="60"/>
      <c r="AX6" s="60"/>
      <c r="AY6" s="25" t="str">
        <f>IF(Table_Styles[[#This Row],[BT]]&lt;&gt;"",Table_Styles[[#This Row],[BT]],IF(Table_Styles[[#This Row],[BT Default]]&lt;&gt;"",Table_Styles[[#This Row],[BT Default]],""))</f>
        <v/>
      </c>
      <c r="AZ6" s="60"/>
      <c r="BA6" s="60"/>
      <c r="BB6" s="25" t="str">
        <f>IF(Table_Styles[[#This Row],[BR]]&lt;&gt;"",Table_Styles[[#This Row],[BR]],IF(Table_Styles[[#This Row],[BR Default]]&lt;&gt;"",Table_Styles[[#This Row],[BR Default]],""))</f>
        <v/>
      </c>
      <c r="BC6" s="60"/>
      <c r="BD6" s="60"/>
      <c r="BE6" s="25" t="str">
        <f>IF(Table_Styles[[#This Row],[BB]]&lt;&gt;"",Table_Styles[[#This Row],[BB]],IF(Table_Styles[[#This Row],[BB Default]]&lt;&gt;"",Table_Styles[[#This Row],[BB Default]],""))</f>
        <v/>
      </c>
      <c r="BF6" s="60"/>
      <c r="BG6" s="60"/>
      <c r="BH6" s="25" t="str">
        <f>IF(Table_Styles[[#This Row],[BL]]&lt;&gt;"",Table_Styles[[#This Row],[BL]],IF(Table_Styles[[#This Row],[BL Default]]&lt;&gt;"",Table_Styles[[#This Row],[BL Default]],""))</f>
        <v/>
      </c>
      <c r="BI6" s="60"/>
      <c r="BJ6" s="60"/>
      <c r="BK6" s="25" t="str">
        <f>IF(Table_Styles[[#This Row],[Width]]&lt;&gt;"",Table_Styles[[#This Row],[Width]],IF(Table_Styles[[#This Row],[Width Default]]&lt;&gt;"",Table_Styles[[#This Row],[Width Default]],""))</f>
        <v/>
      </c>
      <c r="BL6" s="60"/>
      <c r="BM6" s="60"/>
      <c r="BN6" s="25" t="str">
        <f>IF(Table_Styles[[#This Row],[Height]]&lt;&gt;"",Table_Styles[[#This Row],[Height]],IF(Table_Styles[[#This Row],[Height Default]]&lt;&gt;"",Table_Styles[[#This Row],[Height Default]],""))</f>
        <v/>
      </c>
      <c r="BO6" s="25"/>
      <c r="BP6" s="25"/>
      <c r="BQ6" s="25" t="str">
        <f>IF(Table_Styles[[#This Row],[Top]]&lt;&gt;"",Table_Styles[[#This Row],[Top]],IF(Table_Styles[[#This Row],[Top Default]]&lt;&gt;"",Table_Styles[[#This Row],[Top Default]],""))</f>
        <v/>
      </c>
      <c r="BR6" s="25"/>
      <c r="BS6" s="25"/>
      <c r="BT6" s="25" t="str">
        <f>IF(Table_Styles[[#This Row],[Right]]&lt;&gt;"",Table_Styles[[#This Row],[Right]],IF(Table_Styles[[#This Row],[Right Default]]&lt;&gt;"",Table_Styles[[#This Row],[Right Default]],""))</f>
        <v/>
      </c>
      <c r="BU6" s="25"/>
      <c r="BV6" s="25"/>
      <c r="BW6" s="25" t="str">
        <f>IF(Table_Styles[[#This Row],[Bottom]]&lt;&gt;"",Table_Styles[[#This Row],[Bottom]],IF(Table_Styles[[#This Row],[Bottom Default]]&lt;&gt;"",Table_Styles[[#This Row],[Bottom Default]],""))</f>
        <v/>
      </c>
      <c r="BX6" s="25"/>
      <c r="BY6" s="25"/>
      <c r="BZ6" s="25" t="str">
        <f>IF(Table_Styles[[#This Row],[Left]]&lt;&gt;"",Table_Styles[[#This Row],[Left]],IF(Table_Styles[[#This Row],[Left Default]]&lt;&gt;"",Table_Styles[[#This Row],[Left Default]],""))</f>
        <v/>
      </c>
      <c r="CA6" s="60"/>
      <c r="CB6" s="101" t="str">
        <f>IF(AND(Table_Styles[[#This Row],[Selector]]&lt;&gt;"",Table_Styles[[#This Row],[Font Family Used]]&lt;&gt;"",Table_Styles[[#This Row],[Font Weight Used]]&lt;&gt;""),Table_Styles[[#This Row],[Font Family Used]]&amp;" "&amp;Table_Styles[[#This Row],[Font Weight Used]],"")</f>
        <v>Montserrat 400</v>
      </c>
      <c r="CC6" s="101" t="str">
        <f ca="1">IF(AND(Table_Styles[[#This Row],[Selector]],COUNTIF(OFFSET(CC:CC,0,0,ROW()-1,1),"="&amp;Table_Styles[[#This Row],[Font]])=0),Table_Styles[[#This Row],[Font]],"")</f>
        <v>Montserrat 400</v>
      </c>
      <c r="CD6" s="101" t="str">
        <f ca="1">IF(Table_Styles[[#This Row],[Unique Font]]&lt;&gt;"",
"{""fontFamily"":"""&amp;Table_Styles[[#This Row],[Font Family Used]]&amp;""",""fontWeight"":"&amp;Table_Styles[[#This Row],[Font Weight Used]]&amp;"}","")</f>
        <v>{"fontFamily":"Montserrat","fontWeight":400}</v>
      </c>
      <c r="CE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400;color: #1d1c1c;margin-right: 30px;margin-bottom: 15px;margin-left: 30px;padding-right: 5px;padding-left: 5px</v>
      </c>
      <c r="CF6" s="103" t="str">
        <f>IF(AND(Table_Styles[[#This Row],[Selector]]&lt;&gt;"", Table_Styles[[#This Row],[Config Properties]]&lt;&gt;""),
Table_Styles[[#This Row],[Selector]]&amp;" { "&amp;Table_Styles[[#This Row],[Config Properties]]&amp;" }","")</f>
        <v>body { font-family: 'Montserrat';font-size: 15px;font-weight: 400;color: #1d1c1c;margin-right: 30px;margin-bottom: 15px;margin-left: 30px;padding-right: 5px;padding-left: 5px }</v>
      </c>
      <c r="CG6" s="103" t="str">
        <f xml:space="preserve">
SUBSTITUTE(SUBSTITUTE(SUBSTITUTE(SUBSTITUTE(SUBSTITUTE(SUBSTITUTE(SUBSTITUTE(SUBSTITUTE(Table_Styles[[#This Row],[Config]],
" {","{"),
"{ ","{"),
" }","}"),
"} ","}"),
" ,",","),
", ",","),
" :",":"),
": ",":")</f>
        <v>body{font-family:'Montserrat';font-size:15px;font-weight:400;color:#1d1c1c;margin-right:30px;margin-bottom:15px;margin-left:30px;padding-right:5px;padding-left:5px}</v>
      </c>
    </row>
    <row r="7" spans="2:85" ht="21" customHeight="1">
      <c r="B7" s="103" t="s">
        <v>375</v>
      </c>
      <c r="C7" s="104" t="s">
        <v>376</v>
      </c>
      <c r="D7" s="59"/>
      <c r="E7" s="59"/>
      <c r="F7" s="52" t="str">
        <f>IF(Table_Styles[[#This Row],[Font Family]]&lt;&gt;"",Table_Styles[[#This Row],[Font Family]],IF(Table_Styles[[#This Row],[Font Family Default]]&lt;&gt;"",Table_Styles[[#This Row],[Font Family Default]],""))</f>
        <v/>
      </c>
      <c r="G7" s="59"/>
      <c r="H7" s="59"/>
      <c r="I7" s="52" t="str">
        <f>IF(Table_Styles[[#This Row],[Font Size]]&lt;&gt;"",Table_Styles[[#This Row],[Font Size]],IF(Table_Styles[[#This Row],[Font Size Default]]&lt;&gt;"",Table_Styles[[#This Row],[Font Size Default]],""))</f>
        <v/>
      </c>
      <c r="J7" s="59"/>
      <c r="K7" s="59"/>
      <c r="L7" s="52" t="str">
        <f>IF(Table_Styles[[#This Row],[Font Weight]]&lt;&gt;"",Table_Styles[[#This Row],[Font Weight]],IF(Table_Styles[[#This Row],[Font Weight Default]]&lt;&gt;"",Table_Styles[[#This Row],[Font Weight Default]],""))</f>
        <v/>
      </c>
      <c r="M7" s="59"/>
      <c r="N7" s="59"/>
      <c r="O7" s="52" t="str">
        <f>IF(Table_Styles[[#This Row],[Colour]]&lt;&gt;"",Table_Styles[[#This Row],[Colour]],IF(Table_Styles[[#This Row],[Colour Default]]&lt;&gt;"",Table_Styles[[#This Row],[Colour Default]],""))</f>
        <v/>
      </c>
      <c r="P7" s="59"/>
      <c r="Q7" s="59"/>
      <c r="R7" s="52" t="str">
        <f>IF(Table_Styles[[#This Row],[Background]]&lt;&gt;"",Table_Styles[[#This Row],[Background]],IF(Table_Styles[[#This Row],[Background Default]]&lt;&gt;"",Table_Styles[[#This Row],[Background Default]],""))</f>
        <v/>
      </c>
      <c r="S7" s="59"/>
      <c r="T7" s="59"/>
      <c r="U7" s="52" t="str">
        <f>IF(Table_Styles[[#This Row],[Border]]&lt;&gt;"",Table_Styles[[#This Row],[Border]],IF(Table_Styles[[#This Row],[Border Default]]&lt;&gt;"",Table_Styles[[#This Row],[Border Default]],""))</f>
        <v/>
      </c>
      <c r="V7" s="59"/>
      <c r="W7" s="59"/>
      <c r="X7" s="52" t="str">
        <f>IF(Table_Styles[[#This Row],[Border Radius]]&lt;&gt;"",Table_Styles[[#This Row],[Border Radius]],IF(Table_Styles[[#This Row],[Border Radius Default]]&lt;&gt;"",Table_Styles[[#This Row],[Border Radius Default]],""))</f>
        <v/>
      </c>
      <c r="Y7" s="59"/>
      <c r="Z7" s="59"/>
      <c r="AA7" s="52" t="str">
        <f>IF(Table_Styles[[#This Row],[MT]]&lt;&gt;"",Table_Styles[[#This Row],[MT]],IF(Table_Styles[[#This Row],[MT Default]]&lt;&gt;"",Table_Styles[[#This Row],[MT Default]],""))</f>
        <v/>
      </c>
      <c r="AB7" s="59"/>
      <c r="AC7" s="59"/>
      <c r="AD7" s="52" t="str">
        <f>IF(Table_Styles[[#This Row],[MR]]&lt;&gt;"",Table_Styles[[#This Row],[MR]],IF(Table_Styles[[#This Row],[MR Default]]&lt;&gt;"",Table_Styles[[#This Row],[MR Default]],""))</f>
        <v/>
      </c>
      <c r="AE7" s="59"/>
      <c r="AF7" s="59"/>
      <c r="AG7" s="52" t="str">
        <f>IF(Table_Styles[[#This Row],[MB]]&lt;&gt;"",Table_Styles[[#This Row],[MB]],IF(Table_Styles[[#This Row],[MB Default]]&lt;&gt;"",Table_Styles[[#This Row],[MB Default]],""))</f>
        <v/>
      </c>
      <c r="AH7" s="59"/>
      <c r="AI7" s="59"/>
      <c r="AJ7" s="52" t="str">
        <f>IF(Table_Styles[[#This Row],[ML]]&lt;&gt;"",Table_Styles[[#This Row],[ML]],IF(Table_Styles[[#This Row],[ML Default]]&lt;&gt;"",Table_Styles[[#This Row],[ML Default]],""))</f>
        <v/>
      </c>
      <c r="AK7" s="59"/>
      <c r="AL7" s="59"/>
      <c r="AM7" s="52" t="str">
        <f>IF(Table_Styles[[#This Row],[PT]]&lt;&gt;"",Table_Styles[[#This Row],[PT]],IF(Table_Styles[[#This Row],[PT Default]]&lt;&gt;"",Table_Styles[[#This Row],[PT Default]],""))</f>
        <v/>
      </c>
      <c r="AN7" s="59"/>
      <c r="AO7" s="59"/>
      <c r="AP7" s="52" t="str">
        <f>IF(Table_Styles[[#This Row],[PR]]&lt;&gt;"",Table_Styles[[#This Row],[PR]],IF(Table_Styles[[#This Row],[PR Default]]&lt;&gt;"",Table_Styles[[#This Row],[PR Default]],""))</f>
        <v/>
      </c>
      <c r="AQ7" s="59"/>
      <c r="AR7" s="59"/>
      <c r="AS7" s="52" t="str">
        <f>IF(Table_Styles[[#This Row],[PB]]&lt;&gt;"",Table_Styles[[#This Row],[PB]],IF(Table_Styles[[#This Row],[PB Default]]&lt;&gt;"",Table_Styles[[#This Row],[PB Default]],""))</f>
        <v/>
      </c>
      <c r="AT7" s="59"/>
      <c r="AU7" s="59"/>
      <c r="AV7" s="52" t="str">
        <f>IF(Table_Styles[[#This Row],[PL]]&lt;&gt;"",Table_Styles[[#This Row],[PL]],IF(Table_Styles[[#This Row],[PL Default]]&lt;&gt;"",Table_Styles[[#This Row],[PL Default]],""))</f>
        <v/>
      </c>
      <c r="AW7" s="59"/>
      <c r="AX7" s="59"/>
      <c r="AY7" s="52" t="str">
        <f>IF(Table_Styles[[#This Row],[BT]]&lt;&gt;"",Table_Styles[[#This Row],[BT]],IF(Table_Styles[[#This Row],[BT Default]]&lt;&gt;"",Table_Styles[[#This Row],[BT Default]],""))</f>
        <v/>
      </c>
      <c r="AZ7" s="59"/>
      <c r="BA7" s="59"/>
      <c r="BB7" s="52" t="str">
        <f>IF(Table_Styles[[#This Row],[BR]]&lt;&gt;"",Table_Styles[[#This Row],[BR]],IF(Table_Styles[[#This Row],[BR Default]]&lt;&gt;"",Table_Styles[[#This Row],[BR Default]],""))</f>
        <v/>
      </c>
      <c r="BC7" s="59"/>
      <c r="BD7" s="59"/>
      <c r="BE7" s="52" t="str">
        <f>IF(Table_Styles[[#This Row],[BB]]&lt;&gt;"",Table_Styles[[#This Row],[BB]],IF(Table_Styles[[#This Row],[BB Default]]&lt;&gt;"",Table_Styles[[#This Row],[BB Default]],""))</f>
        <v/>
      </c>
      <c r="BF7" s="59"/>
      <c r="BG7" s="59"/>
      <c r="BH7" s="52" t="str">
        <f>IF(Table_Styles[[#This Row],[BL]]&lt;&gt;"",Table_Styles[[#This Row],[BL]],IF(Table_Styles[[#This Row],[BL Default]]&lt;&gt;"",Table_Styles[[#This Row],[BL Default]],""))</f>
        <v/>
      </c>
      <c r="BI7" s="59"/>
      <c r="BJ7" s="59"/>
      <c r="BK7" s="52" t="str">
        <f>IF(Table_Styles[[#This Row],[Width]]&lt;&gt;"",Table_Styles[[#This Row],[Width]],IF(Table_Styles[[#This Row],[Width Default]]&lt;&gt;"",Table_Styles[[#This Row],[Width Default]],""))</f>
        <v/>
      </c>
      <c r="BL7" s="59"/>
      <c r="BM7" s="59"/>
      <c r="BN7" s="52" t="str">
        <f>IF(Table_Styles[[#This Row],[Height]]&lt;&gt;"",Table_Styles[[#This Row],[Height]],IF(Table_Styles[[#This Row],[Height Default]]&lt;&gt;"",Table_Styles[[#This Row],[Height Default]],""))</f>
        <v/>
      </c>
      <c r="BO7" s="52"/>
      <c r="BP7" s="52"/>
      <c r="BQ7" s="52" t="str">
        <f>IF(Table_Styles[[#This Row],[Top]]&lt;&gt;"",Table_Styles[[#This Row],[Top]],IF(Table_Styles[[#This Row],[Top Default]]&lt;&gt;"",Table_Styles[[#This Row],[Top Default]],""))</f>
        <v/>
      </c>
      <c r="BR7" s="52"/>
      <c r="BS7" s="52"/>
      <c r="BT7" s="52" t="str">
        <f>IF(Table_Styles[[#This Row],[Right]]&lt;&gt;"",Table_Styles[[#This Row],[Right]],IF(Table_Styles[[#This Row],[Right Default]]&lt;&gt;"",Table_Styles[[#This Row],[Right Default]],""))</f>
        <v/>
      </c>
      <c r="BU7" s="52"/>
      <c r="BV7" s="52"/>
      <c r="BW7" s="52" t="str">
        <f>IF(Table_Styles[[#This Row],[Bottom]]&lt;&gt;"",Table_Styles[[#This Row],[Bottom]],IF(Table_Styles[[#This Row],[Bottom Default]]&lt;&gt;"",Table_Styles[[#This Row],[Bottom Default]],""))</f>
        <v/>
      </c>
      <c r="BX7" s="52"/>
      <c r="BY7" s="52"/>
      <c r="BZ7" s="52" t="str">
        <f>IF(Table_Styles[[#This Row],[Left]]&lt;&gt;"",Table_Styles[[#This Row],[Left]],IF(Table_Styles[[#This Row],[Left Default]]&lt;&gt;"",Table_Styles[[#This Row],[Left Default]],""))</f>
        <v/>
      </c>
      <c r="CA7" s="59"/>
      <c r="CB7" s="103" t="str">
        <f>IF(AND(Table_Styles[[#This Row],[Selector]]&lt;&gt;"",Table_Styles[[#This Row],[Font Family Used]]&lt;&gt;"",Table_Styles[[#This Row],[Font Weight Used]]&lt;&gt;""),Table_Styles[[#This Row],[Font Family Used]]&amp;" "&amp;Table_Styles[[#This Row],[Font Weight Used]],"")</f>
        <v/>
      </c>
      <c r="CC7" s="103" t="str">
        <f ca="1">IF(AND(Table_Styles[[#This Row],[Selector]],COUNTIF(OFFSET(CC:CC,0,0,ROW()-1,1),"="&amp;Table_Styles[[#This Row],[Font]])=0),Table_Styles[[#This Row],[Font]],"")</f>
        <v/>
      </c>
      <c r="CD7" s="103" t="str">
        <f ca="1">IF(Table_Styles[[#This Row],[Unique Font]]&lt;&gt;"",
"{""fontFamily"":"""&amp;Table_Styles[[#This Row],[Font Family Used]]&amp;""",""fontWeight"":"&amp;Table_Styles[[#This Row],[Font Weight Used]]&amp;"}","")</f>
        <v/>
      </c>
      <c r="CE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 s="103" t="str">
        <f>IF(AND(Table_Styles[[#This Row],[Selector]]&lt;&gt;"", Table_Styles[[#This Row],[Config Properties]]&lt;&gt;""),
Table_Styles[[#This Row],[Selector]]&amp;" { "&amp;Table_Styles[[#This Row],[Config Properties]]&amp;" }","")</f>
        <v/>
      </c>
      <c r="CG7" s="103" t="str">
        <f xml:space="preserve">
SUBSTITUTE(SUBSTITUTE(SUBSTITUTE(SUBSTITUTE(SUBSTITUTE(SUBSTITUTE(SUBSTITUTE(SUBSTITUTE(Table_Styles[[#This Row],[Config]],
" {","{"),
"{ ","{"),
" }","}"),
"} ","}"),
" ,",","),
", ",","),
" :",":"),
": ",":")</f>
        <v/>
      </c>
    </row>
    <row r="8" spans="2:85" ht="21" customHeight="1">
      <c r="B8" s="103" t="s">
        <v>377</v>
      </c>
      <c r="C8" s="103" t="s">
        <v>378</v>
      </c>
      <c r="D8" s="59"/>
      <c r="E8" s="59" t="str">
        <f>Settings_Styling_Font_Headings</f>
        <v>Montserrat</v>
      </c>
      <c r="F8" s="52" t="str">
        <f>IF(Table_Styles[[#This Row],[Font Family]]&lt;&gt;"",Table_Styles[[#This Row],[Font Family]],IF(Table_Styles[[#This Row],[Font Family Default]]&lt;&gt;"",Table_Styles[[#This Row],[Font Family Default]],""))</f>
        <v>Montserrat</v>
      </c>
      <c r="G8" s="59"/>
      <c r="H8" s="59" t="s">
        <v>379</v>
      </c>
      <c r="I8" s="52" t="str">
        <f>IF(Table_Styles[[#This Row],[Font Size]]&lt;&gt;"",Table_Styles[[#This Row],[Font Size]],IF(Table_Styles[[#This Row],[Font Size Default]]&lt;&gt;"",Table_Styles[[#This Row],[Font Size Default]],""))</f>
        <v>45px</v>
      </c>
      <c r="J8" s="59"/>
      <c r="K8" s="59">
        <f>Settings_Styling_Font_Weight_Headings</f>
        <v>500</v>
      </c>
      <c r="L8" s="52">
        <f>IF(Table_Styles[[#This Row],[Font Weight]]&lt;&gt;"",Table_Styles[[#This Row],[Font Weight]],IF(Table_Styles[[#This Row],[Font Weight Default]]&lt;&gt;"",Table_Styles[[#This Row],[Font Weight Default]],""))</f>
        <v>500</v>
      </c>
      <c r="M8" s="59" t="s">
        <v>1688</v>
      </c>
      <c r="N8" s="59" t="str">
        <f>Colour_Foreground_1</f>
        <v>#1d1c1c</v>
      </c>
      <c r="O8" s="52" t="str">
        <f>IF(Table_Styles[[#This Row],[Colour]]&lt;&gt;"",Table_Styles[[#This Row],[Colour]],IF(Table_Styles[[#This Row],[Colour Default]]&lt;&gt;"",Table_Styles[[#This Row],[Colour Default]],""))</f>
        <v>#0068b0</v>
      </c>
      <c r="P8" s="59"/>
      <c r="Q8" s="59"/>
      <c r="R8" s="52" t="str">
        <f>IF(Table_Styles[[#This Row],[Background]]&lt;&gt;"",Table_Styles[[#This Row],[Background]],IF(Table_Styles[[#This Row],[Background Default]]&lt;&gt;"",Table_Styles[[#This Row],[Background Default]],""))</f>
        <v/>
      </c>
      <c r="S8" s="59"/>
      <c r="T8" s="59"/>
      <c r="U8" s="52" t="str">
        <f>IF(Table_Styles[[#This Row],[Border]]&lt;&gt;"",Table_Styles[[#This Row],[Border]],IF(Table_Styles[[#This Row],[Border Default]]&lt;&gt;"",Table_Styles[[#This Row],[Border Default]],""))</f>
        <v/>
      </c>
      <c r="V8" s="59"/>
      <c r="W8" s="59"/>
      <c r="X8" s="52" t="str">
        <f>IF(Table_Styles[[#This Row],[Border Radius]]&lt;&gt;"",Table_Styles[[#This Row],[Border Radius]],IF(Table_Styles[[#This Row],[Border Radius Default]]&lt;&gt;"",Table_Styles[[#This Row],[Border Radius Default]],""))</f>
        <v/>
      </c>
      <c r="Y8" s="59"/>
      <c r="Z8" s="59" t="s">
        <v>380</v>
      </c>
      <c r="AA8" s="52" t="str">
        <f>IF(Table_Styles[[#This Row],[MT]]&lt;&gt;"",Table_Styles[[#This Row],[MT]],IF(Table_Styles[[#This Row],[MT Default]]&lt;&gt;"",Table_Styles[[#This Row],[MT Default]],""))</f>
        <v>40px</v>
      </c>
      <c r="AB8" s="59"/>
      <c r="AC8" s="60" t="s">
        <v>374</v>
      </c>
      <c r="AD8" s="52" t="str">
        <f>IF(Table_Styles[[#This Row],[MR]]&lt;&gt;"",Table_Styles[[#This Row],[MR]],IF(Table_Styles[[#This Row],[MR Default]]&lt;&gt;"",Table_Styles[[#This Row],[MR Default]],""))</f>
        <v>30px</v>
      </c>
      <c r="AE8" s="59"/>
      <c r="AF8" s="59" t="s">
        <v>380</v>
      </c>
      <c r="AG8" s="52" t="str">
        <f>IF(Table_Styles[[#This Row],[MB]]&lt;&gt;"",Table_Styles[[#This Row],[MB]],IF(Table_Styles[[#This Row],[MB Default]]&lt;&gt;"",Table_Styles[[#This Row],[MB Default]],""))</f>
        <v>40px</v>
      </c>
      <c r="AH8" s="59"/>
      <c r="AI8" s="60" t="s">
        <v>374</v>
      </c>
      <c r="AJ8" s="52" t="str">
        <f>IF(Table_Styles[[#This Row],[ML]]&lt;&gt;"",Table_Styles[[#This Row],[ML]],IF(Table_Styles[[#This Row],[ML Default]]&lt;&gt;"",Table_Styles[[#This Row],[ML Default]],""))</f>
        <v>30px</v>
      </c>
      <c r="AK8" s="59"/>
      <c r="AL8" s="59"/>
      <c r="AM8" s="52" t="str">
        <f>IF(Table_Styles[[#This Row],[PT]]&lt;&gt;"",Table_Styles[[#This Row],[PT]],IF(Table_Styles[[#This Row],[PT Default]]&lt;&gt;"",Table_Styles[[#This Row],[PT Default]],""))</f>
        <v/>
      </c>
      <c r="AN8" s="59"/>
      <c r="AO8" s="59"/>
      <c r="AP8" s="52" t="str">
        <f>IF(Table_Styles[[#This Row],[PR]]&lt;&gt;"",Table_Styles[[#This Row],[PR]],IF(Table_Styles[[#This Row],[PR Default]]&lt;&gt;"",Table_Styles[[#This Row],[PR Default]],""))</f>
        <v/>
      </c>
      <c r="AQ8" s="59"/>
      <c r="AR8" s="59"/>
      <c r="AS8" s="52" t="str">
        <f>IF(Table_Styles[[#This Row],[PB]]&lt;&gt;"",Table_Styles[[#This Row],[PB]],IF(Table_Styles[[#This Row],[PB Default]]&lt;&gt;"",Table_Styles[[#This Row],[PB Default]],""))</f>
        <v/>
      </c>
      <c r="AT8" s="59"/>
      <c r="AU8" s="59"/>
      <c r="AV8" s="52" t="str">
        <f>IF(Table_Styles[[#This Row],[PL]]&lt;&gt;"",Table_Styles[[#This Row],[PL]],IF(Table_Styles[[#This Row],[PL Default]]&lt;&gt;"",Table_Styles[[#This Row],[PL Default]],""))</f>
        <v/>
      </c>
      <c r="AW8" s="59"/>
      <c r="AX8" s="59"/>
      <c r="AY8" s="52" t="str">
        <f>IF(Table_Styles[[#This Row],[BT]]&lt;&gt;"",Table_Styles[[#This Row],[BT]],IF(Table_Styles[[#This Row],[BT Default]]&lt;&gt;"",Table_Styles[[#This Row],[BT Default]],""))</f>
        <v/>
      </c>
      <c r="AZ8" s="59"/>
      <c r="BA8" s="59"/>
      <c r="BB8" s="52" t="str">
        <f>IF(Table_Styles[[#This Row],[BR]]&lt;&gt;"",Table_Styles[[#This Row],[BR]],IF(Table_Styles[[#This Row],[BR Default]]&lt;&gt;"",Table_Styles[[#This Row],[BR Default]],""))</f>
        <v/>
      </c>
      <c r="BC8" s="59"/>
      <c r="BD8" s="59"/>
      <c r="BE8" s="52" t="str">
        <f>IF(Table_Styles[[#This Row],[BB]]&lt;&gt;"",Table_Styles[[#This Row],[BB]],IF(Table_Styles[[#This Row],[BB Default]]&lt;&gt;"",Table_Styles[[#This Row],[BB Default]],""))</f>
        <v/>
      </c>
      <c r="BF8" s="59"/>
      <c r="BG8" s="59"/>
      <c r="BH8" s="52" t="str">
        <f>IF(Table_Styles[[#This Row],[BL]]&lt;&gt;"",Table_Styles[[#This Row],[BL]],IF(Table_Styles[[#This Row],[BL Default]]&lt;&gt;"",Table_Styles[[#This Row],[BL Default]],""))</f>
        <v/>
      </c>
      <c r="BI8" s="59"/>
      <c r="BJ8" s="59"/>
      <c r="BK8" s="52" t="str">
        <f>IF(Table_Styles[[#This Row],[Width]]&lt;&gt;"",Table_Styles[[#This Row],[Width]],IF(Table_Styles[[#This Row],[Width Default]]&lt;&gt;"",Table_Styles[[#This Row],[Width Default]],""))</f>
        <v/>
      </c>
      <c r="BL8" s="59"/>
      <c r="BM8" s="59"/>
      <c r="BN8" s="52" t="str">
        <f>IF(Table_Styles[[#This Row],[Height]]&lt;&gt;"",Table_Styles[[#This Row],[Height]],IF(Table_Styles[[#This Row],[Height Default]]&lt;&gt;"",Table_Styles[[#This Row],[Height Default]],""))</f>
        <v/>
      </c>
      <c r="BO8" s="52"/>
      <c r="BP8" s="52"/>
      <c r="BQ8" s="52" t="str">
        <f>IF(Table_Styles[[#This Row],[Top]]&lt;&gt;"",Table_Styles[[#This Row],[Top]],IF(Table_Styles[[#This Row],[Top Default]]&lt;&gt;"",Table_Styles[[#This Row],[Top Default]],""))</f>
        <v/>
      </c>
      <c r="BR8" s="52"/>
      <c r="BS8" s="52"/>
      <c r="BT8" s="52" t="str">
        <f>IF(Table_Styles[[#This Row],[Right]]&lt;&gt;"",Table_Styles[[#This Row],[Right]],IF(Table_Styles[[#This Row],[Right Default]]&lt;&gt;"",Table_Styles[[#This Row],[Right Default]],""))</f>
        <v/>
      </c>
      <c r="BU8" s="52"/>
      <c r="BV8" s="52"/>
      <c r="BW8" s="52" t="str">
        <f>IF(Table_Styles[[#This Row],[Bottom]]&lt;&gt;"",Table_Styles[[#This Row],[Bottom]],IF(Table_Styles[[#This Row],[Bottom Default]]&lt;&gt;"",Table_Styles[[#This Row],[Bottom Default]],""))</f>
        <v/>
      </c>
      <c r="BX8" s="52"/>
      <c r="BY8" s="52"/>
      <c r="BZ8" s="52" t="str">
        <f>IF(Table_Styles[[#This Row],[Left]]&lt;&gt;"",Table_Styles[[#This Row],[Left]],IF(Table_Styles[[#This Row],[Left Default]]&lt;&gt;"",Table_Styles[[#This Row],[Left Default]],""))</f>
        <v/>
      </c>
      <c r="CA8" s="59"/>
      <c r="CB8" s="103" t="str">
        <f>IF(AND(Table_Styles[[#This Row],[Selector]]&lt;&gt;"",Table_Styles[[#This Row],[Font Family Used]]&lt;&gt;"",Table_Styles[[#This Row],[Font Weight Used]]&lt;&gt;""),Table_Styles[[#This Row],[Font Family Used]]&amp;" "&amp;Table_Styles[[#This Row],[Font Weight Used]],"")</f>
        <v>Montserrat 500</v>
      </c>
      <c r="CC8" s="103" t="str">
        <f ca="1">IF(AND(Table_Styles[[#This Row],[Selector]],COUNTIF(OFFSET(CC:CC,0,0,ROW()-1,1),"="&amp;Table_Styles[[#This Row],[Font]])=0),Table_Styles[[#This Row],[Font]],"")</f>
        <v>Montserrat 500</v>
      </c>
      <c r="CD8" s="103" t="str">
        <f ca="1">IF(Table_Styles[[#This Row],[Unique Font]]&lt;&gt;"",
"{""fontFamily"":"""&amp;Table_Styles[[#This Row],[Font Family Used]]&amp;""",""fontWeight"":"&amp;Table_Styles[[#This Row],[Font Weight Used]]&amp;"}","")</f>
        <v>{"fontFamily":"Montserrat","fontWeight":500}</v>
      </c>
      <c r="CE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45px;font-weight: 500;color: #0068b0;margin-top: 40px;margin-right: 30px;margin-bottom: 40px;margin-left: 30px</v>
      </c>
      <c r="CF8" s="103" t="str">
        <f>IF(AND(Table_Styles[[#This Row],[Selector]]&lt;&gt;"", Table_Styles[[#This Row],[Config Properties]]&lt;&gt;""),
Table_Styles[[#This Row],[Selector]]&amp;" { "&amp;Table_Styles[[#This Row],[Config Properties]]&amp;" }","")</f>
        <v>h1 { font-family: 'Montserrat';font-size: 45px;font-weight: 500;color: #0068b0;margin-top: 40px;margin-right: 30px;margin-bottom: 40px;margin-left: 30px }</v>
      </c>
      <c r="CG8" s="103" t="str">
        <f xml:space="preserve">
SUBSTITUTE(SUBSTITUTE(SUBSTITUTE(SUBSTITUTE(SUBSTITUTE(SUBSTITUTE(SUBSTITUTE(SUBSTITUTE(Table_Styles[[#This Row],[Config]],
" {","{"),
"{ ","{"),
" }","}"),
"} ","}"),
" ,",","),
", ",","),
" :",":"),
": ",":")</f>
        <v>h1{font-family:'Montserrat';font-size:45px;font-weight:500;color:#0068b0;margin-top:40px;margin-right:30px;margin-bottom:40px;margin-left:30px}</v>
      </c>
    </row>
    <row r="9" spans="2:85" ht="21" customHeight="1">
      <c r="B9" s="103" t="s">
        <v>381</v>
      </c>
      <c r="C9" s="104" t="s">
        <v>382</v>
      </c>
      <c r="D9" s="60"/>
      <c r="E9" s="60" t="str">
        <f>Settings_Styling_Font_Body_Text</f>
        <v>Montserrat</v>
      </c>
      <c r="F9" s="52" t="str">
        <f>IF(Table_Styles[[#This Row],[Font Family]]&lt;&gt;"",Table_Styles[[#This Row],[Font Family]],IF(Table_Styles[[#This Row],[Font Family Default]]&lt;&gt;"",Table_Styles[[#This Row],[Font Family Default]],""))</f>
        <v>Montserrat</v>
      </c>
      <c r="G9" s="59"/>
      <c r="H9" s="59"/>
      <c r="I9" s="52" t="str">
        <f>IF(Table_Styles[[#This Row],[Font Size]]&lt;&gt;"",Table_Styles[[#This Row],[Font Size]],IF(Table_Styles[[#This Row],[Font Size Default]]&lt;&gt;"",Table_Styles[[#This Row],[Font Size Default]],""))</f>
        <v/>
      </c>
      <c r="J9" s="59"/>
      <c r="K9" s="60">
        <f>Settings_Styling_Font_Weight_Body_Text</f>
        <v>400</v>
      </c>
      <c r="L9" s="52">
        <f>IF(Table_Styles[[#This Row],[Font Weight]]&lt;&gt;"",Table_Styles[[#This Row],[Font Weight]],IF(Table_Styles[[#This Row],[Font Weight Default]]&lt;&gt;"",Table_Styles[[#This Row],[Font Weight Default]],""))</f>
        <v>400</v>
      </c>
      <c r="M9" s="59"/>
      <c r="N9" s="59"/>
      <c r="O9" s="52" t="str">
        <f>IF(Table_Styles[[#This Row],[Colour]]&lt;&gt;"",Table_Styles[[#This Row],[Colour]],IF(Table_Styles[[#This Row],[Colour Default]]&lt;&gt;"",Table_Styles[[#This Row],[Colour Default]],""))</f>
        <v/>
      </c>
      <c r="P9" s="59"/>
      <c r="Q9" s="59"/>
      <c r="R9" s="52" t="str">
        <f>IF(Table_Styles[[#This Row],[Background]]&lt;&gt;"",Table_Styles[[#This Row],[Background]],IF(Table_Styles[[#This Row],[Background Default]]&lt;&gt;"",Table_Styles[[#This Row],[Background Default]],""))</f>
        <v/>
      </c>
      <c r="S9" s="59"/>
      <c r="T9" s="59"/>
      <c r="U9" s="52" t="str">
        <f>IF(Table_Styles[[#This Row],[Border]]&lt;&gt;"",Table_Styles[[#This Row],[Border]],IF(Table_Styles[[#This Row],[Border Default]]&lt;&gt;"",Table_Styles[[#This Row],[Border Default]],""))</f>
        <v/>
      </c>
      <c r="V9" s="59"/>
      <c r="W9" s="59"/>
      <c r="X9" s="52" t="str">
        <f>IF(Table_Styles[[#This Row],[Border Radius]]&lt;&gt;"",Table_Styles[[#This Row],[Border Radius]],IF(Table_Styles[[#This Row],[Border Radius Default]]&lt;&gt;"",Table_Styles[[#This Row],[Border Radius Default]],""))</f>
        <v/>
      </c>
      <c r="Y9" s="59"/>
      <c r="Z9" s="59"/>
      <c r="AA9" s="52" t="str">
        <f>IF(Table_Styles[[#This Row],[MT]]&lt;&gt;"",Table_Styles[[#This Row],[MT]],IF(Table_Styles[[#This Row],[MT Default]]&lt;&gt;"",Table_Styles[[#This Row],[MT Default]],""))</f>
        <v/>
      </c>
      <c r="AB9" s="59"/>
      <c r="AC9" s="59"/>
      <c r="AD9" s="52" t="str">
        <f>IF(Table_Styles[[#This Row],[MR]]&lt;&gt;"",Table_Styles[[#This Row],[MR]],IF(Table_Styles[[#This Row],[MR Default]]&lt;&gt;"",Table_Styles[[#This Row],[MR Default]],""))</f>
        <v/>
      </c>
      <c r="AE9" s="59"/>
      <c r="AF9" s="59"/>
      <c r="AG9" s="52" t="str">
        <f>IF(Table_Styles[[#This Row],[MB]]&lt;&gt;"",Table_Styles[[#This Row],[MB]],IF(Table_Styles[[#This Row],[MB Default]]&lt;&gt;"",Table_Styles[[#This Row],[MB Default]],""))</f>
        <v/>
      </c>
      <c r="AH9" s="59"/>
      <c r="AI9" s="59"/>
      <c r="AJ9" s="52" t="str">
        <f>IF(Table_Styles[[#This Row],[ML]]&lt;&gt;"",Table_Styles[[#This Row],[ML]],IF(Table_Styles[[#This Row],[ML Default]]&lt;&gt;"",Table_Styles[[#This Row],[ML Default]],""))</f>
        <v/>
      </c>
      <c r="AK9" s="59"/>
      <c r="AL9" s="59"/>
      <c r="AM9" s="52" t="str">
        <f>IF(Table_Styles[[#This Row],[PT]]&lt;&gt;"",Table_Styles[[#This Row],[PT]],IF(Table_Styles[[#This Row],[PT Default]]&lt;&gt;"",Table_Styles[[#This Row],[PT Default]],""))</f>
        <v/>
      </c>
      <c r="AN9" s="59"/>
      <c r="AO9" s="59"/>
      <c r="AP9" s="52" t="str">
        <f>IF(Table_Styles[[#This Row],[PR]]&lt;&gt;"",Table_Styles[[#This Row],[PR]],IF(Table_Styles[[#This Row],[PR Default]]&lt;&gt;"",Table_Styles[[#This Row],[PR Default]],""))</f>
        <v/>
      </c>
      <c r="AQ9" s="59"/>
      <c r="AR9" s="59"/>
      <c r="AS9" s="52" t="str">
        <f>IF(Table_Styles[[#This Row],[PB]]&lt;&gt;"",Table_Styles[[#This Row],[PB]],IF(Table_Styles[[#This Row],[PB Default]]&lt;&gt;"",Table_Styles[[#This Row],[PB Default]],""))</f>
        <v/>
      </c>
      <c r="AT9" s="59"/>
      <c r="AU9" s="59"/>
      <c r="AV9" s="52" t="str">
        <f>IF(Table_Styles[[#This Row],[PL]]&lt;&gt;"",Table_Styles[[#This Row],[PL]],IF(Table_Styles[[#This Row],[PL Default]]&lt;&gt;"",Table_Styles[[#This Row],[PL Default]],""))</f>
        <v/>
      </c>
      <c r="AW9" s="59"/>
      <c r="AX9" s="59"/>
      <c r="AY9" s="52" t="str">
        <f>IF(Table_Styles[[#This Row],[BT]]&lt;&gt;"",Table_Styles[[#This Row],[BT]],IF(Table_Styles[[#This Row],[BT Default]]&lt;&gt;"",Table_Styles[[#This Row],[BT Default]],""))</f>
        <v/>
      </c>
      <c r="AZ9" s="59"/>
      <c r="BA9" s="59"/>
      <c r="BB9" s="52" t="str">
        <f>IF(Table_Styles[[#This Row],[BR]]&lt;&gt;"",Table_Styles[[#This Row],[BR]],IF(Table_Styles[[#This Row],[BR Default]]&lt;&gt;"",Table_Styles[[#This Row],[BR Default]],""))</f>
        <v/>
      </c>
      <c r="BC9" s="59"/>
      <c r="BD9" s="59"/>
      <c r="BE9" s="52" t="str">
        <f>IF(Table_Styles[[#This Row],[BB]]&lt;&gt;"",Table_Styles[[#This Row],[BB]],IF(Table_Styles[[#This Row],[BB Default]]&lt;&gt;"",Table_Styles[[#This Row],[BB Default]],""))</f>
        <v/>
      </c>
      <c r="BF9" s="59"/>
      <c r="BG9" s="59"/>
      <c r="BH9" s="52" t="str">
        <f>IF(Table_Styles[[#This Row],[BL]]&lt;&gt;"",Table_Styles[[#This Row],[BL]],IF(Table_Styles[[#This Row],[BL Default]]&lt;&gt;"",Table_Styles[[#This Row],[BL Default]],""))</f>
        <v/>
      </c>
      <c r="BI9" s="59"/>
      <c r="BJ9" s="59"/>
      <c r="BK9" s="52" t="str">
        <f>IF(Table_Styles[[#This Row],[Width]]&lt;&gt;"",Table_Styles[[#This Row],[Width]],IF(Table_Styles[[#This Row],[Width Default]]&lt;&gt;"",Table_Styles[[#This Row],[Width Default]],""))</f>
        <v/>
      </c>
      <c r="BL9" s="59"/>
      <c r="BM9" s="59"/>
      <c r="BN9" s="52" t="str">
        <f>IF(Table_Styles[[#This Row],[Height]]&lt;&gt;"",Table_Styles[[#This Row],[Height]],IF(Table_Styles[[#This Row],[Height Default]]&lt;&gt;"",Table_Styles[[#This Row],[Height Default]],""))</f>
        <v/>
      </c>
      <c r="BO9" s="52"/>
      <c r="BP9" s="52"/>
      <c r="BQ9" s="52" t="str">
        <f>IF(Table_Styles[[#This Row],[Top]]&lt;&gt;"",Table_Styles[[#This Row],[Top]],IF(Table_Styles[[#This Row],[Top Default]]&lt;&gt;"",Table_Styles[[#This Row],[Top Default]],""))</f>
        <v/>
      </c>
      <c r="BR9" s="52"/>
      <c r="BS9" s="52"/>
      <c r="BT9" s="52" t="str">
        <f>IF(Table_Styles[[#This Row],[Right]]&lt;&gt;"",Table_Styles[[#This Row],[Right]],IF(Table_Styles[[#This Row],[Right Default]]&lt;&gt;"",Table_Styles[[#This Row],[Right Default]],""))</f>
        <v/>
      </c>
      <c r="BU9" s="52"/>
      <c r="BV9" s="52"/>
      <c r="BW9" s="52" t="str">
        <f>IF(Table_Styles[[#This Row],[Bottom]]&lt;&gt;"",Table_Styles[[#This Row],[Bottom]],IF(Table_Styles[[#This Row],[Bottom Default]]&lt;&gt;"",Table_Styles[[#This Row],[Bottom Default]],""))</f>
        <v/>
      </c>
      <c r="BX9" s="52"/>
      <c r="BY9" s="52"/>
      <c r="BZ9" s="52" t="str">
        <f>IF(Table_Styles[[#This Row],[Left]]&lt;&gt;"",Table_Styles[[#This Row],[Left]],IF(Table_Styles[[#This Row],[Left Default]]&lt;&gt;"",Table_Styles[[#This Row],[Left Default]],""))</f>
        <v/>
      </c>
      <c r="CA9" s="59"/>
      <c r="CB9" s="103" t="str">
        <f>IF(AND(Table_Styles[[#This Row],[Selector]]&lt;&gt;"",Table_Styles[[#This Row],[Font Family Used]]&lt;&gt;"",Table_Styles[[#This Row],[Font Weight Used]]&lt;&gt;""),Table_Styles[[#This Row],[Font Family Used]]&amp;" "&amp;Table_Styles[[#This Row],[Font Weight Used]],"")</f>
        <v>Montserrat 400</v>
      </c>
      <c r="CC9" s="103" t="str">
        <f ca="1">IF(AND(Table_Styles[[#This Row],[Selector]],COUNTIF(OFFSET(CC:CC,0,0,ROW()-1,1),"="&amp;Table_Styles[[#This Row],[Font]])=0),Table_Styles[[#This Row],[Font]],"")</f>
        <v/>
      </c>
      <c r="CD9" s="103" t="str">
        <f ca="1">IF(Table_Styles[[#This Row],[Unique Font]]&lt;&gt;"",
"{""fontFamily"":"""&amp;Table_Styles[[#This Row],[Font Family Used]]&amp;""",""fontWeight"":"&amp;Table_Styles[[#This Row],[Font Weight Used]]&amp;"}","")</f>
        <v/>
      </c>
      <c r="CE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'Montserrat';font-weight: 400</v>
      </c>
      <c r="CF9" s="103" t="str">
        <f>IF(AND(Table_Styles[[#This Row],[Selector]]&lt;&gt;"", Table_Styles[[#This Row],[Config Properties]]&lt;&gt;""),
Table_Styles[[#This Row],[Selector]]&amp;" { "&amp;Table_Styles[[#This Row],[Config Properties]]&amp;" }","")</f>
        <v>aside#sidebar { font-family: 'Montserrat';font-weight: 400 }</v>
      </c>
      <c r="CG9" s="103" t="str">
        <f xml:space="preserve">
SUBSTITUTE(SUBSTITUTE(SUBSTITUTE(SUBSTITUTE(SUBSTITUTE(SUBSTITUTE(SUBSTITUTE(SUBSTITUTE(Table_Styles[[#This Row],[Config]],
" {","{"),
"{ ","{"),
" }","}"),
"} ","}"),
" ,",","),
", ",","),
" :",":"),
": ",":")</f>
        <v>aside#sidebar{font-family:'Montserrat';font-weight:400}</v>
      </c>
    </row>
    <row r="10" spans="2:85" ht="21" customHeight="1">
      <c r="B10" s="103" t="s">
        <v>383</v>
      </c>
      <c r="C10" s="103" t="s">
        <v>384</v>
      </c>
      <c r="D10" s="60"/>
      <c r="E10" s="59"/>
      <c r="F10" s="52" t="str">
        <f>IF(Table_Styles[[#This Row],[Font Family]]&lt;&gt;"",Table_Styles[[#This Row],[Font Family]],IF(Table_Styles[[#This Row],[Font Family Default]]&lt;&gt;"",Table_Styles[[#This Row],[Font Family Default]],""))</f>
        <v/>
      </c>
      <c r="G10" s="59"/>
      <c r="H10" s="59"/>
      <c r="I10" s="52" t="str">
        <f>IF(Table_Styles[[#This Row],[Font Size]]&lt;&gt;"",Table_Styles[[#This Row],[Font Size]],IF(Table_Styles[[#This Row],[Font Size Default]]&lt;&gt;"",Table_Styles[[#This Row],[Font Size Default]],""))</f>
        <v/>
      </c>
      <c r="J10" s="59"/>
      <c r="K10" s="59"/>
      <c r="L10" s="52" t="str">
        <f>IF(Table_Styles[[#This Row],[Font Weight]]&lt;&gt;"",Table_Styles[[#This Row],[Font Weight]],IF(Table_Styles[[#This Row],[Font Weight Default]]&lt;&gt;"",Table_Styles[[#This Row],[Font Weight Default]],""))</f>
        <v/>
      </c>
      <c r="M10" s="59"/>
      <c r="N10" s="59"/>
      <c r="O10" s="52" t="str">
        <f>IF(Table_Styles[[#This Row],[Colour]]&lt;&gt;"",Table_Styles[[#This Row],[Colour]],IF(Table_Styles[[#This Row],[Colour Default]]&lt;&gt;"",Table_Styles[[#This Row],[Colour Default]],""))</f>
        <v/>
      </c>
      <c r="P10" s="59"/>
      <c r="Q10" s="59"/>
      <c r="R10" s="52" t="str">
        <f>IF(Table_Styles[[#This Row],[Background]]&lt;&gt;"",Table_Styles[[#This Row],[Background]],IF(Table_Styles[[#This Row],[Background Default]]&lt;&gt;"",Table_Styles[[#This Row],[Background Default]],""))</f>
        <v/>
      </c>
      <c r="S10" s="59"/>
      <c r="T10" s="59"/>
      <c r="U10" s="52" t="str">
        <f>IF(Table_Styles[[#This Row],[Border]]&lt;&gt;"",Table_Styles[[#This Row],[Border]],IF(Table_Styles[[#This Row],[Border Default]]&lt;&gt;"",Table_Styles[[#This Row],[Border Default]],""))</f>
        <v/>
      </c>
      <c r="V10" s="59"/>
      <c r="W10" s="59"/>
      <c r="X10" s="52" t="str">
        <f>IF(Table_Styles[[#This Row],[Border Radius]]&lt;&gt;"",Table_Styles[[#This Row],[Border Radius]],IF(Table_Styles[[#This Row],[Border Radius Default]]&lt;&gt;"",Table_Styles[[#This Row],[Border Radius Default]],""))</f>
        <v/>
      </c>
      <c r="Y10" s="59"/>
      <c r="Z10" s="59"/>
      <c r="AA10" s="52" t="str">
        <f>IF(Table_Styles[[#This Row],[MT]]&lt;&gt;"",Table_Styles[[#This Row],[MT]],IF(Table_Styles[[#This Row],[MT Default]]&lt;&gt;"",Table_Styles[[#This Row],[MT Default]],""))</f>
        <v/>
      </c>
      <c r="AB10" s="59"/>
      <c r="AC10" s="59"/>
      <c r="AD10" s="52" t="str">
        <f>IF(Table_Styles[[#This Row],[MR]]&lt;&gt;"",Table_Styles[[#This Row],[MR]],IF(Table_Styles[[#This Row],[MR Default]]&lt;&gt;"",Table_Styles[[#This Row],[MR Default]],""))</f>
        <v/>
      </c>
      <c r="AE10" s="59"/>
      <c r="AF10" s="59"/>
      <c r="AG10" s="52" t="str">
        <f>IF(Table_Styles[[#This Row],[MB]]&lt;&gt;"",Table_Styles[[#This Row],[MB]],IF(Table_Styles[[#This Row],[MB Default]]&lt;&gt;"",Table_Styles[[#This Row],[MB Default]],""))</f>
        <v/>
      </c>
      <c r="AH10" s="59"/>
      <c r="AI10" s="59"/>
      <c r="AJ10" s="52" t="str">
        <f>IF(Table_Styles[[#This Row],[ML]]&lt;&gt;"",Table_Styles[[#This Row],[ML]],IF(Table_Styles[[#This Row],[ML Default]]&lt;&gt;"",Table_Styles[[#This Row],[ML Default]],""))</f>
        <v/>
      </c>
      <c r="AK10" s="59"/>
      <c r="AL10" s="59"/>
      <c r="AM10" s="52" t="str">
        <f>IF(Table_Styles[[#This Row],[PT]]&lt;&gt;"",Table_Styles[[#This Row],[PT]],IF(Table_Styles[[#This Row],[PT Default]]&lt;&gt;"",Table_Styles[[#This Row],[PT Default]],""))</f>
        <v/>
      </c>
      <c r="AN10" s="59"/>
      <c r="AO10" s="59"/>
      <c r="AP10" s="52" t="str">
        <f>IF(Table_Styles[[#This Row],[PR]]&lt;&gt;"",Table_Styles[[#This Row],[PR]],IF(Table_Styles[[#This Row],[PR Default]]&lt;&gt;"",Table_Styles[[#This Row],[PR Default]],""))</f>
        <v/>
      </c>
      <c r="AQ10" s="59"/>
      <c r="AR10" s="59"/>
      <c r="AS10" s="52" t="str">
        <f>IF(Table_Styles[[#This Row],[PB]]&lt;&gt;"",Table_Styles[[#This Row],[PB]],IF(Table_Styles[[#This Row],[PB Default]]&lt;&gt;"",Table_Styles[[#This Row],[PB Default]],""))</f>
        <v/>
      </c>
      <c r="AT10" s="59"/>
      <c r="AU10" s="59"/>
      <c r="AV10" s="52" t="str">
        <f>IF(Table_Styles[[#This Row],[PL]]&lt;&gt;"",Table_Styles[[#This Row],[PL]],IF(Table_Styles[[#This Row],[PL Default]]&lt;&gt;"",Table_Styles[[#This Row],[PL Default]],""))</f>
        <v/>
      </c>
      <c r="AW10" s="59"/>
      <c r="AX10" s="59"/>
      <c r="AY10" s="52" t="str">
        <f>IF(Table_Styles[[#This Row],[BT]]&lt;&gt;"",Table_Styles[[#This Row],[BT]],IF(Table_Styles[[#This Row],[BT Default]]&lt;&gt;"",Table_Styles[[#This Row],[BT Default]],""))</f>
        <v/>
      </c>
      <c r="AZ10" s="59"/>
      <c r="BA10" s="59"/>
      <c r="BB10" s="52" t="str">
        <f>IF(Table_Styles[[#This Row],[BR]]&lt;&gt;"",Table_Styles[[#This Row],[BR]],IF(Table_Styles[[#This Row],[BR Default]]&lt;&gt;"",Table_Styles[[#This Row],[BR Default]],""))</f>
        <v/>
      </c>
      <c r="BC10" s="59"/>
      <c r="BD10" s="59"/>
      <c r="BE10" s="52" t="str">
        <f>IF(Table_Styles[[#This Row],[BB]]&lt;&gt;"",Table_Styles[[#This Row],[BB]],IF(Table_Styles[[#This Row],[BB Default]]&lt;&gt;"",Table_Styles[[#This Row],[BB Default]],""))</f>
        <v/>
      </c>
      <c r="BF10" s="59"/>
      <c r="BG10" s="59"/>
      <c r="BH10" s="52" t="str">
        <f>IF(Table_Styles[[#This Row],[BL]]&lt;&gt;"",Table_Styles[[#This Row],[BL]],IF(Table_Styles[[#This Row],[BL Default]]&lt;&gt;"",Table_Styles[[#This Row],[BL Default]],""))</f>
        <v/>
      </c>
      <c r="BI10" s="59"/>
      <c r="BJ10" s="59"/>
      <c r="BK10" s="52" t="str">
        <f>IF(Table_Styles[[#This Row],[Width]]&lt;&gt;"",Table_Styles[[#This Row],[Width]],IF(Table_Styles[[#This Row],[Width Default]]&lt;&gt;"",Table_Styles[[#This Row],[Width Default]],""))</f>
        <v/>
      </c>
      <c r="BL10" s="59"/>
      <c r="BM10" s="59"/>
      <c r="BN10" s="52" t="str">
        <f>IF(Table_Styles[[#This Row],[Height]]&lt;&gt;"",Table_Styles[[#This Row],[Height]],IF(Table_Styles[[#This Row],[Height Default]]&lt;&gt;"",Table_Styles[[#This Row],[Height Default]],""))</f>
        <v/>
      </c>
      <c r="BO10" s="52"/>
      <c r="BP10" s="52"/>
      <c r="BQ10" s="52" t="str">
        <f>IF(Table_Styles[[#This Row],[Top]]&lt;&gt;"",Table_Styles[[#This Row],[Top]],IF(Table_Styles[[#This Row],[Top Default]]&lt;&gt;"",Table_Styles[[#This Row],[Top Default]],""))</f>
        <v/>
      </c>
      <c r="BR10" s="52"/>
      <c r="BS10" s="52"/>
      <c r="BT10" s="52" t="str">
        <f>IF(Table_Styles[[#This Row],[Right]]&lt;&gt;"",Table_Styles[[#This Row],[Right]],IF(Table_Styles[[#This Row],[Right Default]]&lt;&gt;"",Table_Styles[[#This Row],[Right Default]],""))</f>
        <v/>
      </c>
      <c r="BU10" s="52"/>
      <c r="BV10" s="52"/>
      <c r="BW10" s="52" t="str">
        <f>IF(Table_Styles[[#This Row],[Bottom]]&lt;&gt;"",Table_Styles[[#This Row],[Bottom]],IF(Table_Styles[[#This Row],[Bottom Default]]&lt;&gt;"",Table_Styles[[#This Row],[Bottom Default]],""))</f>
        <v/>
      </c>
      <c r="BX10" s="52"/>
      <c r="BY10" s="52"/>
      <c r="BZ10" s="52" t="str">
        <f>IF(Table_Styles[[#This Row],[Left]]&lt;&gt;"",Table_Styles[[#This Row],[Left]],IF(Table_Styles[[#This Row],[Left Default]]&lt;&gt;"",Table_Styles[[#This Row],[Left Default]],""))</f>
        <v/>
      </c>
      <c r="CA10" s="59"/>
      <c r="CB10" s="103" t="str">
        <f>IF(AND(Table_Styles[[#This Row],[Selector]]&lt;&gt;"",Table_Styles[[#This Row],[Font Family Used]]&lt;&gt;"",Table_Styles[[#This Row],[Font Weight Used]]&lt;&gt;""),Table_Styles[[#This Row],[Font Family Used]]&amp;" "&amp;Table_Styles[[#This Row],[Font Weight Used]],"")</f>
        <v/>
      </c>
      <c r="CC10" s="103" t="str">
        <f ca="1">IF(AND(Table_Styles[[#This Row],[Selector]],COUNTIF(OFFSET(CC:CC,0,0,ROW()-1,1),"="&amp;Table_Styles[[#This Row],[Font]])=0),Table_Styles[[#This Row],[Font]],"")</f>
        <v/>
      </c>
      <c r="CD10" s="103" t="str">
        <f ca="1">IF(Table_Styles[[#This Row],[Unique Font]]&lt;&gt;"",
"{""fontFamily"":"""&amp;Table_Styles[[#This Row],[Font Family Used]]&amp;""",""fontWeight"":"&amp;Table_Styles[[#This Row],[Font Weight Used]]&amp;"}","")</f>
        <v/>
      </c>
      <c r="CE1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 s="103" t="str">
        <f>IF(AND(Table_Styles[[#This Row],[Selector]]&lt;&gt;"", Table_Styles[[#This Row],[Config Properties]]&lt;&gt;""),
Table_Styles[[#This Row],[Selector]]&amp;" { "&amp;Table_Styles[[#This Row],[Config Properties]]&amp;" }","")</f>
        <v/>
      </c>
      <c r="CG10" s="103" t="str">
        <f xml:space="preserve">
SUBSTITUTE(SUBSTITUTE(SUBSTITUTE(SUBSTITUTE(SUBSTITUTE(SUBSTITUTE(SUBSTITUTE(SUBSTITUTE(Table_Styles[[#This Row],[Config]],
" {","{"),
"{ ","{"),
" }","}"),
"} ","}"),
" ,",","),
", ",","),
" :",":"),
": ",":")</f>
        <v/>
      </c>
    </row>
    <row r="11" spans="2:85" ht="21" customHeight="1">
      <c r="B11" s="101" t="s">
        <v>385</v>
      </c>
      <c r="C11" s="105" t="s">
        <v>386</v>
      </c>
      <c r="D11" s="60"/>
      <c r="E11" s="59"/>
      <c r="F11" s="52" t="str">
        <f>IF(Table_Styles[[#This Row],[Font Family]]&lt;&gt;"",Table_Styles[[#This Row],[Font Family]],IF(Table_Styles[[#This Row],[Font Family Default]]&lt;&gt;"",Table_Styles[[#This Row],[Font Family Default]],""))</f>
        <v/>
      </c>
      <c r="G11" s="59"/>
      <c r="H11" s="59"/>
      <c r="I11" s="52" t="str">
        <f>IF(Table_Styles[[#This Row],[Font Size]]&lt;&gt;"",Table_Styles[[#This Row],[Font Size]],IF(Table_Styles[[#This Row],[Font Size Default]]&lt;&gt;"",Table_Styles[[#This Row],[Font Size Default]],""))</f>
        <v/>
      </c>
      <c r="J11" s="59"/>
      <c r="K11" s="59"/>
      <c r="L11" s="52" t="str">
        <f>IF(Table_Styles[[#This Row],[Font Weight]]&lt;&gt;"",Table_Styles[[#This Row],[Font Weight]],IF(Table_Styles[[#This Row],[Font Weight Default]]&lt;&gt;"",Table_Styles[[#This Row],[Font Weight Default]],""))</f>
        <v/>
      </c>
      <c r="M11" s="59"/>
      <c r="N11" s="59"/>
      <c r="O11" s="52" t="str">
        <f>IF(Table_Styles[[#This Row],[Colour]]&lt;&gt;"",Table_Styles[[#This Row],[Colour]],IF(Table_Styles[[#This Row],[Colour Default]]&lt;&gt;"",Table_Styles[[#This Row],[Colour Default]],""))</f>
        <v/>
      </c>
      <c r="P11" s="59"/>
      <c r="Q11" s="149"/>
      <c r="R11" s="52" t="str">
        <f>IF(Table_Styles[[#This Row],[Background]]&lt;&gt;"",Table_Styles[[#This Row],[Background]],IF(Table_Styles[[#This Row],[Background Default]]&lt;&gt;"",Table_Styles[[#This Row],[Background Default]],""))</f>
        <v/>
      </c>
      <c r="S11" s="59"/>
      <c r="T11" s="135"/>
      <c r="U11" s="52" t="str">
        <f>IF(Table_Styles[[#This Row],[Border]]&lt;&gt;"",Table_Styles[[#This Row],[Border]],IF(Table_Styles[[#This Row],[Border Default]]&lt;&gt;"",Table_Styles[[#This Row],[Border Default]],""))</f>
        <v/>
      </c>
      <c r="V11" s="59"/>
      <c r="W11" s="135"/>
      <c r="X11" s="52" t="str">
        <f>IF(Table_Styles[[#This Row],[Border Radius]]&lt;&gt;"",Table_Styles[[#This Row],[Border Radius]],IF(Table_Styles[[#This Row],[Border Radius Default]]&lt;&gt;"",Table_Styles[[#This Row],[Border Radius Default]],""))</f>
        <v/>
      </c>
      <c r="Y11" s="59"/>
      <c r="Z11" s="59"/>
      <c r="AA11" s="52" t="str">
        <f>IF(Table_Styles[[#This Row],[MT]]&lt;&gt;"",Table_Styles[[#This Row],[MT]],IF(Table_Styles[[#This Row],[MT Default]]&lt;&gt;"",Table_Styles[[#This Row],[MT Default]],""))</f>
        <v/>
      </c>
      <c r="AB11" s="59"/>
      <c r="AC11" s="59"/>
      <c r="AD11" s="52" t="str">
        <f>IF(Table_Styles[[#This Row],[MR]]&lt;&gt;"",Table_Styles[[#This Row],[MR]],IF(Table_Styles[[#This Row],[MR Default]]&lt;&gt;"",Table_Styles[[#This Row],[MR Default]],""))</f>
        <v/>
      </c>
      <c r="AE11" s="59"/>
      <c r="AF11" s="59" t="s">
        <v>374</v>
      </c>
      <c r="AG11" s="52" t="str">
        <f>IF(Table_Styles[[#This Row],[MB]]&lt;&gt;"",Table_Styles[[#This Row],[MB]],IF(Table_Styles[[#This Row],[MB Default]]&lt;&gt;"",Table_Styles[[#This Row],[MB Default]],""))</f>
        <v>30px</v>
      </c>
      <c r="AH11" s="59"/>
      <c r="AI11" s="59"/>
      <c r="AJ11" s="52" t="str">
        <f>IF(Table_Styles[[#This Row],[ML]]&lt;&gt;"",Table_Styles[[#This Row],[ML]],IF(Table_Styles[[#This Row],[ML Default]]&lt;&gt;"",Table_Styles[[#This Row],[ML Default]],""))</f>
        <v/>
      </c>
      <c r="AK11" s="135"/>
      <c r="AL11" s="135"/>
      <c r="AM11" s="52" t="str">
        <f>IF(Table_Styles[[#This Row],[PT]]&lt;&gt;"",Table_Styles[[#This Row],[PT]],IF(Table_Styles[[#This Row],[PT Default]]&lt;&gt;"",Table_Styles[[#This Row],[PT Default]],""))</f>
        <v/>
      </c>
      <c r="AN11" s="211"/>
      <c r="AO11" s="135"/>
      <c r="AP11" s="52" t="str">
        <f>IF(Table_Styles[[#This Row],[PR]]&lt;&gt;"",Table_Styles[[#This Row],[PR]],IF(Table_Styles[[#This Row],[PR Default]]&lt;&gt;"",Table_Styles[[#This Row],[PR Default]],""))</f>
        <v/>
      </c>
      <c r="AQ11" s="135"/>
      <c r="AR11" s="135"/>
      <c r="AS11" s="52" t="str">
        <f>IF(Table_Styles[[#This Row],[PB]]&lt;&gt;"",Table_Styles[[#This Row],[PB]],IF(Table_Styles[[#This Row],[PB Default]]&lt;&gt;"",Table_Styles[[#This Row],[PB Default]],""))</f>
        <v/>
      </c>
      <c r="AT11" s="211"/>
      <c r="AU11" s="135"/>
      <c r="AV11" s="52" t="str">
        <f>IF(Table_Styles[[#This Row],[PL]]&lt;&gt;"",Table_Styles[[#This Row],[PL]],IF(Table_Styles[[#This Row],[PL Default]]&lt;&gt;"",Table_Styles[[#This Row],[PL Default]],""))</f>
        <v/>
      </c>
      <c r="AW11" s="59"/>
      <c r="AX11" s="59"/>
      <c r="AY11" s="52" t="str">
        <f>IF(Table_Styles[[#This Row],[BT]]&lt;&gt;"",Table_Styles[[#This Row],[BT]],IF(Table_Styles[[#This Row],[BT Default]]&lt;&gt;"",Table_Styles[[#This Row],[BT Default]],""))</f>
        <v/>
      </c>
      <c r="AZ11" s="59"/>
      <c r="BA11" s="59"/>
      <c r="BB11" s="52" t="str">
        <f>IF(Table_Styles[[#This Row],[BR]]&lt;&gt;"",Table_Styles[[#This Row],[BR]],IF(Table_Styles[[#This Row],[BR Default]]&lt;&gt;"",Table_Styles[[#This Row],[BR Default]],""))</f>
        <v/>
      </c>
      <c r="BC11" s="59"/>
      <c r="BD11" s="59"/>
      <c r="BE11" s="52" t="str">
        <f>IF(Table_Styles[[#This Row],[BB]]&lt;&gt;"",Table_Styles[[#This Row],[BB]],IF(Table_Styles[[#This Row],[BB Default]]&lt;&gt;"",Table_Styles[[#This Row],[BB Default]],""))</f>
        <v/>
      </c>
      <c r="BF11" s="59"/>
      <c r="BG11" s="59"/>
      <c r="BH11" s="52" t="str">
        <f>IF(Table_Styles[[#This Row],[BL]]&lt;&gt;"",Table_Styles[[#This Row],[BL]],IF(Table_Styles[[#This Row],[BL Default]]&lt;&gt;"",Table_Styles[[#This Row],[BL Default]],""))</f>
        <v/>
      </c>
      <c r="BI11" s="59"/>
      <c r="BJ11" s="59"/>
      <c r="BK11" s="52" t="str">
        <f>IF(Table_Styles[[#This Row],[Width]]&lt;&gt;"",Table_Styles[[#This Row],[Width]],IF(Table_Styles[[#This Row],[Width Default]]&lt;&gt;"",Table_Styles[[#This Row],[Width Default]],""))</f>
        <v/>
      </c>
      <c r="BL11" s="59"/>
      <c r="BM11" s="59"/>
      <c r="BN11" s="52" t="str">
        <f>IF(Table_Styles[[#This Row],[Height]]&lt;&gt;"",Table_Styles[[#This Row],[Height]],IF(Table_Styles[[#This Row],[Height Default]]&lt;&gt;"",Table_Styles[[#This Row],[Height Default]],""))</f>
        <v/>
      </c>
      <c r="BO11" s="52"/>
      <c r="BP11" s="52"/>
      <c r="BQ11" s="52" t="str">
        <f>IF(Table_Styles[[#This Row],[Top]]&lt;&gt;"",Table_Styles[[#This Row],[Top]],IF(Table_Styles[[#This Row],[Top Default]]&lt;&gt;"",Table_Styles[[#This Row],[Top Default]],""))</f>
        <v/>
      </c>
      <c r="BR11" s="52"/>
      <c r="BS11" s="52"/>
      <c r="BT11" s="52" t="str">
        <f>IF(Table_Styles[[#This Row],[Right]]&lt;&gt;"",Table_Styles[[#This Row],[Right]],IF(Table_Styles[[#This Row],[Right Default]]&lt;&gt;"",Table_Styles[[#This Row],[Right Default]],""))</f>
        <v/>
      </c>
      <c r="BU11" s="52"/>
      <c r="BV11" s="52"/>
      <c r="BW11" s="52" t="str">
        <f>IF(Table_Styles[[#This Row],[Bottom]]&lt;&gt;"",Table_Styles[[#This Row],[Bottom]],IF(Table_Styles[[#This Row],[Bottom Default]]&lt;&gt;"",Table_Styles[[#This Row],[Bottom Default]],""))</f>
        <v/>
      </c>
      <c r="BX11" s="52"/>
      <c r="BY11" s="52"/>
      <c r="BZ11" s="52" t="str">
        <f>IF(Table_Styles[[#This Row],[Left]]&lt;&gt;"",Table_Styles[[#This Row],[Left]],IF(Table_Styles[[#This Row],[Left Default]]&lt;&gt;"",Table_Styles[[#This Row],[Left Default]],""))</f>
        <v/>
      </c>
      <c r="CA11" s="135"/>
      <c r="CB11" s="103" t="str">
        <f>IF(AND(Table_Styles[[#This Row],[Selector]]&lt;&gt;"",Table_Styles[[#This Row],[Font Family Used]]&lt;&gt;"",Table_Styles[[#This Row],[Font Weight Used]]&lt;&gt;""),Table_Styles[[#This Row],[Font Family Used]]&amp;" "&amp;Table_Styles[[#This Row],[Font Weight Used]],"")</f>
        <v/>
      </c>
      <c r="CC11" s="103" t="str">
        <f ca="1">IF(AND(Table_Styles[[#This Row],[Selector]],COUNTIF(OFFSET(CC:CC,0,0,ROW()-1,1),"="&amp;Table_Styles[[#This Row],[Font]])=0),Table_Styles[[#This Row],[Font]],"")</f>
        <v/>
      </c>
      <c r="CD11" s="103" t="str">
        <f ca="1">IF(Table_Styles[[#This Row],[Unique Font]]&lt;&gt;"",
"{""fontFamily"":"""&amp;Table_Styles[[#This Row],[Font Family Used]]&amp;""",""fontWeight"":"&amp;Table_Styles[[#This Row],[Font Weight Used]]&amp;"}","")</f>
        <v/>
      </c>
      <c r="CE1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30px</v>
      </c>
      <c r="CF11" s="103" t="str">
        <f>IF(AND(Table_Styles[[#This Row],[Selector]]&lt;&gt;"", Table_Styles[[#This Row],[Config Properties]]&lt;&gt;""),
Table_Styles[[#This Row],[Selector]]&amp;" { "&amp;Table_Styles[[#This Row],[Config Properties]]&amp;" }","")</f>
        <v>article { margin-bottom: 30px }</v>
      </c>
      <c r="CG11" s="103" t="str">
        <f xml:space="preserve">
SUBSTITUTE(SUBSTITUTE(SUBSTITUTE(SUBSTITUTE(SUBSTITUTE(SUBSTITUTE(SUBSTITUTE(SUBSTITUTE(Table_Styles[[#This Row],[Config]],
" {","{"),
"{ ","{"),
" }","}"),
"} ","}"),
" ,",","),
", ",","),
" :",":"),
": ",":")</f>
        <v>article{margin-bottom:30px}</v>
      </c>
    </row>
    <row r="12" spans="2:85" ht="21" customHeight="1">
      <c r="B12" s="103" t="s">
        <v>388</v>
      </c>
      <c r="C12" s="104" t="s">
        <v>389</v>
      </c>
      <c r="D12" s="59"/>
      <c r="E12" s="59"/>
      <c r="F12" s="52" t="str">
        <f>IF(Table_Styles[[#This Row],[Font Family]]&lt;&gt;"",Table_Styles[[#This Row],[Font Family]],IF(Table_Styles[[#This Row],[Font Family Default]]&lt;&gt;"",Table_Styles[[#This Row],[Font Family Default]],""))</f>
        <v/>
      </c>
      <c r="G12" s="59"/>
      <c r="H12" s="59"/>
      <c r="I12" s="52" t="str">
        <f>IF(Table_Styles[[#This Row],[Font Size]]&lt;&gt;"",Table_Styles[[#This Row],[Font Size]],IF(Table_Styles[[#This Row],[Font Size Default]]&lt;&gt;"",Table_Styles[[#This Row],[Font Size Default]],""))</f>
        <v/>
      </c>
      <c r="J12" s="59"/>
      <c r="K12" s="59"/>
      <c r="L12" s="52" t="str">
        <f>IF(Table_Styles[[#This Row],[Font Weight]]&lt;&gt;"",Table_Styles[[#This Row],[Font Weight]],IF(Table_Styles[[#This Row],[Font Weight Default]]&lt;&gt;"",Table_Styles[[#This Row],[Font Weight Default]],""))</f>
        <v/>
      </c>
      <c r="M12" s="59"/>
      <c r="N12" s="59"/>
      <c r="O12" s="52" t="str">
        <f>IF(Table_Styles[[#This Row],[Colour]]&lt;&gt;"",Table_Styles[[#This Row],[Colour]],IF(Table_Styles[[#This Row],[Colour Default]]&lt;&gt;"",Table_Styles[[#This Row],[Colour Default]],""))</f>
        <v/>
      </c>
      <c r="P12" s="59"/>
      <c r="Q12" s="59"/>
      <c r="R12" s="52" t="str">
        <f>IF(Table_Styles[[#This Row],[Background]]&lt;&gt;"",Table_Styles[[#This Row],[Background]],IF(Table_Styles[[#This Row],[Background Default]]&lt;&gt;"",Table_Styles[[#This Row],[Background Default]],""))</f>
        <v/>
      </c>
      <c r="S12" s="59"/>
      <c r="T12" s="59"/>
      <c r="U12" s="52" t="str">
        <f>IF(Table_Styles[[#This Row],[Border]]&lt;&gt;"",Table_Styles[[#This Row],[Border]],IF(Table_Styles[[#This Row],[Border Default]]&lt;&gt;"",Table_Styles[[#This Row],[Border Default]],""))</f>
        <v/>
      </c>
      <c r="V12" s="59"/>
      <c r="W12" s="59"/>
      <c r="X12" s="52" t="str">
        <f>IF(Table_Styles[[#This Row],[Border Radius]]&lt;&gt;"",Table_Styles[[#This Row],[Border Radius]],IF(Table_Styles[[#This Row],[Border Radius Default]]&lt;&gt;"",Table_Styles[[#This Row],[Border Radius Default]],""))</f>
        <v/>
      </c>
      <c r="Y12" s="59"/>
      <c r="Z12" s="59"/>
      <c r="AA12" s="52" t="str">
        <f>IF(Table_Styles[[#This Row],[MT]]&lt;&gt;"",Table_Styles[[#This Row],[MT]],IF(Table_Styles[[#This Row],[MT Default]]&lt;&gt;"",Table_Styles[[#This Row],[MT Default]],""))</f>
        <v/>
      </c>
      <c r="AB12" s="59"/>
      <c r="AC12" s="59"/>
      <c r="AD12" s="52" t="str">
        <f>IF(Table_Styles[[#This Row],[MR]]&lt;&gt;"",Table_Styles[[#This Row],[MR]],IF(Table_Styles[[#This Row],[MR Default]]&lt;&gt;"",Table_Styles[[#This Row],[MR Default]],""))</f>
        <v/>
      </c>
      <c r="AE12" s="59"/>
      <c r="AF12" s="59"/>
      <c r="AG12" s="52" t="str">
        <f>IF(Table_Styles[[#This Row],[MB]]&lt;&gt;"",Table_Styles[[#This Row],[MB]],IF(Table_Styles[[#This Row],[MB Default]]&lt;&gt;"",Table_Styles[[#This Row],[MB Default]],""))</f>
        <v/>
      </c>
      <c r="AH12" s="59"/>
      <c r="AI12" s="59"/>
      <c r="AJ12" s="52" t="str">
        <f>IF(Table_Styles[[#This Row],[ML]]&lt;&gt;"",Table_Styles[[#This Row],[ML]],IF(Table_Styles[[#This Row],[ML Default]]&lt;&gt;"",Table_Styles[[#This Row],[ML Default]],""))</f>
        <v/>
      </c>
      <c r="AK12" s="59"/>
      <c r="AL12" s="59"/>
      <c r="AM12" s="52" t="str">
        <f>IF(Table_Styles[[#This Row],[PT]]&lt;&gt;"",Table_Styles[[#This Row],[PT]],IF(Table_Styles[[#This Row],[PT Default]]&lt;&gt;"",Table_Styles[[#This Row],[PT Default]],""))</f>
        <v/>
      </c>
      <c r="AN12" s="59"/>
      <c r="AO12" s="59"/>
      <c r="AP12" s="52" t="str">
        <f>IF(Table_Styles[[#This Row],[PR]]&lt;&gt;"",Table_Styles[[#This Row],[PR]],IF(Table_Styles[[#This Row],[PR Default]]&lt;&gt;"",Table_Styles[[#This Row],[PR Default]],""))</f>
        <v/>
      </c>
      <c r="AQ12" s="59"/>
      <c r="AR12" s="59"/>
      <c r="AS12" s="52" t="str">
        <f>IF(Table_Styles[[#This Row],[PB]]&lt;&gt;"",Table_Styles[[#This Row],[PB]],IF(Table_Styles[[#This Row],[PB Default]]&lt;&gt;"",Table_Styles[[#This Row],[PB Default]],""))</f>
        <v/>
      </c>
      <c r="AT12" s="59"/>
      <c r="AU12" s="59"/>
      <c r="AV12" s="52" t="str">
        <f>IF(Table_Styles[[#This Row],[PL]]&lt;&gt;"",Table_Styles[[#This Row],[PL]],IF(Table_Styles[[#This Row],[PL Default]]&lt;&gt;"",Table_Styles[[#This Row],[PL Default]],""))</f>
        <v/>
      </c>
      <c r="AW12" s="59"/>
      <c r="AX12" s="59"/>
      <c r="AY12" s="52" t="str">
        <f>IF(Table_Styles[[#This Row],[BT]]&lt;&gt;"",Table_Styles[[#This Row],[BT]],IF(Table_Styles[[#This Row],[BT Default]]&lt;&gt;"",Table_Styles[[#This Row],[BT Default]],""))</f>
        <v/>
      </c>
      <c r="AZ12" s="59"/>
      <c r="BA12" s="59"/>
      <c r="BB12" s="52" t="str">
        <f>IF(Table_Styles[[#This Row],[BR]]&lt;&gt;"",Table_Styles[[#This Row],[BR]],IF(Table_Styles[[#This Row],[BR Default]]&lt;&gt;"",Table_Styles[[#This Row],[BR Default]],""))</f>
        <v/>
      </c>
      <c r="BC12" s="59"/>
      <c r="BD12" s="59"/>
      <c r="BE12" s="52" t="str">
        <f>IF(Table_Styles[[#This Row],[BB]]&lt;&gt;"",Table_Styles[[#This Row],[BB]],IF(Table_Styles[[#This Row],[BB Default]]&lt;&gt;"",Table_Styles[[#This Row],[BB Default]],""))</f>
        <v/>
      </c>
      <c r="BF12" s="59"/>
      <c r="BG12" s="59"/>
      <c r="BH12" s="52" t="str">
        <f>IF(Table_Styles[[#This Row],[BL]]&lt;&gt;"",Table_Styles[[#This Row],[BL]],IF(Table_Styles[[#This Row],[BL Default]]&lt;&gt;"",Table_Styles[[#This Row],[BL Default]],""))</f>
        <v/>
      </c>
      <c r="BI12" s="59"/>
      <c r="BJ12" s="59"/>
      <c r="BK12" s="52" t="str">
        <f>IF(Table_Styles[[#This Row],[Width]]&lt;&gt;"",Table_Styles[[#This Row],[Width]],IF(Table_Styles[[#This Row],[Width Default]]&lt;&gt;"",Table_Styles[[#This Row],[Width Default]],""))</f>
        <v/>
      </c>
      <c r="BL12" s="59"/>
      <c r="BM12" s="59"/>
      <c r="BN12" s="52" t="str">
        <f>IF(Table_Styles[[#This Row],[Height]]&lt;&gt;"",Table_Styles[[#This Row],[Height]],IF(Table_Styles[[#This Row],[Height Default]]&lt;&gt;"",Table_Styles[[#This Row],[Height Default]],""))</f>
        <v/>
      </c>
      <c r="BO12" s="52"/>
      <c r="BP12" s="52"/>
      <c r="BQ12" s="52" t="str">
        <f>IF(Table_Styles[[#This Row],[Top]]&lt;&gt;"",Table_Styles[[#This Row],[Top]],IF(Table_Styles[[#This Row],[Top Default]]&lt;&gt;"",Table_Styles[[#This Row],[Top Default]],""))</f>
        <v/>
      </c>
      <c r="BR12" s="52"/>
      <c r="BS12" s="52"/>
      <c r="BT12" s="52" t="str">
        <f>IF(Table_Styles[[#This Row],[Right]]&lt;&gt;"",Table_Styles[[#This Row],[Right]],IF(Table_Styles[[#This Row],[Right Default]]&lt;&gt;"",Table_Styles[[#This Row],[Right Default]],""))</f>
        <v/>
      </c>
      <c r="BU12" s="52"/>
      <c r="BV12" s="52"/>
      <c r="BW12" s="52" t="str">
        <f>IF(Table_Styles[[#This Row],[Bottom]]&lt;&gt;"",Table_Styles[[#This Row],[Bottom]],IF(Table_Styles[[#This Row],[Bottom Default]]&lt;&gt;"",Table_Styles[[#This Row],[Bottom Default]],""))</f>
        <v/>
      </c>
      <c r="BX12" s="52"/>
      <c r="BY12" s="52"/>
      <c r="BZ12" s="52" t="str">
        <f>IF(Table_Styles[[#This Row],[Left]]&lt;&gt;"",Table_Styles[[#This Row],[Left]],IF(Table_Styles[[#This Row],[Left Default]]&lt;&gt;"",Table_Styles[[#This Row],[Left Default]],""))</f>
        <v/>
      </c>
      <c r="CA12" s="59"/>
      <c r="CB12" s="103" t="str">
        <f>IF(AND(Table_Styles[[#This Row],[Selector]]&lt;&gt;"",Table_Styles[[#This Row],[Font Family Used]]&lt;&gt;"",Table_Styles[[#This Row],[Font Weight Used]]&lt;&gt;""),Table_Styles[[#This Row],[Font Family Used]]&amp;" "&amp;Table_Styles[[#This Row],[Font Weight Used]],"")</f>
        <v/>
      </c>
      <c r="CC12" s="103" t="str">
        <f ca="1">IF(AND(Table_Styles[[#This Row],[Selector]],COUNTIF(OFFSET(CC:CC,0,0,ROW()-1,1),"="&amp;Table_Styles[[#This Row],[Font]])=0),Table_Styles[[#This Row],[Font]],"")</f>
        <v/>
      </c>
      <c r="CD12" s="103" t="str">
        <f ca="1">IF(Table_Styles[[#This Row],[Unique Font]]&lt;&gt;"",
"{""fontFamily"":"""&amp;Table_Styles[[#This Row],[Font Family Used]]&amp;""",""fontWeight"":"&amp;Table_Styles[[#This Row],[Font Weight Used]]&amp;"}","")</f>
        <v/>
      </c>
      <c r="CE1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 s="103" t="str">
        <f>IF(AND(Table_Styles[[#This Row],[Selector]]&lt;&gt;"", Table_Styles[[#This Row],[Config Properties]]&lt;&gt;""),
Table_Styles[[#This Row],[Selector]]&amp;" { "&amp;Table_Styles[[#This Row],[Config Properties]]&amp;" }","")</f>
        <v/>
      </c>
      <c r="CG12" s="103" t="str">
        <f xml:space="preserve">
SUBSTITUTE(SUBSTITUTE(SUBSTITUTE(SUBSTITUTE(SUBSTITUTE(SUBSTITUTE(SUBSTITUTE(SUBSTITUTE(Table_Styles[[#This Row],[Config]],
" {","{"),
"{ ","{"),
" }","}"),
"} ","}"),
" ,",","),
", ",","),
" :",":"),
": ",":")</f>
        <v/>
      </c>
    </row>
    <row r="13" spans="2:85" ht="29.25" thickBot="1">
      <c r="B13" s="102" t="s">
        <v>390</v>
      </c>
      <c r="C13" s="102"/>
      <c r="D13" s="123"/>
      <c r="E13" s="123"/>
      <c r="F13" s="102" t="str">
        <f>IF(Table_Styles[[#This Row],[Font Family]]&lt;&gt;"",Table_Styles[[#This Row],[Font Family]],IF(Table_Styles[[#This Row],[Font Family Default]]&lt;&gt;"",Table_Styles[[#This Row],[Font Family Default]],""))</f>
        <v/>
      </c>
      <c r="G13" s="123"/>
      <c r="H13" s="123"/>
      <c r="I13" s="102" t="str">
        <f>IF(Table_Styles[[#This Row],[Font Size]]&lt;&gt;"",Table_Styles[[#This Row],[Font Size]],IF(Table_Styles[[#This Row],[Font Size Default]]&lt;&gt;"",Table_Styles[[#This Row],[Font Size Default]],""))</f>
        <v/>
      </c>
      <c r="J13" s="123"/>
      <c r="K13" s="123"/>
      <c r="L13" s="102" t="str">
        <f>IF(Table_Styles[[#This Row],[Font Weight]]&lt;&gt;"",Table_Styles[[#This Row],[Font Weight]],IF(Table_Styles[[#This Row],[Font Weight Default]]&lt;&gt;"",Table_Styles[[#This Row],[Font Weight Default]],""))</f>
        <v/>
      </c>
      <c r="M13" s="123"/>
      <c r="N13" s="123"/>
      <c r="O13" s="102" t="str">
        <f>IF(Table_Styles[[#This Row],[Colour]]&lt;&gt;"",Table_Styles[[#This Row],[Colour]],IF(Table_Styles[[#This Row],[Colour Default]]&lt;&gt;"",Table_Styles[[#This Row],[Colour Default]],""))</f>
        <v/>
      </c>
      <c r="P13" s="123"/>
      <c r="Q13" s="123"/>
      <c r="R13" s="102" t="str">
        <f>IF(Table_Styles[[#This Row],[Background]]&lt;&gt;"",Table_Styles[[#This Row],[Background]],IF(Table_Styles[[#This Row],[Background Default]]&lt;&gt;"",Table_Styles[[#This Row],[Background Default]],""))</f>
        <v/>
      </c>
      <c r="S13" s="123"/>
      <c r="T13" s="123"/>
      <c r="U13" s="102" t="str">
        <f>IF(Table_Styles[[#This Row],[Border]]&lt;&gt;"",Table_Styles[[#This Row],[Border]],IF(Table_Styles[[#This Row],[Border Default]]&lt;&gt;"",Table_Styles[[#This Row],[Border Default]],""))</f>
        <v/>
      </c>
      <c r="V13" s="123"/>
      <c r="W13" s="123"/>
      <c r="X13" s="102" t="str">
        <f>IF(Table_Styles[[#This Row],[Border Radius]]&lt;&gt;"",Table_Styles[[#This Row],[Border Radius]],IF(Table_Styles[[#This Row],[Border Radius Default]]&lt;&gt;"",Table_Styles[[#This Row],[Border Radius Default]],""))</f>
        <v/>
      </c>
      <c r="Y13" s="123"/>
      <c r="Z13" s="123"/>
      <c r="AA13" s="102" t="str">
        <f>IF(Table_Styles[[#This Row],[MT]]&lt;&gt;"",Table_Styles[[#This Row],[MT]],IF(Table_Styles[[#This Row],[MT Default]]&lt;&gt;"",Table_Styles[[#This Row],[MT Default]],""))</f>
        <v/>
      </c>
      <c r="AB13" s="123"/>
      <c r="AC13" s="123"/>
      <c r="AD13" s="102" t="str">
        <f>IF(Table_Styles[[#This Row],[MR]]&lt;&gt;"",Table_Styles[[#This Row],[MR]],IF(Table_Styles[[#This Row],[MR Default]]&lt;&gt;"",Table_Styles[[#This Row],[MR Default]],""))</f>
        <v/>
      </c>
      <c r="AE13" s="123"/>
      <c r="AF13" s="123"/>
      <c r="AG13" s="102" t="str">
        <f>IF(Table_Styles[[#This Row],[MB]]&lt;&gt;"",Table_Styles[[#This Row],[MB]],IF(Table_Styles[[#This Row],[MB Default]]&lt;&gt;"",Table_Styles[[#This Row],[MB Default]],""))</f>
        <v/>
      </c>
      <c r="AH13" s="123"/>
      <c r="AI13" s="123"/>
      <c r="AJ13" s="102" t="str">
        <f>IF(Table_Styles[[#This Row],[ML]]&lt;&gt;"",Table_Styles[[#This Row],[ML]],IF(Table_Styles[[#This Row],[ML Default]]&lt;&gt;"",Table_Styles[[#This Row],[ML Default]],""))</f>
        <v/>
      </c>
      <c r="AK13" s="123"/>
      <c r="AL13" s="123"/>
      <c r="AM13" s="102" t="str">
        <f>IF(Table_Styles[[#This Row],[PT]]&lt;&gt;"",Table_Styles[[#This Row],[PT]],IF(Table_Styles[[#This Row],[PT Default]]&lt;&gt;"",Table_Styles[[#This Row],[PT Default]],""))</f>
        <v/>
      </c>
      <c r="AN13" s="123"/>
      <c r="AO13" s="123"/>
      <c r="AP13" s="102" t="str">
        <f>IF(Table_Styles[[#This Row],[PR]]&lt;&gt;"",Table_Styles[[#This Row],[PR]],IF(Table_Styles[[#This Row],[PR Default]]&lt;&gt;"",Table_Styles[[#This Row],[PR Default]],""))</f>
        <v/>
      </c>
      <c r="AQ13" s="123"/>
      <c r="AR13" s="123"/>
      <c r="AS13" s="102" t="str">
        <f>IF(Table_Styles[[#This Row],[PB]]&lt;&gt;"",Table_Styles[[#This Row],[PB]],IF(Table_Styles[[#This Row],[PB Default]]&lt;&gt;"",Table_Styles[[#This Row],[PB Default]],""))</f>
        <v/>
      </c>
      <c r="AT13" s="123"/>
      <c r="AU13" s="123"/>
      <c r="AV13" s="102" t="str">
        <f>IF(Table_Styles[[#This Row],[PL]]&lt;&gt;"",Table_Styles[[#This Row],[PL]],IF(Table_Styles[[#This Row],[PL Default]]&lt;&gt;"",Table_Styles[[#This Row],[PL Default]],""))</f>
        <v/>
      </c>
      <c r="AW13" s="123"/>
      <c r="AX13" s="123"/>
      <c r="AY13" s="102" t="str">
        <f>IF(Table_Styles[[#This Row],[BT]]&lt;&gt;"",Table_Styles[[#This Row],[BT]],IF(Table_Styles[[#This Row],[BT Default]]&lt;&gt;"",Table_Styles[[#This Row],[BT Default]],""))</f>
        <v/>
      </c>
      <c r="AZ13" s="123"/>
      <c r="BA13" s="123"/>
      <c r="BB13" s="102" t="str">
        <f>IF(Table_Styles[[#This Row],[BR]]&lt;&gt;"",Table_Styles[[#This Row],[BR]],IF(Table_Styles[[#This Row],[BR Default]]&lt;&gt;"",Table_Styles[[#This Row],[BR Default]],""))</f>
        <v/>
      </c>
      <c r="BC13" s="123"/>
      <c r="BD13" s="123"/>
      <c r="BE13" s="102" t="str">
        <f>IF(Table_Styles[[#This Row],[BB]]&lt;&gt;"",Table_Styles[[#This Row],[BB]],IF(Table_Styles[[#This Row],[BB Default]]&lt;&gt;"",Table_Styles[[#This Row],[BB Default]],""))</f>
        <v/>
      </c>
      <c r="BF13" s="123"/>
      <c r="BG13" s="123"/>
      <c r="BH13" s="102" t="str">
        <f>IF(Table_Styles[[#This Row],[BL]]&lt;&gt;"",Table_Styles[[#This Row],[BL]],IF(Table_Styles[[#This Row],[BL Default]]&lt;&gt;"",Table_Styles[[#This Row],[BL Default]],""))</f>
        <v/>
      </c>
      <c r="BI13" s="123"/>
      <c r="BJ13" s="123"/>
      <c r="BK13" s="102" t="str">
        <f>IF(Table_Styles[[#This Row],[Width]]&lt;&gt;"",Table_Styles[[#This Row],[Width]],IF(Table_Styles[[#This Row],[Width Default]]&lt;&gt;"",Table_Styles[[#This Row],[Width Default]],""))</f>
        <v/>
      </c>
      <c r="BL13" s="123"/>
      <c r="BM13" s="123"/>
      <c r="BN13" s="102" t="str">
        <f>IF(Table_Styles[[#This Row],[Height]]&lt;&gt;"",Table_Styles[[#This Row],[Height]],IF(Table_Styles[[#This Row],[Height Default]]&lt;&gt;"",Table_Styles[[#This Row],[Height Default]],""))</f>
        <v/>
      </c>
      <c r="BO13" s="102"/>
      <c r="BP13" s="102"/>
      <c r="BQ13" s="102" t="str">
        <f>IF(Table_Styles[[#This Row],[Top]]&lt;&gt;"",Table_Styles[[#This Row],[Top]],IF(Table_Styles[[#This Row],[Top Default]]&lt;&gt;"",Table_Styles[[#This Row],[Top Default]],""))</f>
        <v/>
      </c>
      <c r="BR13" s="102"/>
      <c r="BS13" s="102"/>
      <c r="BT13" s="102" t="str">
        <f>IF(Table_Styles[[#This Row],[Right]]&lt;&gt;"",Table_Styles[[#This Row],[Right]],IF(Table_Styles[[#This Row],[Right Default]]&lt;&gt;"",Table_Styles[[#This Row],[Right Default]],""))</f>
        <v/>
      </c>
      <c r="BU13" s="102"/>
      <c r="BV13" s="102"/>
      <c r="BW13" s="102" t="str">
        <f>IF(Table_Styles[[#This Row],[Bottom]]&lt;&gt;"",Table_Styles[[#This Row],[Bottom]],IF(Table_Styles[[#This Row],[Bottom Default]]&lt;&gt;"",Table_Styles[[#This Row],[Bottom Default]],""))</f>
        <v/>
      </c>
      <c r="BX13" s="102"/>
      <c r="BY13" s="102"/>
      <c r="BZ13" s="102" t="str">
        <f>IF(Table_Styles[[#This Row],[Left]]&lt;&gt;"",Table_Styles[[#This Row],[Left]],IF(Table_Styles[[#This Row],[Left Default]]&lt;&gt;"",Table_Styles[[#This Row],[Left Default]],""))</f>
        <v/>
      </c>
      <c r="CA13" s="123"/>
      <c r="CB13" s="102" t="str">
        <f>IF(AND(Table_Styles[[#This Row],[Selector]]&lt;&gt;"",Table_Styles[[#This Row],[Font Family Used]]&lt;&gt;"",Table_Styles[[#This Row],[Font Weight Used]]&lt;&gt;""),Table_Styles[[#This Row],[Font Family Used]]&amp;" "&amp;Table_Styles[[#This Row],[Font Weight Used]],"")</f>
        <v/>
      </c>
      <c r="CC13" s="102" t="str">
        <f ca="1">IF(AND(Table_Styles[[#This Row],[Selector]],COUNTIF(OFFSET(CC:CC,0,0,ROW()-1,1),"="&amp;Table_Styles[[#This Row],[Font]])=0),Table_Styles[[#This Row],[Font]],"")</f>
        <v/>
      </c>
      <c r="CD13" s="102" t="str">
        <f ca="1">IF(Table_Styles[[#This Row],[Unique Font]]&lt;&gt;"",
"{""fontFamily"":"""&amp;Table_Styles[[#This Row],[Font Family Used]]&amp;""",""fontWeight"":"&amp;Table_Styles[[#This Row],[Font Weight Used]]&amp;"}","")</f>
        <v/>
      </c>
      <c r="CE13"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 s="102" t="str">
        <f>IF(AND(Table_Styles[[#This Row],[Selector]]&lt;&gt;"", Table_Styles[[#This Row],[Config Properties]]&lt;&gt;""),
Table_Styles[[#This Row],[Selector]]&amp;" { "&amp;Table_Styles[[#This Row],[Config Properties]]&amp;" }","")</f>
        <v/>
      </c>
      <c r="CG13" s="102" t="str">
        <f xml:space="preserve">
SUBSTITUTE(SUBSTITUTE(SUBSTITUTE(SUBSTITUTE(SUBSTITUTE(SUBSTITUTE(SUBSTITUTE(SUBSTITUTE(Table_Styles[[#This Row],[Config]],
" {","{"),
"{ ","{"),
" }","}"),
"} ","}"),
" ,",","),
", ",","),
" :",":"),
": ",":")</f>
        <v/>
      </c>
    </row>
    <row r="14" spans="2:85" ht="21" customHeight="1">
      <c r="B14" t="s">
        <v>715</v>
      </c>
      <c r="C14" s="103" t="s">
        <v>378</v>
      </c>
      <c r="D14"/>
      <c r="E14"/>
      <c r="F14" t="str">
        <f>IF(Table_Styles[[#This Row],[Font Family]]&lt;&gt;"",Table_Styles[[#This Row],[Font Family]],IF(Table_Styles[[#This Row],[Font Family Default]]&lt;&gt;"",Table_Styles[[#This Row],[Font Family Default]],""))</f>
        <v/>
      </c>
      <c r="G14"/>
      <c r="H14"/>
      <c r="I14" t="str">
        <f>IF(Table_Styles[[#This Row],[Font Size]]&lt;&gt;"",Table_Styles[[#This Row],[Font Size]],IF(Table_Styles[[#This Row],[Font Size Default]]&lt;&gt;"",Table_Styles[[#This Row],[Font Size Default]],""))</f>
        <v/>
      </c>
      <c r="J14"/>
      <c r="K14"/>
      <c r="L14" t="str">
        <f>IF(Table_Styles[[#This Row],[Font Weight]]&lt;&gt;"",Table_Styles[[#This Row],[Font Weight]],IF(Table_Styles[[#This Row],[Font Weight Default]]&lt;&gt;"",Table_Styles[[#This Row],[Font Weight Default]],""))</f>
        <v/>
      </c>
      <c r="M14" t="s">
        <v>1688</v>
      </c>
      <c r="N14"/>
      <c r="O14" t="str">
        <f>IF(Table_Styles[[#This Row],[Colour]]&lt;&gt;"",Table_Styles[[#This Row],[Colour]],IF(Table_Styles[[#This Row],[Colour Default]]&lt;&gt;"",Table_Styles[[#This Row],[Colour Default]],""))</f>
        <v>#0068b0</v>
      </c>
      <c r="P14"/>
      <c r="Q14"/>
      <c r="R14" t="str">
        <f>IF(Table_Styles[[#This Row],[Background]]&lt;&gt;"",Table_Styles[[#This Row],[Background]],IF(Table_Styles[[#This Row],[Background Default]]&lt;&gt;"",Table_Styles[[#This Row],[Background Default]],""))</f>
        <v/>
      </c>
      <c r="S14"/>
      <c r="T14"/>
      <c r="U14" t="str">
        <f>IF(Table_Styles[[#This Row],[Border]]&lt;&gt;"",Table_Styles[[#This Row],[Border]],IF(Table_Styles[[#This Row],[Border Default]]&lt;&gt;"",Table_Styles[[#This Row],[Border Default]],""))</f>
        <v/>
      </c>
      <c r="V14"/>
      <c r="W14"/>
      <c r="X14" t="str">
        <f>IF(Table_Styles[[#This Row],[Border Radius]]&lt;&gt;"",Table_Styles[[#This Row],[Border Radius]],IF(Table_Styles[[#This Row],[Border Radius Default]]&lt;&gt;"",Table_Styles[[#This Row],[Border Radius Default]],""))</f>
        <v/>
      </c>
      <c r="Y14"/>
      <c r="Z14"/>
      <c r="AA14" t="str">
        <f>IF(Table_Styles[[#This Row],[MT]]&lt;&gt;"",Table_Styles[[#This Row],[MT]],IF(Table_Styles[[#This Row],[MT Default]]&lt;&gt;"",Table_Styles[[#This Row],[MT Default]],""))</f>
        <v/>
      </c>
      <c r="AB14"/>
      <c r="AC14"/>
      <c r="AD14" t="str">
        <f>IF(Table_Styles[[#This Row],[MR]]&lt;&gt;"",Table_Styles[[#This Row],[MR]],IF(Table_Styles[[#This Row],[MR Default]]&lt;&gt;"",Table_Styles[[#This Row],[MR Default]],""))</f>
        <v/>
      </c>
      <c r="AE14"/>
      <c r="AF14"/>
      <c r="AG14" t="str">
        <f>IF(Table_Styles[[#This Row],[MB]]&lt;&gt;"",Table_Styles[[#This Row],[MB]],IF(Table_Styles[[#This Row],[MB Default]]&lt;&gt;"",Table_Styles[[#This Row],[MB Default]],""))</f>
        <v/>
      </c>
      <c r="AH14"/>
      <c r="AI14"/>
      <c r="AJ14" t="str">
        <f>IF(Table_Styles[[#This Row],[ML]]&lt;&gt;"",Table_Styles[[#This Row],[ML]],IF(Table_Styles[[#This Row],[ML Default]]&lt;&gt;"",Table_Styles[[#This Row],[ML Default]],""))</f>
        <v/>
      </c>
      <c r="AK14"/>
      <c r="AL14"/>
      <c r="AM14" t="str">
        <f>IF(Table_Styles[[#This Row],[PT]]&lt;&gt;"",Table_Styles[[#This Row],[PT]],IF(Table_Styles[[#This Row],[PT Default]]&lt;&gt;"",Table_Styles[[#This Row],[PT Default]],""))</f>
        <v/>
      </c>
      <c r="AN14"/>
      <c r="AO14"/>
      <c r="AP14" t="str">
        <f>IF(Table_Styles[[#This Row],[PR]]&lt;&gt;"",Table_Styles[[#This Row],[PR]],IF(Table_Styles[[#This Row],[PR Default]]&lt;&gt;"",Table_Styles[[#This Row],[PR Default]],""))</f>
        <v/>
      </c>
      <c r="AQ14"/>
      <c r="AR14"/>
      <c r="AS14" t="str">
        <f>IF(Table_Styles[[#This Row],[PB]]&lt;&gt;"",Table_Styles[[#This Row],[PB]],IF(Table_Styles[[#This Row],[PB Default]]&lt;&gt;"",Table_Styles[[#This Row],[PB Default]],""))</f>
        <v/>
      </c>
      <c r="AT14"/>
      <c r="AU14"/>
      <c r="AV14" t="str">
        <f>IF(Table_Styles[[#This Row],[PL]]&lt;&gt;"",Table_Styles[[#This Row],[PL]],IF(Table_Styles[[#This Row],[PL Default]]&lt;&gt;"",Table_Styles[[#This Row],[PL Default]],""))</f>
        <v/>
      </c>
      <c r="AW14"/>
      <c r="AX14"/>
      <c r="AY14" t="str">
        <f>IF(Table_Styles[[#This Row],[BT]]&lt;&gt;"",Table_Styles[[#This Row],[BT]],IF(Table_Styles[[#This Row],[BT Default]]&lt;&gt;"",Table_Styles[[#This Row],[BT Default]],""))</f>
        <v/>
      </c>
      <c r="AZ14"/>
      <c r="BA14"/>
      <c r="BB14" t="str">
        <f>IF(Table_Styles[[#This Row],[BR]]&lt;&gt;"",Table_Styles[[#This Row],[BR]],IF(Table_Styles[[#This Row],[BR Default]]&lt;&gt;"",Table_Styles[[#This Row],[BR Default]],""))</f>
        <v/>
      </c>
      <c r="BC14"/>
      <c r="BD14"/>
      <c r="BE14" t="str">
        <f>IF(Table_Styles[[#This Row],[BB]]&lt;&gt;"",Table_Styles[[#This Row],[BB]],IF(Table_Styles[[#This Row],[BB Default]]&lt;&gt;"",Table_Styles[[#This Row],[BB Default]],""))</f>
        <v/>
      </c>
      <c r="BF14"/>
      <c r="BG14"/>
      <c r="BH14" t="str">
        <f>IF(Table_Styles[[#This Row],[BL]]&lt;&gt;"",Table_Styles[[#This Row],[BL]],IF(Table_Styles[[#This Row],[BL Default]]&lt;&gt;"",Table_Styles[[#This Row],[BL Default]],""))</f>
        <v/>
      </c>
      <c r="BI14"/>
      <c r="BJ14"/>
      <c r="BK14" t="str">
        <f>IF(Table_Styles[[#This Row],[Width]]&lt;&gt;"",Table_Styles[[#This Row],[Width]],IF(Table_Styles[[#This Row],[Width Default]]&lt;&gt;"",Table_Styles[[#This Row],[Width Default]],""))</f>
        <v/>
      </c>
      <c r="BL14"/>
      <c r="BM14"/>
      <c r="BN14" t="str">
        <f>IF(Table_Styles[[#This Row],[Height]]&lt;&gt;"",Table_Styles[[#This Row],[Height]],IF(Table_Styles[[#This Row],[Height Default]]&lt;&gt;"",Table_Styles[[#This Row],[Height Default]],""))</f>
        <v/>
      </c>
      <c r="BO14"/>
      <c r="BP14"/>
      <c r="BQ14" t="str">
        <f>IF(Table_Styles[[#This Row],[Top]]&lt;&gt;"",Table_Styles[[#This Row],[Top]],IF(Table_Styles[[#This Row],[Top Default]]&lt;&gt;"",Table_Styles[[#This Row],[Top Default]],""))</f>
        <v/>
      </c>
      <c r="BR14"/>
      <c r="BS14"/>
      <c r="BT14" t="str">
        <f>IF(Table_Styles[[#This Row],[Right]]&lt;&gt;"",Table_Styles[[#This Row],[Right]],IF(Table_Styles[[#This Row],[Right Default]]&lt;&gt;"",Table_Styles[[#This Row],[Right Default]],""))</f>
        <v/>
      </c>
      <c r="BU14"/>
      <c r="BV14"/>
      <c r="BW14" t="str">
        <f>IF(Table_Styles[[#This Row],[Bottom]]&lt;&gt;"",Table_Styles[[#This Row],[Bottom]],IF(Table_Styles[[#This Row],[Bottom Default]]&lt;&gt;"",Table_Styles[[#This Row],[Bottom Default]],""))</f>
        <v/>
      </c>
      <c r="BX14"/>
      <c r="BY14"/>
      <c r="BZ14" t="str">
        <f>IF(Table_Styles[[#This Row],[Left]]&lt;&gt;"",Table_Styles[[#This Row],[Left]],IF(Table_Styles[[#This Row],[Left Default]]&lt;&gt;"",Table_Styles[[#This Row],[Left Default]],""))</f>
        <v/>
      </c>
      <c r="CA14" s="60"/>
      <c r="CB14" t="str">
        <f>IF(AND(Table_Styles[[#This Row],[Selector]]&lt;&gt;"",Table_Styles[[#This Row],[Font Family Used]]&lt;&gt;"",Table_Styles[[#This Row],[Font Weight Used]]&lt;&gt;""),Table_Styles[[#This Row],[Font Family Used]]&amp;" "&amp;Table_Styles[[#This Row],[Font Weight Used]],"")</f>
        <v/>
      </c>
      <c r="CC14" t="str">
        <f ca="1">IF(AND(Table_Styles[[#This Row],[Selector]],COUNTIF(OFFSET(CC:CC,0,0,ROW()-1,1),"="&amp;Table_Styles[[#This Row],[Font]])=0),Table_Styles[[#This Row],[Font]],"")</f>
        <v/>
      </c>
      <c r="CD14" t="str">
        <f ca="1">IF(Table_Styles[[#This Row],[Unique Font]]&lt;&gt;"",
"{""fontFamily"":"""&amp;Table_Styles[[#This Row],[Font Family Used]]&amp;""",""fontWeight"":"&amp;Table_Styles[[#This Row],[Font Weight Used]]&amp;"}","")</f>
        <v/>
      </c>
      <c r="CE1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#0068b0</v>
      </c>
      <c r="CF14" s="106" t="str">
        <f>IF(AND(Table_Styles[[#This Row],[Selector]]&lt;&gt;"", Table_Styles[[#This Row],[Config Properties]]&lt;&gt;""),
Table_Styles[[#This Row],[Selector]]&amp;" { "&amp;Table_Styles[[#This Row],[Config Properties]]&amp;" }","")</f>
        <v>h1 { color: #0068b0 }</v>
      </c>
      <c r="CG14" s="106" t="str">
        <f xml:space="preserve">
SUBSTITUTE(SUBSTITUTE(SUBSTITUTE(SUBSTITUTE(SUBSTITUTE(SUBSTITUTE(SUBSTITUTE(SUBSTITUTE(Table_Styles[[#This Row],[Config]],
" {","{"),
"{ ","{"),
" }","}"),
"} ","}"),
" ,",","),
", ",","),
" :",":"),
": ",":")</f>
        <v>h1{color:#0068b0}</v>
      </c>
    </row>
    <row r="15" spans="2:85" ht="21" customHeight="1">
      <c r="B15" s="101" t="s">
        <v>22</v>
      </c>
      <c r="C15" s="105" t="s">
        <v>391</v>
      </c>
      <c r="D15" s="60"/>
      <c r="E15" s="60" t="str">
        <f>Settings_Styling_Font_Headings</f>
        <v>Montserrat</v>
      </c>
      <c r="F15" s="25" t="str">
        <f>IF(Table_Styles[[#This Row],[Font Family]]&lt;&gt;"",Table_Styles[[#This Row],[Font Family]],IF(Table_Styles[[#This Row],[Font Family Default]]&lt;&gt;"",Table_Styles[[#This Row],[Font Family Default]],""))</f>
        <v>Montserrat</v>
      </c>
      <c r="G15" s="60"/>
      <c r="H15" s="62" t="s">
        <v>374</v>
      </c>
      <c r="I15" s="25" t="str">
        <f>IF(Table_Styles[[#This Row],[Font Size]]&lt;&gt;"",Table_Styles[[#This Row],[Font Size]],IF(Table_Styles[[#This Row],[Font Size Default]]&lt;&gt;"",Table_Styles[[#This Row],[Font Size Default]],""))</f>
        <v>30px</v>
      </c>
      <c r="J15" s="60"/>
      <c r="K15" s="59">
        <f>Settings_Styling_Font_Weight_Headings</f>
        <v>500</v>
      </c>
      <c r="L15" s="25">
        <f>IF(Table_Styles[[#This Row],[Font Weight]]&lt;&gt;"",Table_Styles[[#This Row],[Font Weight]],IF(Table_Styles[[#This Row],[Font Weight Default]]&lt;&gt;"",Table_Styles[[#This Row],[Font Weight Default]],""))</f>
        <v>500</v>
      </c>
      <c r="M15" s="60" t="s">
        <v>1688</v>
      </c>
      <c r="N15" s="60"/>
      <c r="O15" s="25" t="str">
        <f>IF(Table_Styles[[#This Row],[Colour]]&lt;&gt;"",Table_Styles[[#This Row],[Colour]],IF(Table_Styles[[#This Row],[Colour Default]]&lt;&gt;"",Table_Styles[[#This Row],[Colour Default]],""))</f>
        <v>#0068b0</v>
      </c>
      <c r="P15" s="60"/>
      <c r="Q15" s="60"/>
      <c r="R15" s="25" t="str">
        <f>IF(Table_Styles[[#This Row],[Background]]&lt;&gt;"",Table_Styles[[#This Row],[Background]],IF(Table_Styles[[#This Row],[Background Default]]&lt;&gt;"",Table_Styles[[#This Row],[Background Default]],""))</f>
        <v/>
      </c>
      <c r="S15" s="60"/>
      <c r="T15" s="60"/>
      <c r="U15" s="25" t="str">
        <f>IF(Table_Styles[[#This Row],[Border]]&lt;&gt;"",Table_Styles[[#This Row],[Border]],IF(Table_Styles[[#This Row],[Border Default]]&lt;&gt;"",Table_Styles[[#This Row],[Border Default]],""))</f>
        <v/>
      </c>
      <c r="V15" s="60"/>
      <c r="W15" s="60"/>
      <c r="X15" s="25" t="str">
        <f>IF(Table_Styles[[#This Row],[Border Radius]]&lt;&gt;"",Table_Styles[[#This Row],[Border Radius]],IF(Table_Styles[[#This Row],[Border Radius Default]]&lt;&gt;"",Table_Styles[[#This Row],[Border Radius Default]],""))</f>
        <v/>
      </c>
      <c r="Y15" s="60"/>
      <c r="Z15" s="60" t="s">
        <v>392</v>
      </c>
      <c r="AA15" s="25" t="str">
        <f>IF(Table_Styles[[#This Row],[MT]]&lt;&gt;"",Table_Styles[[#This Row],[MT]],IF(Table_Styles[[#This Row],[MT Default]]&lt;&gt;"",Table_Styles[[#This Row],[MT Default]],""))</f>
        <v>10px</v>
      </c>
      <c r="AB15" s="60"/>
      <c r="AC15" s="60"/>
      <c r="AD15" s="25" t="str">
        <f>IF(Table_Styles[[#This Row],[MR]]&lt;&gt;"",Table_Styles[[#This Row],[MR]],IF(Table_Styles[[#This Row],[MR Default]]&lt;&gt;"",Table_Styles[[#This Row],[MR Default]],""))</f>
        <v/>
      </c>
      <c r="AE15" s="60"/>
      <c r="AF15" s="60">
        <v>0</v>
      </c>
      <c r="AG15" s="25">
        <f>IF(Table_Styles[[#This Row],[MB]]&lt;&gt;"",Table_Styles[[#This Row],[MB]],IF(Table_Styles[[#This Row],[MB Default]]&lt;&gt;"",Table_Styles[[#This Row],[MB Default]],""))</f>
        <v>0</v>
      </c>
      <c r="AH15" s="60"/>
      <c r="AI15" s="60"/>
      <c r="AJ15" s="25" t="str">
        <f>IF(Table_Styles[[#This Row],[ML]]&lt;&gt;"",Table_Styles[[#This Row],[ML]],IF(Table_Styles[[#This Row],[ML Default]]&lt;&gt;"",Table_Styles[[#This Row],[ML Default]],""))</f>
        <v/>
      </c>
      <c r="AK15" s="60"/>
      <c r="AL15" s="60"/>
      <c r="AM15" s="25" t="str">
        <f>IF(Table_Styles[[#This Row],[PT]]&lt;&gt;"",Table_Styles[[#This Row],[PT]],IF(Table_Styles[[#This Row],[PT Default]]&lt;&gt;"",Table_Styles[[#This Row],[PT Default]],""))</f>
        <v/>
      </c>
      <c r="AN15" s="60"/>
      <c r="AO15" s="60"/>
      <c r="AP15" s="25" t="str">
        <f>IF(Table_Styles[[#This Row],[PR]]&lt;&gt;"",Table_Styles[[#This Row],[PR]],IF(Table_Styles[[#This Row],[PR Default]]&lt;&gt;"",Table_Styles[[#This Row],[PR Default]],""))</f>
        <v/>
      </c>
      <c r="AQ15" s="60"/>
      <c r="AR15" s="60"/>
      <c r="AS15" s="25" t="str">
        <f>IF(Table_Styles[[#This Row],[PB]]&lt;&gt;"",Table_Styles[[#This Row],[PB]],IF(Table_Styles[[#This Row],[PB Default]]&lt;&gt;"",Table_Styles[[#This Row],[PB Default]],""))</f>
        <v/>
      </c>
      <c r="AT15" s="60"/>
      <c r="AU15" s="60"/>
      <c r="AV15" s="25" t="str">
        <f>IF(Table_Styles[[#This Row],[PL]]&lt;&gt;"",Table_Styles[[#This Row],[PL]],IF(Table_Styles[[#This Row],[PL Default]]&lt;&gt;"",Table_Styles[[#This Row],[PL Default]],""))</f>
        <v/>
      </c>
      <c r="AW15" s="60"/>
      <c r="AX15" s="60"/>
      <c r="AY15" s="25" t="str">
        <f>IF(Table_Styles[[#This Row],[BT]]&lt;&gt;"",Table_Styles[[#This Row],[BT]],IF(Table_Styles[[#This Row],[BT Default]]&lt;&gt;"",Table_Styles[[#This Row],[BT Default]],""))</f>
        <v/>
      </c>
      <c r="AZ15" s="60"/>
      <c r="BA15" s="60"/>
      <c r="BB15" s="25" t="str">
        <f>IF(Table_Styles[[#This Row],[BR]]&lt;&gt;"",Table_Styles[[#This Row],[BR]],IF(Table_Styles[[#This Row],[BR Default]]&lt;&gt;"",Table_Styles[[#This Row],[BR Default]],""))</f>
        <v/>
      </c>
      <c r="BC15" s="60"/>
      <c r="BD15" s="60"/>
      <c r="BE15" s="25" t="str">
        <f>IF(Table_Styles[[#This Row],[BB]]&lt;&gt;"",Table_Styles[[#This Row],[BB]],IF(Table_Styles[[#This Row],[BB Default]]&lt;&gt;"",Table_Styles[[#This Row],[BB Default]],""))</f>
        <v/>
      </c>
      <c r="BF15" s="60"/>
      <c r="BG15" s="60"/>
      <c r="BH15" s="25" t="str">
        <f>IF(Table_Styles[[#This Row],[BL]]&lt;&gt;"",Table_Styles[[#This Row],[BL]],IF(Table_Styles[[#This Row],[BL Default]]&lt;&gt;"",Table_Styles[[#This Row],[BL Default]],""))</f>
        <v/>
      </c>
      <c r="BI15" s="60"/>
      <c r="BJ15" s="60"/>
      <c r="BK15" s="25" t="str">
        <f>IF(Table_Styles[[#This Row],[Width]]&lt;&gt;"",Table_Styles[[#This Row],[Width]],IF(Table_Styles[[#This Row],[Width Default]]&lt;&gt;"",Table_Styles[[#This Row],[Width Default]],""))</f>
        <v/>
      </c>
      <c r="BL15" s="60"/>
      <c r="BM15" s="60"/>
      <c r="BN15" s="25" t="str">
        <f>IF(Table_Styles[[#This Row],[Height]]&lt;&gt;"",Table_Styles[[#This Row],[Height]],IF(Table_Styles[[#This Row],[Height Default]]&lt;&gt;"",Table_Styles[[#This Row],[Height Default]],""))</f>
        <v/>
      </c>
      <c r="BO15" s="25"/>
      <c r="BP15" s="25"/>
      <c r="BQ15" s="25" t="str">
        <f>IF(Table_Styles[[#This Row],[Top]]&lt;&gt;"",Table_Styles[[#This Row],[Top]],IF(Table_Styles[[#This Row],[Top Default]]&lt;&gt;"",Table_Styles[[#This Row],[Top Default]],""))</f>
        <v/>
      </c>
      <c r="BR15" s="25"/>
      <c r="BS15" s="25"/>
      <c r="BT15" s="25" t="str">
        <f>IF(Table_Styles[[#This Row],[Right]]&lt;&gt;"",Table_Styles[[#This Row],[Right]],IF(Table_Styles[[#This Row],[Right Default]]&lt;&gt;"",Table_Styles[[#This Row],[Right Default]],""))</f>
        <v/>
      </c>
      <c r="BU15" s="25"/>
      <c r="BV15" s="25"/>
      <c r="BW15" s="25" t="str">
        <f>IF(Table_Styles[[#This Row],[Bottom]]&lt;&gt;"",Table_Styles[[#This Row],[Bottom]],IF(Table_Styles[[#This Row],[Bottom Default]]&lt;&gt;"",Table_Styles[[#This Row],[Bottom Default]],""))</f>
        <v/>
      </c>
      <c r="BX15" s="25"/>
      <c r="BY15" s="25"/>
      <c r="BZ15" s="25" t="str">
        <f>IF(Table_Styles[[#This Row],[Left]]&lt;&gt;"",Table_Styles[[#This Row],[Left]],IF(Table_Styles[[#This Row],[Left Default]]&lt;&gt;"",Table_Styles[[#This Row],[Left Default]],""))</f>
        <v/>
      </c>
      <c r="CA15" s="60"/>
      <c r="CB15" s="101" t="str">
        <f>IF(AND(Table_Styles[[#This Row],[Selector]]&lt;&gt;"",Table_Styles[[#This Row],[Font Family Used]]&lt;&gt;"",Table_Styles[[#This Row],[Font Weight Used]]&lt;&gt;""),Table_Styles[[#This Row],[Font Family Used]]&amp;" "&amp;Table_Styles[[#This Row],[Font Weight Used]],"")</f>
        <v>Montserrat 500</v>
      </c>
      <c r="CC15" s="101" t="str">
        <f ca="1">IF(AND(Table_Styles[[#This Row],[Selector]],COUNTIF(OFFSET(CC:CC,0,0,ROW()-1,1),"="&amp;Table_Styles[[#This Row],[Font]])=0),Table_Styles[[#This Row],[Font]],"")</f>
        <v/>
      </c>
      <c r="CD15" s="101" t="str">
        <f ca="1">IF(Table_Styles[[#This Row],[Unique Font]]&lt;&gt;"",
"{""fontFamily"":"""&amp;Table_Styles[[#This Row],[Font Family Used]]&amp;""",""fontWeight"":"&amp;Table_Styles[[#This Row],[Font Weight Used]]&amp;"}","")</f>
        <v/>
      </c>
      <c r="CE1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30px;font-weight: 500;color: #0068b0;margin-top: 10px;margin-bottom: 0</v>
      </c>
      <c r="CF15" s="103" t="str">
        <f>IF(AND(Table_Styles[[#This Row],[Selector]]&lt;&gt;"", Table_Styles[[#This Row],[Config Properties]]&lt;&gt;""),
Table_Styles[[#This Row],[Selector]]&amp;" { "&amp;Table_Styles[[#This Row],[Config Properties]]&amp;" }","")</f>
        <v>section h2 { font-family: 'Montserrat';font-size: 30px;font-weight: 500;color: #0068b0;margin-top: 10px;margin-bottom: 0 }</v>
      </c>
      <c r="CG15" s="103" t="str">
        <f xml:space="preserve">
SUBSTITUTE(SUBSTITUTE(SUBSTITUTE(SUBSTITUTE(SUBSTITUTE(SUBSTITUTE(SUBSTITUTE(SUBSTITUTE(Table_Styles[[#This Row],[Config]],
" {","{"),
"{ ","{"),
" }","}"),
"} ","}"),
" ,",","),
", ",","),
" :",":"),
": ",":")</f>
        <v>section h2{font-family:'Montserrat';font-size:30px;font-weight:500;color:#0068b0;margin-top:10px;margin-bottom:0}</v>
      </c>
    </row>
    <row r="16" spans="2:85" ht="21" customHeight="1">
      <c r="B16" s="101" t="s">
        <v>23</v>
      </c>
      <c r="C16" s="105" t="s">
        <v>393</v>
      </c>
      <c r="D16" s="60"/>
      <c r="E16" s="60" t="str">
        <f>Settings_Styling_Font_Headings</f>
        <v>Montserrat</v>
      </c>
      <c r="F16" s="25" t="str">
        <f>IF(Table_Styles[[#This Row],[Font Family]]&lt;&gt;"",Table_Styles[[#This Row],[Font Family]],IF(Table_Styles[[#This Row],[Font Family Default]]&lt;&gt;"",Table_Styles[[#This Row],[Font Family Default]],""))</f>
        <v>Montserrat</v>
      </c>
      <c r="G16" s="60"/>
      <c r="H16" s="60" t="s">
        <v>394</v>
      </c>
      <c r="I16" s="25" t="str">
        <f>IF(Table_Styles[[#This Row],[Font Size]]&lt;&gt;"",Table_Styles[[#This Row],[Font Size]],IF(Table_Styles[[#This Row],[Font Size Default]]&lt;&gt;"",Table_Styles[[#This Row],[Font Size Default]],""))</f>
        <v>24px</v>
      </c>
      <c r="J16" s="297" t="s">
        <v>1083</v>
      </c>
      <c r="K16" s="59">
        <v>400</v>
      </c>
      <c r="L16" s="25" t="str">
        <f>IF(Table_Styles[[#This Row],[Font Weight]]&lt;&gt;"",Table_Styles[[#This Row],[Font Weight]],IF(Table_Styles[[#This Row],[Font Weight Default]]&lt;&gt;"",Table_Styles[[#This Row],[Font Weight Default]],""))</f>
        <v>500</v>
      </c>
      <c r="M16" s="60" t="s">
        <v>1688</v>
      </c>
      <c r="N16" s="60"/>
      <c r="O16" s="25" t="str">
        <f>IF(Table_Styles[[#This Row],[Colour]]&lt;&gt;"",Table_Styles[[#This Row],[Colour]],IF(Table_Styles[[#This Row],[Colour Default]]&lt;&gt;"",Table_Styles[[#This Row],[Colour Default]],""))</f>
        <v>#0068b0</v>
      </c>
      <c r="P16" s="60"/>
      <c r="Q16" s="60"/>
      <c r="R16" s="25" t="str">
        <f>IF(Table_Styles[[#This Row],[Background]]&lt;&gt;"",Table_Styles[[#This Row],[Background]],IF(Table_Styles[[#This Row],[Background Default]]&lt;&gt;"",Table_Styles[[#This Row],[Background Default]],""))</f>
        <v/>
      </c>
      <c r="S16" s="60"/>
      <c r="T16" s="60"/>
      <c r="U16" s="25" t="str">
        <f>IF(Table_Styles[[#This Row],[Border]]&lt;&gt;"",Table_Styles[[#This Row],[Border]],IF(Table_Styles[[#This Row],[Border Default]]&lt;&gt;"",Table_Styles[[#This Row],[Border Default]],""))</f>
        <v/>
      </c>
      <c r="V16" s="60"/>
      <c r="W16" s="60"/>
      <c r="X16" s="25" t="str">
        <f>IF(Table_Styles[[#This Row],[Border Radius]]&lt;&gt;"",Table_Styles[[#This Row],[Border Radius]],IF(Table_Styles[[#This Row],[Border Radius Default]]&lt;&gt;"",Table_Styles[[#This Row],[Border Radius Default]],""))</f>
        <v/>
      </c>
      <c r="Y16" s="60"/>
      <c r="Z16" s="60" t="s">
        <v>380</v>
      </c>
      <c r="AA16" s="25" t="str">
        <f>IF(Table_Styles[[#This Row],[MT]]&lt;&gt;"",Table_Styles[[#This Row],[MT]],IF(Table_Styles[[#This Row],[MT Default]]&lt;&gt;"",Table_Styles[[#This Row],[MT Default]],""))</f>
        <v>40px</v>
      </c>
      <c r="AB16" s="60"/>
      <c r="AC16" s="60"/>
      <c r="AD16" s="25" t="str">
        <f>IF(Table_Styles[[#This Row],[MR]]&lt;&gt;"",Table_Styles[[#This Row],[MR]],IF(Table_Styles[[#This Row],[MR Default]]&lt;&gt;"",Table_Styles[[#This Row],[MR Default]],""))</f>
        <v/>
      </c>
      <c r="AE16" s="60"/>
      <c r="AF16" s="60">
        <v>0</v>
      </c>
      <c r="AG16" s="25">
        <f>IF(Table_Styles[[#This Row],[MB]]&lt;&gt;"",Table_Styles[[#This Row],[MB]],IF(Table_Styles[[#This Row],[MB Default]]&lt;&gt;"",Table_Styles[[#This Row],[MB Default]],""))</f>
        <v>0</v>
      </c>
      <c r="AH16" s="60"/>
      <c r="AI16" s="60"/>
      <c r="AJ16" s="25" t="str">
        <f>IF(Table_Styles[[#This Row],[ML]]&lt;&gt;"",Table_Styles[[#This Row],[ML]],IF(Table_Styles[[#This Row],[ML Default]]&lt;&gt;"",Table_Styles[[#This Row],[ML Default]],""))</f>
        <v/>
      </c>
      <c r="AK16" s="60"/>
      <c r="AL16" s="60"/>
      <c r="AM16" s="25" t="str">
        <f>IF(Table_Styles[[#This Row],[PT]]&lt;&gt;"",Table_Styles[[#This Row],[PT]],IF(Table_Styles[[#This Row],[PT Default]]&lt;&gt;"",Table_Styles[[#This Row],[PT Default]],""))</f>
        <v/>
      </c>
      <c r="AN16" s="60"/>
      <c r="AO16" s="60"/>
      <c r="AP16" s="25" t="str">
        <f>IF(Table_Styles[[#This Row],[PR]]&lt;&gt;"",Table_Styles[[#This Row],[PR]],IF(Table_Styles[[#This Row],[PR Default]]&lt;&gt;"",Table_Styles[[#This Row],[PR Default]],""))</f>
        <v/>
      </c>
      <c r="AQ16" s="60"/>
      <c r="AR16" s="60"/>
      <c r="AS16" s="25" t="str">
        <f>IF(Table_Styles[[#This Row],[PB]]&lt;&gt;"",Table_Styles[[#This Row],[PB]],IF(Table_Styles[[#This Row],[PB Default]]&lt;&gt;"",Table_Styles[[#This Row],[PB Default]],""))</f>
        <v/>
      </c>
      <c r="AT16" s="60"/>
      <c r="AU16" s="60"/>
      <c r="AV16" s="25" t="str">
        <f>IF(Table_Styles[[#This Row],[PL]]&lt;&gt;"",Table_Styles[[#This Row],[PL]],IF(Table_Styles[[#This Row],[PL Default]]&lt;&gt;"",Table_Styles[[#This Row],[PL Default]],""))</f>
        <v/>
      </c>
      <c r="AW16" s="60"/>
      <c r="AX16" s="60"/>
      <c r="AY16" s="25" t="str">
        <f>IF(Table_Styles[[#This Row],[BT]]&lt;&gt;"",Table_Styles[[#This Row],[BT]],IF(Table_Styles[[#This Row],[BT Default]]&lt;&gt;"",Table_Styles[[#This Row],[BT Default]],""))</f>
        <v/>
      </c>
      <c r="AZ16" s="60"/>
      <c r="BA16" s="60"/>
      <c r="BB16" s="25" t="str">
        <f>IF(Table_Styles[[#This Row],[BR]]&lt;&gt;"",Table_Styles[[#This Row],[BR]],IF(Table_Styles[[#This Row],[BR Default]]&lt;&gt;"",Table_Styles[[#This Row],[BR Default]],""))</f>
        <v/>
      </c>
      <c r="BC16" s="60"/>
      <c r="BD16" s="60"/>
      <c r="BE16" s="25" t="str">
        <f>IF(Table_Styles[[#This Row],[BB]]&lt;&gt;"",Table_Styles[[#This Row],[BB]],IF(Table_Styles[[#This Row],[BB Default]]&lt;&gt;"",Table_Styles[[#This Row],[BB Default]],""))</f>
        <v/>
      </c>
      <c r="BF16" s="60"/>
      <c r="BG16" s="60"/>
      <c r="BH16" s="25" t="str">
        <f>IF(Table_Styles[[#This Row],[BL]]&lt;&gt;"",Table_Styles[[#This Row],[BL]],IF(Table_Styles[[#This Row],[BL Default]]&lt;&gt;"",Table_Styles[[#This Row],[BL Default]],""))</f>
        <v/>
      </c>
      <c r="BI16" s="60"/>
      <c r="BJ16" s="60"/>
      <c r="BK16" s="25" t="str">
        <f>IF(Table_Styles[[#This Row],[Width]]&lt;&gt;"",Table_Styles[[#This Row],[Width]],IF(Table_Styles[[#This Row],[Width Default]]&lt;&gt;"",Table_Styles[[#This Row],[Width Default]],""))</f>
        <v/>
      </c>
      <c r="BL16" s="60"/>
      <c r="BM16" s="60"/>
      <c r="BN16" s="25" t="str">
        <f>IF(Table_Styles[[#This Row],[Height]]&lt;&gt;"",Table_Styles[[#This Row],[Height]],IF(Table_Styles[[#This Row],[Height Default]]&lt;&gt;"",Table_Styles[[#This Row],[Height Default]],""))</f>
        <v/>
      </c>
      <c r="BO16" s="25"/>
      <c r="BP16" s="25"/>
      <c r="BQ16" s="25" t="str">
        <f>IF(Table_Styles[[#This Row],[Top]]&lt;&gt;"",Table_Styles[[#This Row],[Top]],IF(Table_Styles[[#This Row],[Top Default]]&lt;&gt;"",Table_Styles[[#This Row],[Top Default]],""))</f>
        <v/>
      </c>
      <c r="BR16" s="25"/>
      <c r="BS16" s="25"/>
      <c r="BT16" s="25" t="str">
        <f>IF(Table_Styles[[#This Row],[Right]]&lt;&gt;"",Table_Styles[[#This Row],[Right]],IF(Table_Styles[[#This Row],[Right Default]]&lt;&gt;"",Table_Styles[[#This Row],[Right Default]],""))</f>
        <v/>
      </c>
      <c r="BU16" s="25"/>
      <c r="BV16" s="25"/>
      <c r="BW16" s="25" t="str">
        <f>IF(Table_Styles[[#This Row],[Bottom]]&lt;&gt;"",Table_Styles[[#This Row],[Bottom]],IF(Table_Styles[[#This Row],[Bottom Default]]&lt;&gt;"",Table_Styles[[#This Row],[Bottom Default]],""))</f>
        <v/>
      </c>
      <c r="BX16" s="25"/>
      <c r="BY16" s="25"/>
      <c r="BZ16" s="25" t="str">
        <f>IF(Table_Styles[[#This Row],[Left]]&lt;&gt;"",Table_Styles[[#This Row],[Left]],IF(Table_Styles[[#This Row],[Left Default]]&lt;&gt;"",Table_Styles[[#This Row],[Left Default]],""))</f>
        <v/>
      </c>
      <c r="CA16" s="60"/>
      <c r="CB16" s="101" t="str">
        <f>IF(AND(Table_Styles[[#This Row],[Selector]]&lt;&gt;"",Table_Styles[[#This Row],[Font Family Used]]&lt;&gt;"",Table_Styles[[#This Row],[Font Weight Used]]&lt;&gt;""),Table_Styles[[#This Row],[Font Family Used]]&amp;" "&amp;Table_Styles[[#This Row],[Font Weight Used]],"")</f>
        <v>Montserrat 500</v>
      </c>
      <c r="CC16" s="101" t="str">
        <f ca="1">IF(AND(Table_Styles[[#This Row],[Selector]],COUNTIF(OFFSET(CC:CC,0,0,ROW()-1,1),"="&amp;Table_Styles[[#This Row],[Font]])=0),Table_Styles[[#This Row],[Font]],"")</f>
        <v/>
      </c>
      <c r="CD16" s="101" t="str">
        <f ca="1">IF(Table_Styles[[#This Row],[Unique Font]]&lt;&gt;"",
"{""fontFamily"":"""&amp;Table_Styles[[#This Row],[Font Family Used]]&amp;""",""fontWeight"":"&amp;Table_Styles[[#This Row],[Font Weight Used]]&amp;"}","")</f>
        <v/>
      </c>
      <c r="CE1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24px;font-weight: 500;color: #0068b0;margin-top: 40px;margin-bottom: 0</v>
      </c>
      <c r="CF16" s="103" t="str">
        <f>IF(AND(Table_Styles[[#This Row],[Selector]]&lt;&gt;"", Table_Styles[[#This Row],[Config Properties]]&lt;&gt;""),
Table_Styles[[#This Row],[Selector]]&amp;" { "&amp;Table_Styles[[#This Row],[Config Properties]]&amp;" }","")</f>
        <v>section h3 { font-family: 'Montserrat';font-size: 24px;font-weight: 500;color: #0068b0;margin-top: 40px;margin-bottom: 0 }</v>
      </c>
      <c r="CG16" s="103" t="str">
        <f xml:space="preserve">
SUBSTITUTE(SUBSTITUTE(SUBSTITUTE(SUBSTITUTE(SUBSTITUTE(SUBSTITUTE(SUBSTITUTE(SUBSTITUTE(Table_Styles[[#This Row],[Config]],
" {","{"),
"{ ","{"),
" }","}"),
"} ","}"),
" ,",","),
", ",","),
" :",":"),
": ",":")</f>
        <v>section h3{font-family:'Montserrat';font-size:24px;font-weight:500;color:#0068b0;margin-top:40px;margin-bottom:0}</v>
      </c>
    </row>
    <row r="17" spans="2:85" ht="21" customHeight="1">
      <c r="B17" s="103" t="s">
        <v>395</v>
      </c>
      <c r="C17" s="105" t="s">
        <v>396</v>
      </c>
      <c r="D17" s="59"/>
      <c r="E17" s="60" t="str">
        <f>Settings_Styling_Font_Headings</f>
        <v>Montserrat</v>
      </c>
      <c r="F17" s="29" t="str">
        <f>IF(Table_Styles[[#This Row],[Font Family]]&lt;&gt;"",Table_Styles[[#This Row],[Font Family]],IF(Table_Styles[[#This Row],[Font Family Default]]&lt;&gt;"",Table_Styles[[#This Row],[Font Family Default]],""))</f>
        <v>Montserrat</v>
      </c>
      <c r="G17" s="59"/>
      <c r="H17" s="60" t="s">
        <v>387</v>
      </c>
      <c r="I17" s="29" t="str">
        <f>IF(Table_Styles[[#This Row],[Font Size]]&lt;&gt;"",Table_Styles[[#This Row],[Font Size]],IF(Table_Styles[[#This Row],[Font Size Default]]&lt;&gt;"",Table_Styles[[#This Row],[Font Size Default]],""))</f>
        <v>20px</v>
      </c>
      <c r="J17" s="298" t="s">
        <v>1083</v>
      </c>
      <c r="K17" s="59">
        <v>400</v>
      </c>
      <c r="L17" s="29" t="str">
        <f>IF(Table_Styles[[#This Row],[Font Weight]]&lt;&gt;"",Table_Styles[[#This Row],[Font Weight]],IF(Table_Styles[[#This Row],[Font Weight Default]]&lt;&gt;"",Table_Styles[[#This Row],[Font Weight Default]],""))</f>
        <v>500</v>
      </c>
      <c r="M17" s="59"/>
      <c r="N17" s="60"/>
      <c r="O17" s="29" t="str">
        <f>IF(Table_Styles[[#This Row],[Colour]]&lt;&gt;"",Table_Styles[[#This Row],[Colour]],IF(Table_Styles[[#This Row],[Colour Default]]&lt;&gt;"",Table_Styles[[#This Row],[Colour Default]],""))</f>
        <v/>
      </c>
      <c r="P17" s="59"/>
      <c r="Q17" s="60"/>
      <c r="R17" s="29" t="str">
        <f>IF(Table_Styles[[#This Row],[Background]]&lt;&gt;"",Table_Styles[[#This Row],[Background]],IF(Table_Styles[[#This Row],[Background Default]]&lt;&gt;"",Table_Styles[[#This Row],[Background Default]],""))</f>
        <v/>
      </c>
      <c r="S17" s="59"/>
      <c r="T17" s="60"/>
      <c r="U17" s="29" t="str">
        <f>IF(Table_Styles[[#This Row],[Border]]&lt;&gt;"",Table_Styles[[#This Row],[Border]],IF(Table_Styles[[#This Row],[Border Default]]&lt;&gt;"",Table_Styles[[#This Row],[Border Default]],""))</f>
        <v/>
      </c>
      <c r="V17" s="60"/>
      <c r="W17" s="60"/>
      <c r="X17" s="29" t="str">
        <f>IF(Table_Styles[[#This Row],[Border Radius]]&lt;&gt;"",Table_Styles[[#This Row],[Border Radius]],IF(Table_Styles[[#This Row],[Border Radius Default]]&lt;&gt;"",Table_Styles[[#This Row],[Border Radius Default]],""))</f>
        <v/>
      </c>
      <c r="Y17" s="59"/>
      <c r="Z17" s="60">
        <v>0</v>
      </c>
      <c r="AA17" s="29">
        <f>IF(Table_Styles[[#This Row],[MT]]&lt;&gt;"",Table_Styles[[#This Row],[MT]],IF(Table_Styles[[#This Row],[MT Default]]&lt;&gt;"",Table_Styles[[#This Row],[MT Default]],""))</f>
        <v>0</v>
      </c>
      <c r="AB17" s="59"/>
      <c r="AC17" s="60"/>
      <c r="AD17" s="29" t="str">
        <f>IF(Table_Styles[[#This Row],[MR]]&lt;&gt;"",Table_Styles[[#This Row],[MR]],IF(Table_Styles[[#This Row],[MR Default]]&lt;&gt;"",Table_Styles[[#This Row],[MR Default]],""))</f>
        <v/>
      </c>
      <c r="AE17" s="59"/>
      <c r="AF17" s="60">
        <v>0</v>
      </c>
      <c r="AG17" s="29">
        <f>IF(Table_Styles[[#This Row],[MB]]&lt;&gt;"",Table_Styles[[#This Row],[MB]],IF(Table_Styles[[#This Row],[MB Default]]&lt;&gt;"",Table_Styles[[#This Row],[MB Default]],""))</f>
        <v>0</v>
      </c>
      <c r="AH17" s="59"/>
      <c r="AI17" s="60"/>
      <c r="AJ17" s="29" t="str">
        <f>IF(Table_Styles[[#This Row],[ML]]&lt;&gt;"",Table_Styles[[#This Row],[ML]],IF(Table_Styles[[#This Row],[ML Default]]&lt;&gt;"",Table_Styles[[#This Row],[ML Default]],""))</f>
        <v/>
      </c>
      <c r="AK17" s="59"/>
      <c r="AL17" s="60"/>
      <c r="AM17" s="29" t="str">
        <f>IF(Table_Styles[[#This Row],[PT]]&lt;&gt;"",Table_Styles[[#This Row],[PT]],IF(Table_Styles[[#This Row],[PT Default]]&lt;&gt;"",Table_Styles[[#This Row],[PT Default]],""))</f>
        <v/>
      </c>
      <c r="AN17" s="59"/>
      <c r="AO17" s="60"/>
      <c r="AP17" s="29" t="str">
        <f>IF(Table_Styles[[#This Row],[PR]]&lt;&gt;"",Table_Styles[[#This Row],[PR]],IF(Table_Styles[[#This Row],[PR Default]]&lt;&gt;"",Table_Styles[[#This Row],[PR Default]],""))</f>
        <v/>
      </c>
      <c r="AQ17" s="59"/>
      <c r="AR17" s="60"/>
      <c r="AS17" s="29" t="str">
        <f>IF(Table_Styles[[#This Row],[PB]]&lt;&gt;"",Table_Styles[[#This Row],[PB]],IF(Table_Styles[[#This Row],[PB Default]]&lt;&gt;"",Table_Styles[[#This Row],[PB Default]],""))</f>
        <v/>
      </c>
      <c r="AT17" s="59"/>
      <c r="AU17" s="60"/>
      <c r="AV17" s="29" t="str">
        <f>IF(Table_Styles[[#This Row],[PL]]&lt;&gt;"",Table_Styles[[#This Row],[PL]],IF(Table_Styles[[#This Row],[PL Default]]&lt;&gt;"",Table_Styles[[#This Row],[PL Default]],""))</f>
        <v/>
      </c>
      <c r="AW17" s="59"/>
      <c r="AX17" s="60"/>
      <c r="AY17" s="29" t="str">
        <f>IF(Table_Styles[[#This Row],[BT]]&lt;&gt;"",Table_Styles[[#This Row],[BT]],IF(Table_Styles[[#This Row],[BT Default]]&lt;&gt;"",Table_Styles[[#This Row],[BT Default]],""))</f>
        <v/>
      </c>
      <c r="AZ17" s="59"/>
      <c r="BA17" s="60"/>
      <c r="BB17" s="29" t="str">
        <f>IF(Table_Styles[[#This Row],[BR]]&lt;&gt;"",Table_Styles[[#This Row],[BR]],IF(Table_Styles[[#This Row],[BR Default]]&lt;&gt;"",Table_Styles[[#This Row],[BR Default]],""))</f>
        <v/>
      </c>
      <c r="BC17" s="59"/>
      <c r="BD17" s="60"/>
      <c r="BE17" s="29" t="str">
        <f>IF(Table_Styles[[#This Row],[BB]]&lt;&gt;"",Table_Styles[[#This Row],[BB]],IF(Table_Styles[[#This Row],[BB Default]]&lt;&gt;"",Table_Styles[[#This Row],[BB Default]],""))</f>
        <v/>
      </c>
      <c r="BF17" s="59"/>
      <c r="BG17" s="60"/>
      <c r="BH17" s="29" t="str">
        <f>IF(Table_Styles[[#This Row],[BL]]&lt;&gt;"",Table_Styles[[#This Row],[BL]],IF(Table_Styles[[#This Row],[BL Default]]&lt;&gt;"",Table_Styles[[#This Row],[BL Default]],""))</f>
        <v/>
      </c>
      <c r="BI17" s="60"/>
      <c r="BJ17" s="60"/>
      <c r="BK17" s="29" t="str">
        <f>IF(Table_Styles[[#This Row],[Width]]&lt;&gt;"",Table_Styles[[#This Row],[Width]],IF(Table_Styles[[#This Row],[Width Default]]&lt;&gt;"",Table_Styles[[#This Row],[Width Default]],""))</f>
        <v/>
      </c>
      <c r="BL17" s="60"/>
      <c r="BM17" s="60"/>
      <c r="BN17" s="29" t="str">
        <f>IF(Table_Styles[[#This Row],[Height]]&lt;&gt;"",Table_Styles[[#This Row],[Height]],IF(Table_Styles[[#This Row],[Height Default]]&lt;&gt;"",Table_Styles[[#This Row],[Height Default]],""))</f>
        <v/>
      </c>
      <c r="BO17" s="29"/>
      <c r="BP17" s="29"/>
      <c r="BQ17" s="29" t="str">
        <f>IF(Table_Styles[[#This Row],[Top]]&lt;&gt;"",Table_Styles[[#This Row],[Top]],IF(Table_Styles[[#This Row],[Top Default]]&lt;&gt;"",Table_Styles[[#This Row],[Top Default]],""))</f>
        <v/>
      </c>
      <c r="BR17" s="29"/>
      <c r="BS17" s="29"/>
      <c r="BT17" s="29" t="str">
        <f>IF(Table_Styles[[#This Row],[Right]]&lt;&gt;"",Table_Styles[[#This Row],[Right]],IF(Table_Styles[[#This Row],[Right Default]]&lt;&gt;"",Table_Styles[[#This Row],[Right Default]],""))</f>
        <v/>
      </c>
      <c r="BU17" s="29"/>
      <c r="BV17" s="29"/>
      <c r="BW17" s="29" t="str">
        <f>IF(Table_Styles[[#This Row],[Bottom]]&lt;&gt;"",Table_Styles[[#This Row],[Bottom]],IF(Table_Styles[[#This Row],[Bottom Default]]&lt;&gt;"",Table_Styles[[#This Row],[Bottom Default]],""))</f>
        <v/>
      </c>
      <c r="BX17" s="29"/>
      <c r="BY17" s="29"/>
      <c r="BZ17" s="29" t="str">
        <f>IF(Table_Styles[[#This Row],[Left]]&lt;&gt;"",Table_Styles[[#This Row],[Left]],IF(Table_Styles[[#This Row],[Left Default]]&lt;&gt;"",Table_Styles[[#This Row],[Left Default]],""))</f>
        <v/>
      </c>
      <c r="CA17" s="60"/>
      <c r="CB17" s="103" t="str">
        <f>IF(AND(Table_Styles[[#This Row],[Selector]]&lt;&gt;"",Table_Styles[[#This Row],[Font Family Used]]&lt;&gt;"",Table_Styles[[#This Row],[Font Weight Used]]&lt;&gt;""),Table_Styles[[#This Row],[Font Family Used]]&amp;" "&amp;Table_Styles[[#This Row],[Font Weight Used]],"")</f>
        <v>Montserrat 500</v>
      </c>
      <c r="CC17" s="103" t="str">
        <f ca="1">IF(AND(Table_Styles[[#This Row],[Selector]],COUNTIF(OFFSET(CC:CC,0,0,ROW()-1,1),"="&amp;Table_Styles[[#This Row],[Font]])=0),Table_Styles[[#This Row],[Font]],"")</f>
        <v/>
      </c>
      <c r="CD17" s="103" t="str">
        <f ca="1">IF(Table_Styles[[#This Row],[Unique Font]]&lt;&gt;"",
"{""fontFamily"":"""&amp;Table_Styles[[#This Row],[Font Family Used]]&amp;""",""fontWeight"":"&amp;Table_Styles[[#This Row],[Font Weight Used]]&amp;"}","")</f>
        <v/>
      </c>
      <c r="CE1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20px;font-weight: 500;margin-top: 0;margin-bottom: 0</v>
      </c>
      <c r="CF17" s="106" t="str">
        <f>IF(AND(Table_Styles[[#This Row],[Selector]]&lt;&gt;"", Table_Styles[[#This Row],[Config Properties]]&lt;&gt;""),
Table_Styles[[#This Row],[Selector]]&amp;" { "&amp;Table_Styles[[#This Row],[Config Properties]]&amp;" }","")</f>
        <v>section h4 { font-family: 'Montserrat';font-size: 20px;font-weight: 500;margin-top: 0;margin-bottom: 0 }</v>
      </c>
      <c r="CG17" s="106" t="str">
        <f xml:space="preserve">
SUBSTITUTE(SUBSTITUTE(SUBSTITUTE(SUBSTITUTE(SUBSTITUTE(SUBSTITUTE(SUBSTITUTE(SUBSTITUTE(Table_Styles[[#This Row],[Config]],
" {","{"),
"{ ","{"),
" }","}"),
"} ","}"),
" ,",","),
", ",","),
" :",":"),
": ",":")</f>
        <v>section h4{font-family:'Montserrat';font-size:20px;font-weight:500;margin-top:0;margin-bottom:0}</v>
      </c>
    </row>
    <row r="18" spans="2:85" ht="21" customHeight="1">
      <c r="B18" s="101" t="s">
        <v>24</v>
      </c>
      <c r="C18" s="105" t="s">
        <v>397</v>
      </c>
      <c r="D18" s="60"/>
      <c r="E18" s="60" t="str">
        <f>Settings_Styling_Font_Body_Text</f>
        <v>Montserrat</v>
      </c>
      <c r="F18" s="25" t="str">
        <f>IF(Table_Styles[[#This Row],[Font Family]]&lt;&gt;"",Table_Styles[[#This Row],[Font Family]],IF(Table_Styles[[#This Row],[Font Family Default]]&lt;&gt;"",Table_Styles[[#This Row],[Font Family Default]],""))</f>
        <v>Montserrat</v>
      </c>
      <c r="G18" s="60"/>
      <c r="H18" s="264" t="s">
        <v>373</v>
      </c>
      <c r="I18" s="25" t="str">
        <f>IF(Table_Styles[[#This Row],[Font Size]]&lt;&gt;"",Table_Styles[[#This Row],[Font Size]],IF(Table_Styles[[#This Row],[Font Size Default]]&lt;&gt;"",Table_Styles[[#This Row],[Font Size Default]],""))</f>
        <v>15px</v>
      </c>
      <c r="J18" s="60"/>
      <c r="K18" s="60">
        <f>Settings_Styling_Font_Weight_Body_Text</f>
        <v>400</v>
      </c>
      <c r="L18" s="25">
        <f>IF(Table_Styles[[#This Row],[Font Weight]]&lt;&gt;"",Table_Styles[[#This Row],[Font Weight]],IF(Table_Styles[[#This Row],[Font Weight Default]]&lt;&gt;"",Table_Styles[[#This Row],[Font Weight Default]],""))</f>
        <v>400</v>
      </c>
      <c r="M18" s="60"/>
      <c r="N18" s="60"/>
      <c r="O18" s="25" t="str">
        <f>IF(Table_Styles[[#This Row],[Colour]]&lt;&gt;"",Table_Styles[[#This Row],[Colour]],IF(Table_Styles[[#This Row],[Colour Default]]&lt;&gt;"",Table_Styles[[#This Row],[Colour Default]],""))</f>
        <v/>
      </c>
      <c r="P18" s="60"/>
      <c r="Q18" s="60"/>
      <c r="R18" s="25" t="str">
        <f>IF(Table_Styles[[#This Row],[Background]]&lt;&gt;"",Table_Styles[[#This Row],[Background]],IF(Table_Styles[[#This Row],[Background Default]]&lt;&gt;"",Table_Styles[[#This Row],[Background Default]],""))</f>
        <v/>
      </c>
      <c r="S18" s="60"/>
      <c r="T18" s="60"/>
      <c r="U18" s="25" t="str">
        <f>IF(Table_Styles[[#This Row],[Border]]&lt;&gt;"",Table_Styles[[#This Row],[Border]],IF(Table_Styles[[#This Row],[Border Default]]&lt;&gt;"",Table_Styles[[#This Row],[Border Default]],""))</f>
        <v/>
      </c>
      <c r="V18" s="60"/>
      <c r="W18" s="60"/>
      <c r="X18" s="25" t="str">
        <f>IF(Table_Styles[[#This Row],[Border Radius]]&lt;&gt;"",Table_Styles[[#This Row],[Border Radius]],IF(Table_Styles[[#This Row],[Border Radius Default]]&lt;&gt;"",Table_Styles[[#This Row],[Border Radius Default]],""))</f>
        <v/>
      </c>
      <c r="Y18" s="60"/>
      <c r="Z18" s="60" t="s">
        <v>398</v>
      </c>
      <c r="AA18" s="25" t="str">
        <f>IF(Table_Styles[[#This Row],[MT]]&lt;&gt;"",Table_Styles[[#This Row],[MT]],IF(Table_Styles[[#This Row],[MT Default]]&lt;&gt;"",Table_Styles[[#This Row],[MT Default]],""))</f>
        <v>5px</v>
      </c>
      <c r="AB18" s="60"/>
      <c r="AC18" s="60"/>
      <c r="AD18" s="25" t="str">
        <f>IF(Table_Styles[[#This Row],[MR]]&lt;&gt;"",Table_Styles[[#This Row],[MR]],IF(Table_Styles[[#This Row],[MR Default]]&lt;&gt;"",Table_Styles[[#This Row],[MR Default]],""))</f>
        <v/>
      </c>
      <c r="AE18" s="60"/>
      <c r="AF18" s="60" t="s">
        <v>398</v>
      </c>
      <c r="AG18" s="25" t="str">
        <f>IF(Table_Styles[[#This Row],[MB]]&lt;&gt;"",Table_Styles[[#This Row],[MB]],IF(Table_Styles[[#This Row],[MB Default]]&lt;&gt;"",Table_Styles[[#This Row],[MB Default]],""))</f>
        <v>5px</v>
      </c>
      <c r="AH18" s="60"/>
      <c r="AI18" s="60"/>
      <c r="AJ18" s="25" t="str">
        <f>IF(Table_Styles[[#This Row],[ML]]&lt;&gt;"",Table_Styles[[#This Row],[ML]],IF(Table_Styles[[#This Row],[ML Default]]&lt;&gt;"",Table_Styles[[#This Row],[ML Default]],""))</f>
        <v/>
      </c>
      <c r="AK18" s="60"/>
      <c r="AL18" s="60"/>
      <c r="AM18" s="25" t="str">
        <f>IF(Table_Styles[[#This Row],[PT]]&lt;&gt;"",Table_Styles[[#This Row],[PT]],IF(Table_Styles[[#This Row],[PT Default]]&lt;&gt;"",Table_Styles[[#This Row],[PT Default]],""))</f>
        <v/>
      </c>
      <c r="AN18" s="60"/>
      <c r="AO18" s="60"/>
      <c r="AP18" s="25" t="str">
        <f>IF(Table_Styles[[#This Row],[PR]]&lt;&gt;"",Table_Styles[[#This Row],[PR]],IF(Table_Styles[[#This Row],[PR Default]]&lt;&gt;"",Table_Styles[[#This Row],[PR Default]],""))</f>
        <v/>
      </c>
      <c r="AQ18" s="60"/>
      <c r="AR18" s="60"/>
      <c r="AS18" s="25" t="str">
        <f>IF(Table_Styles[[#This Row],[PB]]&lt;&gt;"",Table_Styles[[#This Row],[PB]],IF(Table_Styles[[#This Row],[PB Default]]&lt;&gt;"",Table_Styles[[#This Row],[PB Default]],""))</f>
        <v/>
      </c>
      <c r="AT18" s="60"/>
      <c r="AU18" s="60"/>
      <c r="AV18" s="25" t="str">
        <f>IF(Table_Styles[[#This Row],[PL]]&lt;&gt;"",Table_Styles[[#This Row],[PL]],IF(Table_Styles[[#This Row],[PL Default]]&lt;&gt;"",Table_Styles[[#This Row],[PL Default]],""))</f>
        <v/>
      </c>
      <c r="AW18" s="60"/>
      <c r="AX18" s="60"/>
      <c r="AY18" s="25" t="str">
        <f>IF(Table_Styles[[#This Row],[BT]]&lt;&gt;"",Table_Styles[[#This Row],[BT]],IF(Table_Styles[[#This Row],[BT Default]]&lt;&gt;"",Table_Styles[[#This Row],[BT Default]],""))</f>
        <v/>
      </c>
      <c r="AZ18" s="60"/>
      <c r="BA18" s="60"/>
      <c r="BB18" s="25" t="str">
        <f>IF(Table_Styles[[#This Row],[BR]]&lt;&gt;"",Table_Styles[[#This Row],[BR]],IF(Table_Styles[[#This Row],[BR Default]]&lt;&gt;"",Table_Styles[[#This Row],[BR Default]],""))</f>
        <v/>
      </c>
      <c r="BC18" s="60"/>
      <c r="BD18" s="60"/>
      <c r="BE18" s="25" t="str">
        <f>IF(Table_Styles[[#This Row],[BB]]&lt;&gt;"",Table_Styles[[#This Row],[BB]],IF(Table_Styles[[#This Row],[BB Default]]&lt;&gt;"",Table_Styles[[#This Row],[BB Default]],""))</f>
        <v/>
      </c>
      <c r="BF18" s="60"/>
      <c r="BG18" s="60"/>
      <c r="BH18" s="25" t="str">
        <f>IF(Table_Styles[[#This Row],[BL]]&lt;&gt;"",Table_Styles[[#This Row],[BL]],IF(Table_Styles[[#This Row],[BL Default]]&lt;&gt;"",Table_Styles[[#This Row],[BL Default]],""))</f>
        <v/>
      </c>
      <c r="BI18" s="60"/>
      <c r="BJ18" s="60"/>
      <c r="BK18" s="25" t="str">
        <f>IF(Table_Styles[[#This Row],[Width]]&lt;&gt;"",Table_Styles[[#This Row],[Width]],IF(Table_Styles[[#This Row],[Width Default]]&lt;&gt;"",Table_Styles[[#This Row],[Width Default]],""))</f>
        <v/>
      </c>
      <c r="BL18" s="60"/>
      <c r="BM18" s="60"/>
      <c r="BN18" s="25" t="str">
        <f>IF(Table_Styles[[#This Row],[Height]]&lt;&gt;"",Table_Styles[[#This Row],[Height]],IF(Table_Styles[[#This Row],[Height Default]]&lt;&gt;"",Table_Styles[[#This Row],[Height Default]],""))</f>
        <v/>
      </c>
      <c r="BO18" s="25"/>
      <c r="BP18" s="25"/>
      <c r="BQ18" s="25" t="str">
        <f>IF(Table_Styles[[#This Row],[Top]]&lt;&gt;"",Table_Styles[[#This Row],[Top]],IF(Table_Styles[[#This Row],[Top Default]]&lt;&gt;"",Table_Styles[[#This Row],[Top Default]],""))</f>
        <v/>
      </c>
      <c r="BR18" s="25"/>
      <c r="BS18" s="25"/>
      <c r="BT18" s="25" t="str">
        <f>IF(Table_Styles[[#This Row],[Right]]&lt;&gt;"",Table_Styles[[#This Row],[Right]],IF(Table_Styles[[#This Row],[Right Default]]&lt;&gt;"",Table_Styles[[#This Row],[Right Default]],""))</f>
        <v/>
      </c>
      <c r="BU18" s="25"/>
      <c r="BV18" s="25"/>
      <c r="BW18" s="25" t="str">
        <f>IF(Table_Styles[[#This Row],[Bottom]]&lt;&gt;"",Table_Styles[[#This Row],[Bottom]],IF(Table_Styles[[#This Row],[Bottom Default]]&lt;&gt;"",Table_Styles[[#This Row],[Bottom Default]],""))</f>
        <v/>
      </c>
      <c r="BX18" s="25"/>
      <c r="BY18" s="25"/>
      <c r="BZ18" s="25" t="str">
        <f>IF(Table_Styles[[#This Row],[Left]]&lt;&gt;"",Table_Styles[[#This Row],[Left]],IF(Table_Styles[[#This Row],[Left Default]]&lt;&gt;"",Table_Styles[[#This Row],[Left Default]],""))</f>
        <v/>
      </c>
      <c r="CA18" s="60"/>
      <c r="CB18" s="101" t="str">
        <f>IF(AND(Table_Styles[[#This Row],[Selector]]&lt;&gt;"",Table_Styles[[#This Row],[Font Family Used]]&lt;&gt;"",Table_Styles[[#This Row],[Font Weight Used]]&lt;&gt;""),Table_Styles[[#This Row],[Font Family Used]]&amp;" "&amp;Table_Styles[[#This Row],[Font Weight Used]],"")</f>
        <v>Montserrat 400</v>
      </c>
      <c r="CC18" s="101" t="str">
        <f ca="1">IF(AND(Table_Styles[[#This Row],[Selector]],COUNTIF(OFFSET(CC:CC,0,0,ROW()-1,1),"="&amp;Table_Styles[[#This Row],[Font]])=0),Table_Styles[[#This Row],[Font]],"")</f>
        <v/>
      </c>
      <c r="CD18" s="101" t="str">
        <f ca="1">IF(Table_Styles[[#This Row],[Unique Font]]&lt;&gt;"",
"{""fontFamily"":"""&amp;Table_Styles[[#This Row],[Font Family Used]]&amp;""",""fontWeight"":"&amp;Table_Styles[[#This Row],[Font Weight Used]]&amp;"}","")</f>
        <v/>
      </c>
      <c r="CE1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400;margin-top: 5px;margin-bottom: 5px</v>
      </c>
      <c r="CF18" s="103" t="str">
        <f>IF(AND(Table_Styles[[#This Row],[Selector]]&lt;&gt;"", Table_Styles[[#This Row],[Config Properties]]&lt;&gt;""),
Table_Styles[[#This Row],[Selector]]&amp;" { "&amp;Table_Styles[[#This Row],[Config Properties]]&amp;" }","")</f>
        <v>section p { font-family: 'Montserrat';font-size: 15px;font-weight: 400;margin-top: 5px;margin-bottom: 5px }</v>
      </c>
      <c r="CG18" s="103" t="str">
        <f xml:space="preserve">
SUBSTITUTE(SUBSTITUTE(SUBSTITUTE(SUBSTITUTE(SUBSTITUTE(SUBSTITUTE(SUBSTITUTE(SUBSTITUTE(Table_Styles[[#This Row],[Config]],
" {","{"),
"{ ","{"),
" }","}"),
"} ","}"),
" ,",","),
", ",","),
" :",":"),
": ",":")</f>
        <v>section p{font-family:'Montserrat';font-size:15px;font-weight:400;margin-top:5px;margin-bottom:5px}</v>
      </c>
    </row>
    <row r="19" spans="2:85" ht="29.25" thickBot="1">
      <c r="B19" s="102" t="s">
        <v>399</v>
      </c>
      <c r="C19" s="102"/>
      <c r="D19" s="123"/>
      <c r="E19" s="123"/>
      <c r="F19" s="102" t="str">
        <f>IF(Table_Styles[[#This Row],[Font Family]]&lt;&gt;"",Table_Styles[[#This Row],[Font Family]],IF(Table_Styles[[#This Row],[Font Family Default]]&lt;&gt;"",Table_Styles[[#This Row],[Font Family Default]],""))</f>
        <v/>
      </c>
      <c r="G19" s="123"/>
      <c r="H19" s="123"/>
      <c r="I19" s="102" t="str">
        <f>IF(Table_Styles[[#This Row],[Font Size]]&lt;&gt;"",Table_Styles[[#This Row],[Font Size]],IF(Table_Styles[[#This Row],[Font Size Default]]&lt;&gt;"",Table_Styles[[#This Row],[Font Size Default]],""))</f>
        <v/>
      </c>
      <c r="J19" s="123"/>
      <c r="K19" s="123"/>
      <c r="L19" s="102" t="str">
        <f>IF(Table_Styles[[#This Row],[Font Weight]]&lt;&gt;"",Table_Styles[[#This Row],[Font Weight]],IF(Table_Styles[[#This Row],[Font Weight Default]]&lt;&gt;"",Table_Styles[[#This Row],[Font Weight Default]],""))</f>
        <v/>
      </c>
      <c r="M19" s="123"/>
      <c r="N19" s="123"/>
      <c r="O19" s="102" t="str">
        <f>IF(Table_Styles[[#This Row],[Colour]]&lt;&gt;"",Table_Styles[[#This Row],[Colour]],IF(Table_Styles[[#This Row],[Colour Default]]&lt;&gt;"",Table_Styles[[#This Row],[Colour Default]],""))</f>
        <v/>
      </c>
      <c r="P19" s="123"/>
      <c r="Q19" s="123"/>
      <c r="R19" s="102" t="str">
        <f>IF(Table_Styles[[#This Row],[Background]]&lt;&gt;"",Table_Styles[[#This Row],[Background]],IF(Table_Styles[[#This Row],[Background Default]]&lt;&gt;"",Table_Styles[[#This Row],[Background Default]],""))</f>
        <v/>
      </c>
      <c r="S19" s="123"/>
      <c r="T19" s="123"/>
      <c r="U19" s="102" t="str">
        <f>IF(Table_Styles[[#This Row],[Border]]&lt;&gt;"",Table_Styles[[#This Row],[Border]],IF(Table_Styles[[#This Row],[Border Default]]&lt;&gt;"",Table_Styles[[#This Row],[Border Default]],""))</f>
        <v/>
      </c>
      <c r="V19" s="123"/>
      <c r="W19" s="123"/>
      <c r="X19" s="102" t="str">
        <f>IF(Table_Styles[[#This Row],[Border Radius]]&lt;&gt;"",Table_Styles[[#This Row],[Border Radius]],IF(Table_Styles[[#This Row],[Border Radius Default]]&lt;&gt;"",Table_Styles[[#This Row],[Border Radius Default]],""))</f>
        <v/>
      </c>
      <c r="Y19" s="123"/>
      <c r="Z19" s="123"/>
      <c r="AA19" s="102" t="str">
        <f>IF(Table_Styles[[#This Row],[MT]]&lt;&gt;"",Table_Styles[[#This Row],[MT]],IF(Table_Styles[[#This Row],[MT Default]]&lt;&gt;"",Table_Styles[[#This Row],[MT Default]],""))</f>
        <v/>
      </c>
      <c r="AB19" s="123"/>
      <c r="AC19" s="123"/>
      <c r="AD19" s="102" t="str">
        <f>IF(Table_Styles[[#This Row],[MR]]&lt;&gt;"",Table_Styles[[#This Row],[MR]],IF(Table_Styles[[#This Row],[MR Default]]&lt;&gt;"",Table_Styles[[#This Row],[MR Default]],""))</f>
        <v/>
      </c>
      <c r="AE19" s="123"/>
      <c r="AF19" s="123"/>
      <c r="AG19" s="102" t="str">
        <f>IF(Table_Styles[[#This Row],[MB]]&lt;&gt;"",Table_Styles[[#This Row],[MB]],IF(Table_Styles[[#This Row],[MB Default]]&lt;&gt;"",Table_Styles[[#This Row],[MB Default]],""))</f>
        <v/>
      </c>
      <c r="AH19" s="123"/>
      <c r="AI19" s="123"/>
      <c r="AJ19" s="102" t="str">
        <f>IF(Table_Styles[[#This Row],[ML]]&lt;&gt;"",Table_Styles[[#This Row],[ML]],IF(Table_Styles[[#This Row],[ML Default]]&lt;&gt;"",Table_Styles[[#This Row],[ML Default]],""))</f>
        <v/>
      </c>
      <c r="AK19" s="123"/>
      <c r="AL19" s="123"/>
      <c r="AM19" s="102" t="str">
        <f>IF(Table_Styles[[#This Row],[PT]]&lt;&gt;"",Table_Styles[[#This Row],[PT]],IF(Table_Styles[[#This Row],[PT Default]]&lt;&gt;"",Table_Styles[[#This Row],[PT Default]],""))</f>
        <v/>
      </c>
      <c r="AN19" s="123"/>
      <c r="AO19" s="123"/>
      <c r="AP19" s="102" t="str">
        <f>IF(Table_Styles[[#This Row],[PR]]&lt;&gt;"",Table_Styles[[#This Row],[PR]],IF(Table_Styles[[#This Row],[PR Default]]&lt;&gt;"",Table_Styles[[#This Row],[PR Default]],""))</f>
        <v/>
      </c>
      <c r="AQ19" s="123"/>
      <c r="AR19" s="123"/>
      <c r="AS19" s="102" t="str">
        <f>IF(Table_Styles[[#This Row],[PB]]&lt;&gt;"",Table_Styles[[#This Row],[PB]],IF(Table_Styles[[#This Row],[PB Default]]&lt;&gt;"",Table_Styles[[#This Row],[PB Default]],""))</f>
        <v/>
      </c>
      <c r="AT19" s="123"/>
      <c r="AU19" s="123"/>
      <c r="AV19" s="102" t="str">
        <f>IF(Table_Styles[[#This Row],[PL]]&lt;&gt;"",Table_Styles[[#This Row],[PL]],IF(Table_Styles[[#This Row],[PL Default]]&lt;&gt;"",Table_Styles[[#This Row],[PL Default]],""))</f>
        <v/>
      </c>
      <c r="AW19" s="123"/>
      <c r="AX19" s="123"/>
      <c r="AY19" s="102" t="str">
        <f>IF(Table_Styles[[#This Row],[BT]]&lt;&gt;"",Table_Styles[[#This Row],[BT]],IF(Table_Styles[[#This Row],[BT Default]]&lt;&gt;"",Table_Styles[[#This Row],[BT Default]],""))</f>
        <v/>
      </c>
      <c r="AZ19" s="123"/>
      <c r="BA19" s="123"/>
      <c r="BB19" s="102" t="str">
        <f>IF(Table_Styles[[#This Row],[BR]]&lt;&gt;"",Table_Styles[[#This Row],[BR]],IF(Table_Styles[[#This Row],[BR Default]]&lt;&gt;"",Table_Styles[[#This Row],[BR Default]],""))</f>
        <v/>
      </c>
      <c r="BC19" s="123"/>
      <c r="BD19" s="123"/>
      <c r="BE19" s="102" t="str">
        <f>IF(Table_Styles[[#This Row],[BB]]&lt;&gt;"",Table_Styles[[#This Row],[BB]],IF(Table_Styles[[#This Row],[BB Default]]&lt;&gt;"",Table_Styles[[#This Row],[BB Default]],""))</f>
        <v/>
      </c>
      <c r="BF19" s="123"/>
      <c r="BG19" s="123"/>
      <c r="BH19" s="102" t="str">
        <f>IF(Table_Styles[[#This Row],[BL]]&lt;&gt;"",Table_Styles[[#This Row],[BL]],IF(Table_Styles[[#This Row],[BL Default]]&lt;&gt;"",Table_Styles[[#This Row],[BL Default]],""))</f>
        <v/>
      </c>
      <c r="BI19" s="123"/>
      <c r="BJ19" s="123"/>
      <c r="BK19" s="102" t="str">
        <f>IF(Table_Styles[[#This Row],[Width]]&lt;&gt;"",Table_Styles[[#This Row],[Width]],IF(Table_Styles[[#This Row],[Width Default]]&lt;&gt;"",Table_Styles[[#This Row],[Width Default]],""))</f>
        <v/>
      </c>
      <c r="BL19" s="123"/>
      <c r="BM19" s="123"/>
      <c r="BN19" s="102" t="str">
        <f>IF(Table_Styles[[#This Row],[Height]]&lt;&gt;"",Table_Styles[[#This Row],[Height]],IF(Table_Styles[[#This Row],[Height Default]]&lt;&gt;"",Table_Styles[[#This Row],[Height Default]],""))</f>
        <v/>
      </c>
      <c r="BO19" s="102"/>
      <c r="BP19" s="102"/>
      <c r="BQ19" s="102" t="str">
        <f>IF(Table_Styles[[#This Row],[Top]]&lt;&gt;"",Table_Styles[[#This Row],[Top]],IF(Table_Styles[[#This Row],[Top Default]]&lt;&gt;"",Table_Styles[[#This Row],[Top Default]],""))</f>
        <v/>
      </c>
      <c r="BR19" s="102"/>
      <c r="BS19" s="102"/>
      <c r="BT19" s="102" t="str">
        <f>IF(Table_Styles[[#This Row],[Right]]&lt;&gt;"",Table_Styles[[#This Row],[Right]],IF(Table_Styles[[#This Row],[Right Default]]&lt;&gt;"",Table_Styles[[#This Row],[Right Default]],""))</f>
        <v/>
      </c>
      <c r="BU19" s="102"/>
      <c r="BV19" s="102"/>
      <c r="BW19" s="102" t="str">
        <f>IF(Table_Styles[[#This Row],[Bottom]]&lt;&gt;"",Table_Styles[[#This Row],[Bottom]],IF(Table_Styles[[#This Row],[Bottom Default]]&lt;&gt;"",Table_Styles[[#This Row],[Bottom Default]],""))</f>
        <v/>
      </c>
      <c r="BX19" s="102"/>
      <c r="BY19" s="102"/>
      <c r="BZ19" s="102" t="str">
        <f>IF(Table_Styles[[#This Row],[Left]]&lt;&gt;"",Table_Styles[[#This Row],[Left]],IF(Table_Styles[[#This Row],[Left Default]]&lt;&gt;"",Table_Styles[[#This Row],[Left Default]],""))</f>
        <v/>
      </c>
      <c r="CA19" s="123"/>
      <c r="CB19" s="102" t="str">
        <f>IF(AND(Table_Styles[[#This Row],[Selector]]&lt;&gt;"",Table_Styles[[#This Row],[Font Family Used]]&lt;&gt;"",Table_Styles[[#This Row],[Font Weight Used]]&lt;&gt;""),Table_Styles[[#This Row],[Font Family Used]]&amp;" "&amp;Table_Styles[[#This Row],[Font Weight Used]],"")</f>
        <v/>
      </c>
      <c r="CC19" s="102" t="str">
        <f ca="1">IF(AND(Table_Styles[[#This Row],[Selector]],COUNTIF(OFFSET(CC:CC,0,0,ROW()-1,1),"="&amp;Table_Styles[[#This Row],[Font]])=0),Table_Styles[[#This Row],[Font]],"")</f>
        <v/>
      </c>
      <c r="CD19" s="102" t="str">
        <f ca="1">IF(Table_Styles[[#This Row],[Unique Font]]&lt;&gt;"",
"{""fontFamily"":"""&amp;Table_Styles[[#This Row],[Font Family Used]]&amp;""",""fontWeight"":"&amp;Table_Styles[[#This Row],[Font Weight Used]]&amp;"}","")</f>
        <v/>
      </c>
      <c r="CE19"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 s="102" t="str">
        <f>IF(AND(Table_Styles[[#This Row],[Selector]]&lt;&gt;"", Table_Styles[[#This Row],[Config Properties]]&lt;&gt;""),
Table_Styles[[#This Row],[Selector]]&amp;" { "&amp;Table_Styles[[#This Row],[Config Properties]]&amp;" }","")</f>
        <v/>
      </c>
      <c r="CG19" s="102" t="str">
        <f xml:space="preserve">
SUBSTITUTE(SUBSTITUTE(SUBSTITUTE(SUBSTITUTE(SUBSTITUTE(SUBSTITUTE(SUBSTITUTE(SUBSTITUTE(Table_Styles[[#This Row],[Config]],
" {","{"),
"{ ","{"),
" }","}"),
"} ","}"),
" ,",","),
", ",","),
" :",":"),
": ",":")</f>
        <v/>
      </c>
    </row>
    <row r="20" spans="2:85" ht="21" customHeight="1">
      <c r="B20" s="105" t="s">
        <v>400</v>
      </c>
      <c r="C20" s="105" t="s">
        <v>401</v>
      </c>
      <c r="D20" s="60"/>
      <c r="E20" s="60"/>
      <c r="F20" s="25" t="str">
        <f>IF(Table_Styles[[#This Row],[Font Family]]&lt;&gt;"",Table_Styles[[#This Row],[Font Family]],IF(Table_Styles[[#This Row],[Font Family Default]]&lt;&gt;"",Table_Styles[[#This Row],[Font Family Default]],""))</f>
        <v/>
      </c>
      <c r="G20" s="60"/>
      <c r="H20" s="60"/>
      <c r="I20" s="25" t="str">
        <f>IF(Table_Styles[[#This Row],[Font Size]]&lt;&gt;"",Table_Styles[[#This Row],[Font Size]],IF(Table_Styles[[#This Row],[Font Size Default]]&lt;&gt;"",Table_Styles[[#This Row],[Font Size Default]],""))</f>
        <v/>
      </c>
      <c r="J20" s="60"/>
      <c r="K20" s="60"/>
      <c r="L20" s="25" t="str">
        <f>IF(Table_Styles[[#This Row],[Font Weight]]&lt;&gt;"",Table_Styles[[#This Row],[Font Weight]],IF(Table_Styles[[#This Row],[Font Weight Default]]&lt;&gt;"",Table_Styles[[#This Row],[Font Weight Default]],""))</f>
        <v/>
      </c>
      <c r="M20" s="60"/>
      <c r="N20" s="60"/>
      <c r="O20" s="25" t="str">
        <f>IF(Table_Styles[[#This Row],[Colour]]&lt;&gt;"",Table_Styles[[#This Row],[Colour]],IF(Table_Styles[[#This Row],[Colour Default]]&lt;&gt;"",Table_Styles[[#This Row],[Colour Default]],""))</f>
        <v/>
      </c>
      <c r="P20" s="60"/>
      <c r="Q20" s="60"/>
      <c r="R20" s="25" t="str">
        <f>IF(Table_Styles[[#This Row],[Background]]&lt;&gt;"",Table_Styles[[#This Row],[Background]],IF(Table_Styles[[#This Row],[Background Default]]&lt;&gt;"",Table_Styles[[#This Row],[Background Default]],""))</f>
        <v/>
      </c>
      <c r="S20" s="60"/>
      <c r="T20" s="60"/>
      <c r="U20" s="25" t="str">
        <f>IF(Table_Styles[[#This Row],[Border]]&lt;&gt;"",Table_Styles[[#This Row],[Border]],IF(Table_Styles[[#This Row],[Border Default]]&lt;&gt;"",Table_Styles[[#This Row],[Border Default]],""))</f>
        <v/>
      </c>
      <c r="V20" s="60"/>
      <c r="W20" s="60"/>
      <c r="X20" s="25" t="str">
        <f>IF(Table_Styles[[#This Row],[Border Radius]]&lt;&gt;"",Table_Styles[[#This Row],[Border Radius]],IF(Table_Styles[[#This Row],[Border Radius Default]]&lt;&gt;"",Table_Styles[[#This Row],[Border Radius Default]],""))</f>
        <v/>
      </c>
      <c r="Y20" s="62"/>
      <c r="Z20" s="60" t="s">
        <v>373</v>
      </c>
      <c r="AA20" s="25" t="str">
        <f>IF(Table_Styles[[#This Row],[MT]]&lt;&gt;"",Table_Styles[[#This Row],[MT]],IF(Table_Styles[[#This Row],[MT Default]]&lt;&gt;"",Table_Styles[[#This Row],[MT Default]],""))</f>
        <v>15px</v>
      </c>
      <c r="AB20" s="60"/>
      <c r="AC20" s="60"/>
      <c r="AD20" s="25" t="str">
        <f>IF(Table_Styles[[#This Row],[MR]]&lt;&gt;"",Table_Styles[[#This Row],[MR]],IF(Table_Styles[[#This Row],[MR Default]]&lt;&gt;"",Table_Styles[[#This Row],[MR Default]],""))</f>
        <v/>
      </c>
      <c r="AE20" s="62"/>
      <c r="AF20" s="60" t="s">
        <v>373</v>
      </c>
      <c r="AG20" s="25" t="str">
        <f>IF(Table_Styles[[#This Row],[MB]]&lt;&gt;"",Table_Styles[[#This Row],[MB]],IF(Table_Styles[[#This Row],[MB Default]]&lt;&gt;"",Table_Styles[[#This Row],[MB Default]],""))</f>
        <v>15px</v>
      </c>
      <c r="AH20" s="60"/>
      <c r="AI20" s="60"/>
      <c r="AJ20" s="25" t="str">
        <f>IF(Table_Styles[[#This Row],[ML]]&lt;&gt;"",Table_Styles[[#This Row],[ML]],IF(Table_Styles[[#This Row],[ML Default]]&lt;&gt;"",Table_Styles[[#This Row],[ML Default]],""))</f>
        <v/>
      </c>
      <c r="AK20" s="60"/>
      <c r="AL20" s="60"/>
      <c r="AM20" s="25" t="str">
        <f>IF(Table_Styles[[#This Row],[PT]]&lt;&gt;"",Table_Styles[[#This Row],[PT]],IF(Table_Styles[[#This Row],[PT Default]]&lt;&gt;"",Table_Styles[[#This Row],[PT Default]],""))</f>
        <v/>
      </c>
      <c r="AN20" s="60"/>
      <c r="AO20" s="60"/>
      <c r="AP20" s="25" t="str">
        <f>IF(Table_Styles[[#This Row],[PR]]&lt;&gt;"",Table_Styles[[#This Row],[PR]],IF(Table_Styles[[#This Row],[PR Default]]&lt;&gt;"",Table_Styles[[#This Row],[PR Default]],""))</f>
        <v/>
      </c>
      <c r="AQ20" s="60"/>
      <c r="AR20" s="60"/>
      <c r="AS20" s="25" t="str">
        <f>IF(Table_Styles[[#This Row],[PB]]&lt;&gt;"",Table_Styles[[#This Row],[PB]],IF(Table_Styles[[#This Row],[PB Default]]&lt;&gt;"",Table_Styles[[#This Row],[PB Default]],""))</f>
        <v/>
      </c>
      <c r="AT20" s="60"/>
      <c r="AU20" s="60"/>
      <c r="AV20" s="25" t="str">
        <f>IF(Table_Styles[[#This Row],[PL]]&lt;&gt;"",Table_Styles[[#This Row],[PL]],IF(Table_Styles[[#This Row],[PL Default]]&lt;&gt;"",Table_Styles[[#This Row],[PL Default]],""))</f>
        <v/>
      </c>
      <c r="AW20" s="60"/>
      <c r="AX20" s="60"/>
      <c r="AY20" s="25" t="str">
        <f>IF(Table_Styles[[#This Row],[BT]]&lt;&gt;"",Table_Styles[[#This Row],[BT]],IF(Table_Styles[[#This Row],[BT Default]]&lt;&gt;"",Table_Styles[[#This Row],[BT Default]],""))</f>
        <v/>
      </c>
      <c r="AZ20" s="60"/>
      <c r="BA20" s="60"/>
      <c r="BB20" s="25" t="str">
        <f>IF(Table_Styles[[#This Row],[BR]]&lt;&gt;"",Table_Styles[[#This Row],[BR]],IF(Table_Styles[[#This Row],[BR Default]]&lt;&gt;"",Table_Styles[[#This Row],[BR Default]],""))</f>
        <v/>
      </c>
      <c r="BC20" s="60"/>
      <c r="BD20" s="60"/>
      <c r="BE20" s="25" t="str">
        <f>IF(Table_Styles[[#This Row],[BB]]&lt;&gt;"",Table_Styles[[#This Row],[BB]],IF(Table_Styles[[#This Row],[BB Default]]&lt;&gt;"",Table_Styles[[#This Row],[BB Default]],""))</f>
        <v/>
      </c>
      <c r="BF20" s="60"/>
      <c r="BG20" s="60"/>
      <c r="BH20" s="25" t="str">
        <f>IF(Table_Styles[[#This Row],[BL]]&lt;&gt;"",Table_Styles[[#This Row],[BL]],IF(Table_Styles[[#This Row],[BL Default]]&lt;&gt;"",Table_Styles[[#This Row],[BL Default]],""))</f>
        <v/>
      </c>
      <c r="BI20" s="60"/>
      <c r="BJ20" s="60"/>
      <c r="BK20" s="25" t="str">
        <f>IF(Table_Styles[[#This Row],[Width]]&lt;&gt;"",Table_Styles[[#This Row],[Width]],IF(Table_Styles[[#This Row],[Width Default]]&lt;&gt;"",Table_Styles[[#This Row],[Width Default]],""))</f>
        <v/>
      </c>
      <c r="BL20" s="60"/>
      <c r="BM20" s="60"/>
      <c r="BN20" s="25" t="str">
        <f>IF(Table_Styles[[#This Row],[Height]]&lt;&gt;"",Table_Styles[[#This Row],[Height]],IF(Table_Styles[[#This Row],[Height Default]]&lt;&gt;"",Table_Styles[[#This Row],[Height Default]],""))</f>
        <v/>
      </c>
      <c r="BO20" s="25"/>
      <c r="BP20" s="25"/>
      <c r="BQ20" s="25" t="str">
        <f>IF(Table_Styles[[#This Row],[Top]]&lt;&gt;"",Table_Styles[[#This Row],[Top]],IF(Table_Styles[[#This Row],[Top Default]]&lt;&gt;"",Table_Styles[[#This Row],[Top Default]],""))</f>
        <v/>
      </c>
      <c r="BR20" s="25"/>
      <c r="BS20" s="25"/>
      <c r="BT20" s="25" t="str">
        <f>IF(Table_Styles[[#This Row],[Right]]&lt;&gt;"",Table_Styles[[#This Row],[Right]],IF(Table_Styles[[#This Row],[Right Default]]&lt;&gt;"",Table_Styles[[#This Row],[Right Default]],""))</f>
        <v/>
      </c>
      <c r="BU20" s="25"/>
      <c r="BV20" s="25"/>
      <c r="BW20" s="25" t="str">
        <f>IF(Table_Styles[[#This Row],[Bottom]]&lt;&gt;"",Table_Styles[[#This Row],[Bottom]],IF(Table_Styles[[#This Row],[Bottom Default]]&lt;&gt;"",Table_Styles[[#This Row],[Bottom Default]],""))</f>
        <v/>
      </c>
      <c r="BX20" s="25"/>
      <c r="BY20" s="25"/>
      <c r="BZ20" s="25" t="str">
        <f>IF(Table_Styles[[#This Row],[Left]]&lt;&gt;"",Table_Styles[[#This Row],[Left]],IF(Table_Styles[[#This Row],[Left Default]]&lt;&gt;"",Table_Styles[[#This Row],[Left Default]],""))</f>
        <v/>
      </c>
      <c r="CA20" s="60"/>
      <c r="CB20" s="101" t="str">
        <f>IF(AND(Table_Styles[[#This Row],[Selector]]&lt;&gt;"",Table_Styles[[#This Row],[Font Family Used]]&lt;&gt;"",Table_Styles[[#This Row],[Font Weight Used]]&lt;&gt;""),Table_Styles[[#This Row],[Font Family Used]]&amp;" "&amp;Table_Styles[[#This Row],[Font Weight Used]],"")</f>
        <v/>
      </c>
      <c r="CC20" s="101" t="str">
        <f ca="1">IF(AND(Table_Styles[[#This Row],[Selector]],COUNTIF(OFFSET(CC:CC,0,0,ROW()-1,1),"="&amp;Table_Styles[[#This Row],[Font]])=0),Table_Styles[[#This Row],[Font]],"")</f>
        <v/>
      </c>
      <c r="CD20" s="101" t="str">
        <f ca="1">IF(Table_Styles[[#This Row],[Unique Font]]&lt;&gt;"",
"{""fontFamily"":"""&amp;Table_Styles[[#This Row],[Font Family Used]]&amp;""",""fontWeight"":"&amp;Table_Styles[[#This Row],[Font Weight Used]]&amp;"}","")</f>
        <v/>
      </c>
      <c r="CE2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15px;margin-bottom: 15px</v>
      </c>
      <c r="CF20" s="101" t="str">
        <f>IF(AND(Table_Styles[[#This Row],[Selector]]&lt;&gt;"", Table_Styles[[#This Row],[Config Properties]]&lt;&gt;""),
Table_Styles[[#This Row],[Selector]]&amp;" { "&amp;Table_Styles[[#This Row],[Config Properties]]&amp;" }","")</f>
        <v>formly-field .form-group { margin-top: 15px;margin-bottom: 15px }</v>
      </c>
      <c r="CG20" s="101" t="str">
        <f xml:space="preserve">
SUBSTITUTE(SUBSTITUTE(SUBSTITUTE(SUBSTITUTE(SUBSTITUTE(SUBSTITUTE(SUBSTITUTE(SUBSTITUTE(Table_Styles[[#This Row],[Config]],
" {","{"),
"{ ","{"),
" }","}"),
"} ","}"),
" ,",","),
", ",","),
" :",":"),
": ",":")</f>
        <v>formly-field .form-group{margin-top:15px;margin-bottom:15px}</v>
      </c>
    </row>
    <row r="21" spans="2:85" ht="21" customHeight="1">
      <c r="B21" s="103" t="s">
        <v>722</v>
      </c>
      <c r="C21" s="105" t="s">
        <v>723</v>
      </c>
      <c r="D21" s="146"/>
      <c r="E21" s="60"/>
      <c r="F21" s="29" t="str">
        <f>IF(Table_Styles[[#This Row],[Font Family]]&lt;&gt;"",Table_Styles[[#This Row],[Font Family]],IF(Table_Styles[[#This Row],[Font Family Default]]&lt;&gt;"",Table_Styles[[#This Row],[Font Family Default]],""))</f>
        <v/>
      </c>
      <c r="G21" s="146"/>
      <c r="H21" s="60"/>
      <c r="I21" s="29" t="str">
        <f>IF(Table_Styles[[#This Row],[Font Size]]&lt;&gt;"",Table_Styles[[#This Row],[Font Size]],IF(Table_Styles[[#This Row],[Font Size Default]]&lt;&gt;"",Table_Styles[[#This Row],[Font Size Default]],""))</f>
        <v/>
      </c>
      <c r="J21" s="146"/>
      <c r="K21" s="60"/>
      <c r="L21" s="29" t="str">
        <f>IF(Table_Styles[[#This Row],[Font Weight]]&lt;&gt;"",Table_Styles[[#This Row],[Font Weight]],IF(Table_Styles[[#This Row],[Font Weight Default]]&lt;&gt;"",Table_Styles[[#This Row],[Font Weight Default]],""))</f>
        <v/>
      </c>
      <c r="M21" s="146"/>
      <c r="N21" s="60"/>
      <c r="O21" s="29" t="str">
        <f>IF(Table_Styles[[#This Row],[Colour]]&lt;&gt;"",Table_Styles[[#This Row],[Colour]],IF(Table_Styles[[#This Row],[Colour Default]]&lt;&gt;"",Table_Styles[[#This Row],[Colour Default]],""))</f>
        <v/>
      </c>
      <c r="P21" s="146"/>
      <c r="Q21" s="60"/>
      <c r="R21" s="29" t="str">
        <f>IF(Table_Styles[[#This Row],[Background]]&lt;&gt;"",Table_Styles[[#This Row],[Background]],IF(Table_Styles[[#This Row],[Background Default]]&lt;&gt;"",Table_Styles[[#This Row],[Background Default]],""))</f>
        <v/>
      </c>
      <c r="S21" s="146"/>
      <c r="T21" s="60"/>
      <c r="U21" s="29" t="str">
        <f>IF(Table_Styles[[#This Row],[Border]]&lt;&gt;"",Table_Styles[[#This Row],[Border]],IF(Table_Styles[[#This Row],[Border Default]]&lt;&gt;"",Table_Styles[[#This Row],[Border Default]],""))</f>
        <v/>
      </c>
      <c r="V21" s="60"/>
      <c r="W21" s="60"/>
      <c r="X21" s="29" t="str">
        <f>IF(Table_Styles[[#This Row],[Border Radius]]&lt;&gt;"",Table_Styles[[#This Row],[Border Radius]],IF(Table_Styles[[#This Row],[Border Radius Default]]&lt;&gt;"",Table_Styles[[#This Row],[Border Radius Default]],""))</f>
        <v/>
      </c>
      <c r="Y21" s="146"/>
      <c r="Z21" s="60"/>
      <c r="AA21" s="29" t="str">
        <f>IF(Table_Styles[[#This Row],[MT]]&lt;&gt;"",Table_Styles[[#This Row],[MT]],IF(Table_Styles[[#This Row],[MT Default]]&lt;&gt;"",Table_Styles[[#This Row],[MT Default]],""))</f>
        <v/>
      </c>
      <c r="AB21" s="146"/>
      <c r="AC21" s="60"/>
      <c r="AD21" s="29" t="str">
        <f>IF(Table_Styles[[#This Row],[MR]]&lt;&gt;"",Table_Styles[[#This Row],[MR]],IF(Table_Styles[[#This Row],[MR Default]]&lt;&gt;"",Table_Styles[[#This Row],[MR Default]],""))</f>
        <v/>
      </c>
      <c r="AE21" s="146"/>
      <c r="AF21" s="60" t="s">
        <v>373</v>
      </c>
      <c r="AG21" s="29" t="str">
        <f>IF(Table_Styles[[#This Row],[MB]]&lt;&gt;"",Table_Styles[[#This Row],[MB]],IF(Table_Styles[[#This Row],[MB Default]]&lt;&gt;"",Table_Styles[[#This Row],[MB Default]],""))</f>
        <v>15px</v>
      </c>
      <c r="AH21" s="146"/>
      <c r="AI21" s="60"/>
      <c r="AJ21" s="29" t="str">
        <f>IF(Table_Styles[[#This Row],[ML]]&lt;&gt;"",Table_Styles[[#This Row],[ML]],IF(Table_Styles[[#This Row],[ML Default]]&lt;&gt;"",Table_Styles[[#This Row],[ML Default]],""))</f>
        <v/>
      </c>
      <c r="AK21" s="146"/>
      <c r="AL21" s="60"/>
      <c r="AM21" s="29" t="str">
        <f>IF(Table_Styles[[#This Row],[PT]]&lt;&gt;"",Table_Styles[[#This Row],[PT]],IF(Table_Styles[[#This Row],[PT Default]]&lt;&gt;"",Table_Styles[[#This Row],[PT Default]],""))</f>
        <v/>
      </c>
      <c r="AN21" s="146"/>
      <c r="AO21" s="60"/>
      <c r="AP21" s="29" t="str">
        <f>IF(Table_Styles[[#This Row],[PR]]&lt;&gt;"",Table_Styles[[#This Row],[PR]],IF(Table_Styles[[#This Row],[PR Default]]&lt;&gt;"",Table_Styles[[#This Row],[PR Default]],""))</f>
        <v/>
      </c>
      <c r="AQ21" s="146"/>
      <c r="AR21" s="60"/>
      <c r="AS21" s="29" t="str">
        <f>IF(Table_Styles[[#This Row],[PB]]&lt;&gt;"",Table_Styles[[#This Row],[PB]],IF(Table_Styles[[#This Row],[PB Default]]&lt;&gt;"",Table_Styles[[#This Row],[PB Default]],""))</f>
        <v/>
      </c>
      <c r="AT21" s="146"/>
      <c r="AU21" s="60"/>
      <c r="AV21" s="29" t="str">
        <f>IF(Table_Styles[[#This Row],[PL]]&lt;&gt;"",Table_Styles[[#This Row],[PL]],IF(Table_Styles[[#This Row],[PL Default]]&lt;&gt;"",Table_Styles[[#This Row],[PL Default]],""))</f>
        <v/>
      </c>
      <c r="AW21" s="146"/>
      <c r="AX21" s="60"/>
      <c r="AY21" s="29" t="str">
        <f>IF(Table_Styles[[#This Row],[BT]]&lt;&gt;"",Table_Styles[[#This Row],[BT]],IF(Table_Styles[[#This Row],[BT Default]]&lt;&gt;"",Table_Styles[[#This Row],[BT Default]],""))</f>
        <v/>
      </c>
      <c r="AZ21" s="146"/>
      <c r="BA21" s="60"/>
      <c r="BB21" s="29" t="str">
        <f>IF(Table_Styles[[#This Row],[BR]]&lt;&gt;"",Table_Styles[[#This Row],[BR]],IF(Table_Styles[[#This Row],[BR Default]]&lt;&gt;"",Table_Styles[[#This Row],[BR Default]],""))</f>
        <v/>
      </c>
      <c r="BC21" s="146"/>
      <c r="BD21" s="60"/>
      <c r="BE21" s="29" t="str">
        <f>IF(Table_Styles[[#This Row],[BB]]&lt;&gt;"",Table_Styles[[#This Row],[BB]],IF(Table_Styles[[#This Row],[BB Default]]&lt;&gt;"",Table_Styles[[#This Row],[BB Default]],""))</f>
        <v/>
      </c>
      <c r="BF21" s="146"/>
      <c r="BG21" s="60"/>
      <c r="BH21" s="29" t="str">
        <f>IF(Table_Styles[[#This Row],[BL]]&lt;&gt;"",Table_Styles[[#This Row],[BL]],IF(Table_Styles[[#This Row],[BL Default]]&lt;&gt;"",Table_Styles[[#This Row],[BL Default]],""))</f>
        <v/>
      </c>
      <c r="BI21" s="60"/>
      <c r="BJ21" s="60"/>
      <c r="BK21" s="29" t="str">
        <f>IF(Table_Styles[[#This Row],[Width]]&lt;&gt;"",Table_Styles[[#This Row],[Width]],IF(Table_Styles[[#This Row],[Width Default]]&lt;&gt;"",Table_Styles[[#This Row],[Width Default]],""))</f>
        <v/>
      </c>
      <c r="BL21" s="60"/>
      <c r="BM21" s="60"/>
      <c r="BN21" s="29" t="str">
        <f>IF(Table_Styles[[#This Row],[Height]]&lt;&gt;"",Table_Styles[[#This Row],[Height]],IF(Table_Styles[[#This Row],[Height Default]]&lt;&gt;"",Table_Styles[[#This Row],[Height Default]],""))</f>
        <v/>
      </c>
      <c r="BO21" s="25"/>
      <c r="BP21" s="25"/>
      <c r="BQ21" s="29" t="str">
        <f>IF(Table_Styles[[#This Row],[Top]]&lt;&gt;"",Table_Styles[[#This Row],[Top]],IF(Table_Styles[[#This Row],[Top Default]]&lt;&gt;"",Table_Styles[[#This Row],[Top Default]],""))</f>
        <v/>
      </c>
      <c r="BR21" s="25"/>
      <c r="BS21" s="25"/>
      <c r="BT21" s="29" t="str">
        <f>IF(Table_Styles[[#This Row],[Right]]&lt;&gt;"",Table_Styles[[#This Row],[Right]],IF(Table_Styles[[#This Row],[Right Default]]&lt;&gt;"",Table_Styles[[#This Row],[Right Default]],""))</f>
        <v/>
      </c>
      <c r="BU21" s="25"/>
      <c r="BV21" s="25"/>
      <c r="BW21" s="29" t="str">
        <f>IF(Table_Styles[[#This Row],[Bottom]]&lt;&gt;"",Table_Styles[[#This Row],[Bottom]],IF(Table_Styles[[#This Row],[Bottom Default]]&lt;&gt;"",Table_Styles[[#This Row],[Bottom Default]],""))</f>
        <v/>
      </c>
      <c r="BX21" s="25"/>
      <c r="BY21" s="25"/>
      <c r="BZ21" s="29" t="str">
        <f>IF(Table_Styles[[#This Row],[Left]]&lt;&gt;"",Table_Styles[[#This Row],[Left]],IF(Table_Styles[[#This Row],[Left Default]]&lt;&gt;"",Table_Styles[[#This Row],[Left Default]],""))</f>
        <v/>
      </c>
      <c r="CA21" s="146"/>
      <c r="CB21" s="107" t="str">
        <f>IF(AND(Table_Styles[[#This Row],[Selector]]&lt;&gt;"",Table_Styles[[#This Row],[Font Family Used]]&lt;&gt;"",Table_Styles[[#This Row],[Font Weight Used]]&lt;&gt;""),Table_Styles[[#This Row],[Font Family Used]]&amp;" "&amp;Table_Styles[[#This Row],[Font Weight Used]],"")</f>
        <v/>
      </c>
      <c r="CC21" s="107" t="str">
        <f ca="1">IF(AND(Table_Styles[[#This Row],[Selector]],COUNTIF(OFFSET(CC:CC,0,0,ROW()-1,1),"="&amp;Table_Styles[[#This Row],[Font]])=0),Table_Styles[[#This Row],[Font]],"")</f>
        <v/>
      </c>
      <c r="CD21" s="107" t="str">
        <f ca="1">IF(Table_Styles[[#This Row],[Unique Font]]&lt;&gt;"",
"{""fontFamily"":"""&amp;Table_Styles[[#This Row],[Font Family Used]]&amp;""",""fontWeight"":"&amp;Table_Styles[[#This Row],[Font Weight Used]]&amp;"}","")</f>
        <v/>
      </c>
      <c r="CE21"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21" s="106" t="str">
        <f>IF(AND(Table_Styles[[#This Row],[Selector]]&lt;&gt;"", Table_Styles[[#This Row],[Config Properties]]&lt;&gt;""),
Table_Styles[[#This Row],[Selector]]&amp;" { "&amp;Table_Styles[[#This Row],[Config Properties]]&amp;" }","")</f>
        <v>formly-field .field-content { margin-bottom: 15px }</v>
      </c>
      <c r="CG21" s="106" t="str">
        <f xml:space="preserve">
SUBSTITUTE(SUBSTITUTE(SUBSTITUTE(SUBSTITUTE(SUBSTITUTE(SUBSTITUTE(SUBSTITUTE(SUBSTITUTE(Table_Styles[[#This Row],[Config]],
" {","{"),
"{ ","{"),
" }","}"),
"} ","}"),
" ,",","),
", ",","),
" :",":"),
": ",":")</f>
        <v>formly-field .field-content{margin-bottom:15px}</v>
      </c>
    </row>
    <row r="22" spans="2:85" ht="21" customHeight="1">
      <c r="B22" s="104" t="s">
        <v>18</v>
      </c>
      <c r="C22" s="104" t="s">
        <v>402</v>
      </c>
      <c r="D22" s="60"/>
      <c r="E22" s="60" t="str">
        <f>Settings_Styling_Font_Labels</f>
        <v>Montserrat</v>
      </c>
      <c r="F22" s="52" t="str">
        <f>IF(Table_Styles[[#This Row],[Font Family]]&lt;&gt;"",Table_Styles[[#This Row],[Font Family]],IF(Table_Styles[[#This Row],[Font Family Default]]&lt;&gt;"",Table_Styles[[#This Row],[Font Family Default]],""))</f>
        <v>Montserrat</v>
      </c>
      <c r="G22" s="59"/>
      <c r="H22" s="135" t="s">
        <v>403</v>
      </c>
      <c r="I22" s="52" t="str">
        <f>IF(Table_Styles[[#This Row],[Font Size]]&lt;&gt;"",Table_Styles[[#This Row],[Font Size]],IF(Table_Styles[[#This Row],[Font Size Default]]&lt;&gt;"",Table_Styles[[#This Row],[Font Size Default]],""))</f>
        <v>14px</v>
      </c>
      <c r="J22" s="59"/>
      <c r="K22" s="60">
        <f>Settings_Styling_Font_Weight_Labels</f>
        <v>700</v>
      </c>
      <c r="L22" s="52">
        <f>IF(Table_Styles[[#This Row],[Font Weight]]&lt;&gt;"",Table_Styles[[#This Row],[Font Weight]],IF(Table_Styles[[#This Row],[Font Weight Default]]&lt;&gt;"",Table_Styles[[#This Row],[Font Weight Default]],""))</f>
        <v>700</v>
      </c>
      <c r="M22" s="59"/>
      <c r="N22" s="59" t="str">
        <f>Colour_Foreground_1</f>
        <v>#1d1c1c</v>
      </c>
      <c r="O22" s="52" t="str">
        <f>IF(Table_Styles[[#This Row],[Colour]]&lt;&gt;"",Table_Styles[[#This Row],[Colour]],IF(Table_Styles[[#This Row],[Colour Default]]&lt;&gt;"",Table_Styles[[#This Row],[Colour Default]],""))</f>
        <v>#1d1c1c</v>
      </c>
      <c r="P22" s="59"/>
      <c r="Q22" s="59"/>
      <c r="R22" s="52" t="str">
        <f>IF(Table_Styles[[#This Row],[Background]]&lt;&gt;"",Table_Styles[[#This Row],[Background]],IF(Table_Styles[[#This Row],[Background Default]]&lt;&gt;"",Table_Styles[[#This Row],[Background Default]],""))</f>
        <v/>
      </c>
      <c r="S22" s="59"/>
      <c r="T22" s="59"/>
      <c r="U22" s="52" t="str">
        <f>IF(Table_Styles[[#This Row],[Border]]&lt;&gt;"",Table_Styles[[#This Row],[Border]],IF(Table_Styles[[#This Row],[Border Default]]&lt;&gt;"",Table_Styles[[#This Row],[Border Default]],""))</f>
        <v/>
      </c>
      <c r="V22" s="59"/>
      <c r="W22" s="59"/>
      <c r="X22" s="52" t="str">
        <f>IF(Table_Styles[[#This Row],[Border Radius]]&lt;&gt;"",Table_Styles[[#This Row],[Border Radius]],IF(Table_Styles[[#This Row],[Border Radius Default]]&lt;&gt;"",Table_Styles[[#This Row],[Border Radius Default]],""))</f>
        <v/>
      </c>
      <c r="Y22" s="59"/>
      <c r="Z22" s="59"/>
      <c r="AA22" s="52" t="str">
        <f>IF(Table_Styles[[#This Row],[MT]]&lt;&gt;"",Table_Styles[[#This Row],[MT]],IF(Table_Styles[[#This Row],[MT Default]]&lt;&gt;"",Table_Styles[[#This Row],[MT Default]],""))</f>
        <v/>
      </c>
      <c r="AB22" s="59"/>
      <c r="AC22" s="59"/>
      <c r="AD22" s="52" t="str">
        <f>IF(Table_Styles[[#This Row],[MR]]&lt;&gt;"",Table_Styles[[#This Row],[MR]],IF(Table_Styles[[#This Row],[MR Default]]&lt;&gt;"",Table_Styles[[#This Row],[MR Default]],""))</f>
        <v/>
      </c>
      <c r="AE22" s="59"/>
      <c r="AF22" s="135" t="s">
        <v>159</v>
      </c>
      <c r="AG22" s="52" t="str">
        <f>IF(Table_Styles[[#This Row],[MB]]&lt;&gt;"",Table_Styles[[#This Row],[MB]],IF(Table_Styles[[#This Row],[MB Default]]&lt;&gt;"",Table_Styles[[#This Row],[MB Default]],""))</f>
        <v>0</v>
      </c>
      <c r="AH22" s="59"/>
      <c r="AI22" s="59"/>
      <c r="AJ22" s="52" t="str">
        <f>IF(Table_Styles[[#This Row],[ML]]&lt;&gt;"",Table_Styles[[#This Row],[ML]],IF(Table_Styles[[#This Row],[ML Default]]&lt;&gt;"",Table_Styles[[#This Row],[ML Default]],""))</f>
        <v/>
      </c>
      <c r="AK22" s="59"/>
      <c r="AL22" s="59"/>
      <c r="AM22" s="52" t="str">
        <f>IF(Table_Styles[[#This Row],[PT]]&lt;&gt;"",Table_Styles[[#This Row],[PT]],IF(Table_Styles[[#This Row],[PT Default]]&lt;&gt;"",Table_Styles[[#This Row],[PT Default]],""))</f>
        <v/>
      </c>
      <c r="AN22" s="59"/>
      <c r="AO22" s="59"/>
      <c r="AP22" s="52" t="str">
        <f>IF(Table_Styles[[#This Row],[PR]]&lt;&gt;"",Table_Styles[[#This Row],[PR]],IF(Table_Styles[[#This Row],[PR Default]]&lt;&gt;"",Table_Styles[[#This Row],[PR Default]],""))</f>
        <v/>
      </c>
      <c r="AQ22" s="59"/>
      <c r="AR22" s="59"/>
      <c r="AS22" s="52" t="str">
        <f>IF(Table_Styles[[#This Row],[PB]]&lt;&gt;"",Table_Styles[[#This Row],[PB]],IF(Table_Styles[[#This Row],[PB Default]]&lt;&gt;"",Table_Styles[[#This Row],[PB Default]],""))</f>
        <v/>
      </c>
      <c r="AT22" s="59"/>
      <c r="AU22" s="59"/>
      <c r="AV22" s="52" t="str">
        <f>IF(Table_Styles[[#This Row],[PL]]&lt;&gt;"",Table_Styles[[#This Row],[PL]],IF(Table_Styles[[#This Row],[PL Default]]&lt;&gt;"",Table_Styles[[#This Row],[PL Default]],""))</f>
        <v/>
      </c>
      <c r="AW22" s="59"/>
      <c r="AX22" s="59"/>
      <c r="AY22" s="52" t="str">
        <f>IF(Table_Styles[[#This Row],[BT]]&lt;&gt;"",Table_Styles[[#This Row],[BT]],IF(Table_Styles[[#This Row],[BT Default]]&lt;&gt;"",Table_Styles[[#This Row],[BT Default]],""))</f>
        <v/>
      </c>
      <c r="AZ22" s="59"/>
      <c r="BA22" s="59"/>
      <c r="BB22" s="52" t="str">
        <f>IF(Table_Styles[[#This Row],[BR]]&lt;&gt;"",Table_Styles[[#This Row],[BR]],IF(Table_Styles[[#This Row],[BR Default]]&lt;&gt;"",Table_Styles[[#This Row],[BR Default]],""))</f>
        <v/>
      </c>
      <c r="BC22" s="59"/>
      <c r="BD22" s="59"/>
      <c r="BE22" s="52" t="str">
        <f>IF(Table_Styles[[#This Row],[BB]]&lt;&gt;"",Table_Styles[[#This Row],[BB]],IF(Table_Styles[[#This Row],[BB Default]]&lt;&gt;"",Table_Styles[[#This Row],[BB Default]],""))</f>
        <v/>
      </c>
      <c r="BF22" s="59"/>
      <c r="BG22" s="59"/>
      <c r="BH22" s="52" t="str">
        <f>IF(Table_Styles[[#This Row],[BL]]&lt;&gt;"",Table_Styles[[#This Row],[BL]],IF(Table_Styles[[#This Row],[BL Default]]&lt;&gt;"",Table_Styles[[#This Row],[BL Default]],""))</f>
        <v/>
      </c>
      <c r="BI22" s="59"/>
      <c r="BJ22" s="59"/>
      <c r="BK22" s="52" t="str">
        <f>IF(Table_Styles[[#This Row],[Width]]&lt;&gt;"",Table_Styles[[#This Row],[Width]],IF(Table_Styles[[#This Row],[Width Default]]&lt;&gt;"",Table_Styles[[#This Row],[Width Default]],""))</f>
        <v/>
      </c>
      <c r="BL22" s="59"/>
      <c r="BM22" s="59"/>
      <c r="BN22" s="52" t="str">
        <f>IF(Table_Styles[[#This Row],[Height]]&lt;&gt;"",Table_Styles[[#This Row],[Height]],IF(Table_Styles[[#This Row],[Height Default]]&lt;&gt;"",Table_Styles[[#This Row],[Height Default]],""))</f>
        <v/>
      </c>
      <c r="BO22" s="52"/>
      <c r="BP22" s="52"/>
      <c r="BQ22" s="52" t="str">
        <f>IF(Table_Styles[[#This Row],[Top]]&lt;&gt;"",Table_Styles[[#This Row],[Top]],IF(Table_Styles[[#This Row],[Top Default]]&lt;&gt;"",Table_Styles[[#This Row],[Top Default]],""))</f>
        <v/>
      </c>
      <c r="BR22" s="52"/>
      <c r="BS22" s="52"/>
      <c r="BT22" s="52" t="str">
        <f>IF(Table_Styles[[#This Row],[Right]]&lt;&gt;"",Table_Styles[[#This Row],[Right]],IF(Table_Styles[[#This Row],[Right Default]]&lt;&gt;"",Table_Styles[[#This Row],[Right Default]],""))</f>
        <v/>
      </c>
      <c r="BU22" s="52"/>
      <c r="BV22" s="52"/>
      <c r="BW22" s="52" t="str">
        <f>IF(Table_Styles[[#This Row],[Bottom]]&lt;&gt;"",Table_Styles[[#This Row],[Bottom]],IF(Table_Styles[[#This Row],[Bottom Default]]&lt;&gt;"",Table_Styles[[#This Row],[Bottom Default]],""))</f>
        <v/>
      </c>
      <c r="BX22" s="52"/>
      <c r="BY22" s="52"/>
      <c r="BZ22" s="52" t="str">
        <f>IF(Table_Styles[[#This Row],[Left]]&lt;&gt;"",Table_Styles[[#This Row],[Left]],IF(Table_Styles[[#This Row],[Left Default]]&lt;&gt;"",Table_Styles[[#This Row],[Left Default]],""))</f>
        <v/>
      </c>
      <c r="CA22" s="59"/>
      <c r="CB22" s="103" t="str">
        <f>IF(AND(Table_Styles[[#This Row],[Selector]]&lt;&gt;"",Table_Styles[[#This Row],[Font Family Used]]&lt;&gt;"",Table_Styles[[#This Row],[Font Weight Used]]&lt;&gt;""),Table_Styles[[#This Row],[Font Family Used]]&amp;" "&amp;Table_Styles[[#This Row],[Font Weight Used]],"")</f>
        <v>Montserrat 700</v>
      </c>
      <c r="CC22" s="103" t="str">
        <f ca="1">IF(AND(Table_Styles[[#This Row],[Selector]],COUNTIF(OFFSET(CC:CC,0,0,ROW()-1,1),"="&amp;Table_Styles[[#This Row],[Font]])=0),Table_Styles[[#This Row],[Font]],"")</f>
        <v>Montserrat 700</v>
      </c>
      <c r="CD22" s="103" t="str">
        <f ca="1">IF(Table_Styles[[#This Row],[Unique Font]]&lt;&gt;"",
"{""fontFamily"":"""&amp;Table_Styles[[#This Row],[Font Family Used]]&amp;""",""fontWeight"":"&amp;Table_Styles[[#This Row],[Font Weight Used]]&amp;"}","")</f>
        <v>{"fontFamily":"Montserrat","fontWeight":700}</v>
      </c>
      <c r="CE2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700;color: #1d1c1c;margin-bottom: 0</v>
      </c>
      <c r="CF22" s="103" t="str">
        <f>IF(AND(Table_Styles[[#This Row],[Selector]]&lt;&gt;"", Table_Styles[[#This Row],[Config Properties]]&lt;&gt;""),
Table_Styles[[#This Row],[Selector]]&amp;" { "&amp;Table_Styles[[#This Row],[Config Properties]]&amp;" }","")</f>
        <v>formly-field label { font-family: 'Montserrat';font-size: 14px;font-weight: 700;color: #1d1c1c;margin-bottom: 0 }</v>
      </c>
      <c r="CG22" s="103" t="str">
        <f xml:space="preserve">
SUBSTITUTE(SUBSTITUTE(SUBSTITUTE(SUBSTITUTE(SUBSTITUTE(SUBSTITUTE(SUBSTITUTE(SUBSTITUTE(Table_Styles[[#This Row],[Config]],
" {","{"),
"{ ","{"),
" }","}"),
"} ","}"),
" ,",","),
", ",","),
" :",":"),
": ",":")</f>
        <v>formly-field label{font-family:'Montserrat';font-size:14px;font-weight:700;color:#1d1c1c;margin-bottom:0}</v>
      </c>
    </row>
    <row r="23" spans="2:85" ht="21" customHeight="1">
      <c r="B23" s="103" t="s">
        <v>19</v>
      </c>
      <c r="C23" s="105" t="s">
        <v>719</v>
      </c>
      <c r="D23" s="146"/>
      <c r="E23" s="60"/>
      <c r="F23" s="50" t="str">
        <f>IF(Table_Styles[[#This Row],[Font Family]]&lt;&gt;"",Table_Styles[[#This Row],[Font Family]],IF(Table_Styles[[#This Row],[Font Family Default]]&lt;&gt;"",Table_Styles[[#This Row],[Font Family Default]],""))</f>
        <v/>
      </c>
      <c r="G23" s="146"/>
      <c r="H23" s="135" t="s">
        <v>373</v>
      </c>
      <c r="I23" s="50" t="str">
        <f>IF(Table_Styles[[#This Row],[Font Size]]&lt;&gt;"",Table_Styles[[#This Row],[Font Size]],IF(Table_Styles[[#This Row],[Font Size Default]]&lt;&gt;"",Table_Styles[[#This Row],[Font Size Default]],""))</f>
        <v>15px</v>
      </c>
      <c r="J23" s="146"/>
      <c r="K23" s="60"/>
      <c r="L23" s="50" t="str">
        <f>IF(Table_Styles[[#This Row],[Font Weight]]&lt;&gt;"",Table_Styles[[#This Row],[Font Weight]],IF(Table_Styles[[#This Row],[Font Weight Default]]&lt;&gt;"",Table_Styles[[#This Row],[Font Weight Default]],""))</f>
        <v/>
      </c>
      <c r="M23" s="146"/>
      <c r="N23" s="59"/>
      <c r="O23" s="50" t="str">
        <f>IF(Table_Styles[[#This Row],[Colour]]&lt;&gt;"",Table_Styles[[#This Row],[Colour]],IF(Table_Styles[[#This Row],[Colour Default]]&lt;&gt;"",Table_Styles[[#This Row],[Colour Default]],""))</f>
        <v/>
      </c>
      <c r="P23" s="146"/>
      <c r="Q23" s="59"/>
      <c r="R23" s="50" t="str">
        <f>IF(Table_Styles[[#This Row],[Background]]&lt;&gt;"",Table_Styles[[#This Row],[Background]],IF(Table_Styles[[#This Row],[Background Default]]&lt;&gt;"",Table_Styles[[#This Row],[Background Default]],""))</f>
        <v/>
      </c>
      <c r="S23" s="146"/>
      <c r="T23" s="59"/>
      <c r="U23" s="50" t="str">
        <f>IF(Table_Styles[[#This Row],[Border]]&lt;&gt;"",Table_Styles[[#This Row],[Border]],IF(Table_Styles[[#This Row],[Border Default]]&lt;&gt;"",Table_Styles[[#This Row],[Border Default]],""))</f>
        <v/>
      </c>
      <c r="V23" s="59"/>
      <c r="W23" s="59"/>
      <c r="X23" s="50" t="str">
        <f>IF(Table_Styles[[#This Row],[Border Radius]]&lt;&gt;"",Table_Styles[[#This Row],[Border Radius]],IF(Table_Styles[[#This Row],[Border Radius Default]]&lt;&gt;"",Table_Styles[[#This Row],[Border Radius Default]],""))</f>
        <v/>
      </c>
      <c r="Y23" s="146"/>
      <c r="Z23" s="59" t="s">
        <v>718</v>
      </c>
      <c r="AA23" s="50" t="str">
        <f>IF(Table_Styles[[#This Row],[MT]]&lt;&gt;"",Table_Styles[[#This Row],[MT]],IF(Table_Styles[[#This Row],[MT Default]]&lt;&gt;"",Table_Styles[[#This Row],[MT Default]],""))</f>
        <v>0px</v>
      </c>
      <c r="AB23" s="146"/>
      <c r="AC23" s="59"/>
      <c r="AD23" s="50" t="str">
        <f>IF(Table_Styles[[#This Row],[MR]]&lt;&gt;"",Table_Styles[[#This Row],[MR]],IF(Table_Styles[[#This Row],[MR Default]]&lt;&gt;"",Table_Styles[[#This Row],[MR Default]],""))</f>
        <v/>
      </c>
      <c r="AE23" s="146"/>
      <c r="AF23" s="135" t="s">
        <v>392</v>
      </c>
      <c r="AG23" s="50" t="str">
        <f>IF(Table_Styles[[#This Row],[MB]]&lt;&gt;"",Table_Styles[[#This Row],[MB]],IF(Table_Styles[[#This Row],[MB Default]]&lt;&gt;"",Table_Styles[[#This Row],[MB Default]],""))</f>
        <v>10px</v>
      </c>
      <c r="AH23" s="146"/>
      <c r="AI23" s="59"/>
      <c r="AJ23" s="50" t="str">
        <f>IF(Table_Styles[[#This Row],[ML]]&lt;&gt;"",Table_Styles[[#This Row],[ML]],IF(Table_Styles[[#This Row],[ML Default]]&lt;&gt;"",Table_Styles[[#This Row],[ML Default]],""))</f>
        <v/>
      </c>
      <c r="AK23" s="146"/>
      <c r="AL23" s="59"/>
      <c r="AM23" s="50" t="str">
        <f>IF(Table_Styles[[#This Row],[PT]]&lt;&gt;"",Table_Styles[[#This Row],[PT]],IF(Table_Styles[[#This Row],[PT Default]]&lt;&gt;"",Table_Styles[[#This Row],[PT Default]],""))</f>
        <v/>
      </c>
      <c r="AN23" s="146"/>
      <c r="AO23" s="59"/>
      <c r="AP23" s="50" t="str">
        <f>IF(Table_Styles[[#This Row],[PR]]&lt;&gt;"",Table_Styles[[#This Row],[PR]],IF(Table_Styles[[#This Row],[PR Default]]&lt;&gt;"",Table_Styles[[#This Row],[PR Default]],""))</f>
        <v/>
      </c>
      <c r="AQ23" s="146"/>
      <c r="AR23" s="59"/>
      <c r="AS23" s="50" t="str">
        <f>IF(Table_Styles[[#This Row],[PB]]&lt;&gt;"",Table_Styles[[#This Row],[PB]],IF(Table_Styles[[#This Row],[PB Default]]&lt;&gt;"",Table_Styles[[#This Row],[PB Default]],""))</f>
        <v/>
      </c>
      <c r="AT23" s="146"/>
      <c r="AU23" s="59"/>
      <c r="AV23" s="50" t="str">
        <f>IF(Table_Styles[[#This Row],[PL]]&lt;&gt;"",Table_Styles[[#This Row],[PL]],IF(Table_Styles[[#This Row],[PL Default]]&lt;&gt;"",Table_Styles[[#This Row],[PL Default]],""))</f>
        <v/>
      </c>
      <c r="AW23" s="146"/>
      <c r="AX23" s="59"/>
      <c r="AY23" s="50" t="str">
        <f>IF(Table_Styles[[#This Row],[BT]]&lt;&gt;"",Table_Styles[[#This Row],[BT]],IF(Table_Styles[[#This Row],[BT Default]]&lt;&gt;"",Table_Styles[[#This Row],[BT Default]],""))</f>
        <v/>
      </c>
      <c r="AZ23" s="146"/>
      <c r="BA23" s="59"/>
      <c r="BB23" s="50" t="str">
        <f>IF(Table_Styles[[#This Row],[BR]]&lt;&gt;"",Table_Styles[[#This Row],[BR]],IF(Table_Styles[[#This Row],[BR Default]]&lt;&gt;"",Table_Styles[[#This Row],[BR Default]],""))</f>
        <v/>
      </c>
      <c r="BC23" s="146"/>
      <c r="BD23" s="59"/>
      <c r="BE23" s="50" t="str">
        <f>IF(Table_Styles[[#This Row],[BB]]&lt;&gt;"",Table_Styles[[#This Row],[BB]],IF(Table_Styles[[#This Row],[BB Default]]&lt;&gt;"",Table_Styles[[#This Row],[BB Default]],""))</f>
        <v/>
      </c>
      <c r="BF23" s="146"/>
      <c r="BG23" s="59"/>
      <c r="BH23" s="50" t="str">
        <f>IF(Table_Styles[[#This Row],[BL]]&lt;&gt;"",Table_Styles[[#This Row],[BL]],IF(Table_Styles[[#This Row],[BL Default]]&lt;&gt;"",Table_Styles[[#This Row],[BL Default]],""))</f>
        <v/>
      </c>
      <c r="BI23" s="59"/>
      <c r="BJ23" s="59"/>
      <c r="BK23" s="50" t="str">
        <f>IF(Table_Styles[[#This Row],[Width]]&lt;&gt;"",Table_Styles[[#This Row],[Width]],IF(Table_Styles[[#This Row],[Width Default]]&lt;&gt;"",Table_Styles[[#This Row],[Width Default]],""))</f>
        <v/>
      </c>
      <c r="BL23" s="59"/>
      <c r="BM23" s="59"/>
      <c r="BN23" s="50" t="str">
        <f>IF(Table_Styles[[#This Row],[Height]]&lt;&gt;"",Table_Styles[[#This Row],[Height]],IF(Table_Styles[[#This Row],[Height Default]]&lt;&gt;"",Table_Styles[[#This Row],[Height Default]],""))</f>
        <v/>
      </c>
      <c r="BO23" s="52"/>
      <c r="BP23" s="52"/>
      <c r="BQ23" s="50" t="str">
        <f>IF(Table_Styles[[#This Row],[Top]]&lt;&gt;"",Table_Styles[[#This Row],[Top]],IF(Table_Styles[[#This Row],[Top Default]]&lt;&gt;"",Table_Styles[[#This Row],[Top Default]],""))</f>
        <v/>
      </c>
      <c r="BR23" s="52"/>
      <c r="BS23" s="52"/>
      <c r="BT23" s="50" t="str">
        <f>IF(Table_Styles[[#This Row],[Right]]&lt;&gt;"",Table_Styles[[#This Row],[Right]],IF(Table_Styles[[#This Row],[Right Default]]&lt;&gt;"",Table_Styles[[#This Row],[Right Default]],""))</f>
        <v/>
      </c>
      <c r="BU23" s="52"/>
      <c r="BV23" s="52"/>
      <c r="BW23" s="50" t="str">
        <f>IF(Table_Styles[[#This Row],[Bottom]]&lt;&gt;"",Table_Styles[[#This Row],[Bottom]],IF(Table_Styles[[#This Row],[Bottom Default]]&lt;&gt;"",Table_Styles[[#This Row],[Bottom Default]],""))</f>
        <v/>
      </c>
      <c r="BX23" s="52"/>
      <c r="BY23" s="52"/>
      <c r="BZ23" s="50" t="str">
        <f>IF(Table_Styles[[#This Row],[Left]]&lt;&gt;"",Table_Styles[[#This Row],[Left]],IF(Table_Styles[[#This Row],[Left Default]]&lt;&gt;"",Table_Styles[[#This Row],[Left Default]],""))</f>
        <v/>
      </c>
      <c r="CA23" s="146"/>
      <c r="CB23" s="106" t="str">
        <f>IF(AND(Table_Styles[[#This Row],[Selector]]&lt;&gt;"",Table_Styles[[#This Row],[Font Family Used]]&lt;&gt;"",Table_Styles[[#This Row],[Font Weight Used]]&lt;&gt;""),Table_Styles[[#This Row],[Font Family Used]]&amp;" "&amp;Table_Styles[[#This Row],[Font Weight Used]],"")</f>
        <v/>
      </c>
      <c r="CC23" s="106" t="str">
        <f ca="1">IF(AND(Table_Styles[[#This Row],[Selector]],COUNTIF(OFFSET(CC:CC,0,0,ROW()-1,1),"="&amp;Table_Styles[[#This Row],[Font]])=0),Table_Styles[[#This Row],[Font]],"")</f>
        <v/>
      </c>
      <c r="CD23" s="106" t="str">
        <f ca="1">IF(Table_Styles[[#This Row],[Unique Font]]&lt;&gt;"",
"{""fontFamily"":"""&amp;Table_Styles[[#This Row],[Font Family Used]]&amp;""",""fontWeight"":"&amp;Table_Styles[[#This Row],[Font Weight Used]]&amp;"}","")</f>
        <v/>
      </c>
      <c r="CE23"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15px;margin-top: 0px;margin-bottom: 10px</v>
      </c>
      <c r="CF23" s="106" t="str">
        <f>IF(AND(Table_Styles[[#This Row],[Selector]]&lt;&gt;"", Table_Styles[[#This Row],[Config Properties]]&lt;&gt;""),
Table_Styles[[#This Row],[Selector]]&amp;" { "&amp;Table_Styles[[#This Row],[Config Properties]]&amp;" }","")</f>
        <v>formly-field .question { font-size: 15px;margin-top: 0px;margin-bottom: 10px }</v>
      </c>
      <c r="CG23" s="106" t="str">
        <f xml:space="preserve">
SUBSTITUTE(SUBSTITUTE(SUBSTITUTE(SUBSTITUTE(SUBSTITUTE(SUBSTITUTE(SUBSTITUTE(SUBSTITUTE(Table_Styles[[#This Row],[Config]],
" {","{"),
"{ ","{"),
" }","}"),
"} ","}"),
" ,",","),
", ",","),
" :",":"),
": ",":")</f>
        <v>formly-field .question{font-size:15px;margin-top:0px;margin-bottom:10px}</v>
      </c>
    </row>
    <row r="24" spans="2:85" ht="21" customHeight="1">
      <c r="B24" s="103" t="s">
        <v>404</v>
      </c>
      <c r="C24" s="104" t="s">
        <v>405</v>
      </c>
      <c r="D24" s="60"/>
      <c r="E24" s="60" t="str">
        <f>Settings_Styling_Font_Body_Text</f>
        <v>Montserrat</v>
      </c>
      <c r="F24" s="52" t="str">
        <f>IF(Table_Styles[[#This Row],[Font Family]]&lt;&gt;"",Table_Styles[[#This Row],[Font Family]],IF(Table_Styles[[#This Row],[Font Family Default]]&lt;&gt;"",Table_Styles[[#This Row],[Font Family Default]],""))</f>
        <v>Montserrat</v>
      </c>
      <c r="G24" s="59"/>
      <c r="H24" s="135" t="s">
        <v>406</v>
      </c>
      <c r="I24" s="52" t="str">
        <f>IF(Table_Styles[[#This Row],[Font Size]]&lt;&gt;"",Table_Styles[[#This Row],[Font Size]],IF(Table_Styles[[#This Row],[Font Size Default]]&lt;&gt;"",Table_Styles[[#This Row],[Font Size Default]],""))</f>
        <v>13px</v>
      </c>
      <c r="J24" s="59"/>
      <c r="K24" s="60">
        <f>Settings_Styling_Font_Weight_Body_Text</f>
        <v>400</v>
      </c>
      <c r="L24" s="52">
        <f>IF(Table_Styles[[#This Row],[Font Weight]]&lt;&gt;"",Table_Styles[[#This Row],[Font Weight]],IF(Table_Styles[[#This Row],[Font Weight Default]]&lt;&gt;"",Table_Styles[[#This Row],[Font Weight Default]],""))</f>
        <v>400</v>
      </c>
      <c r="M24" s="59"/>
      <c r="N24" s="59" t="str">
        <f>Colour_Foreground_2</f>
        <v>#3a62a0</v>
      </c>
      <c r="O24" s="52" t="str">
        <f>IF(Table_Styles[[#This Row],[Colour]]&lt;&gt;"",Table_Styles[[#This Row],[Colour]],IF(Table_Styles[[#This Row],[Colour Default]]&lt;&gt;"",Table_Styles[[#This Row],[Colour Default]],""))</f>
        <v>#3a62a0</v>
      </c>
      <c r="P24" s="59"/>
      <c r="Q24" s="59"/>
      <c r="R24" s="52" t="str">
        <f>IF(Table_Styles[[#This Row],[Background]]&lt;&gt;"",Table_Styles[[#This Row],[Background]],IF(Table_Styles[[#This Row],[Background Default]]&lt;&gt;"",Table_Styles[[#This Row],[Background Default]],""))</f>
        <v/>
      </c>
      <c r="S24" s="59"/>
      <c r="T24" s="59"/>
      <c r="U24" s="52" t="str">
        <f>IF(Table_Styles[[#This Row],[Border]]&lt;&gt;"",Table_Styles[[#This Row],[Border]],IF(Table_Styles[[#This Row],[Border Default]]&lt;&gt;"",Table_Styles[[#This Row],[Border Default]],""))</f>
        <v/>
      </c>
      <c r="V24" s="59"/>
      <c r="W24" s="59"/>
      <c r="X24" s="52" t="str">
        <f>IF(Table_Styles[[#This Row],[Border Radius]]&lt;&gt;"",Table_Styles[[#This Row],[Border Radius]],IF(Table_Styles[[#This Row],[Border Radius Default]]&lt;&gt;"",Table_Styles[[#This Row],[Border Radius Default]],""))</f>
        <v/>
      </c>
      <c r="Y24" s="59"/>
      <c r="Z24" s="135" t="s">
        <v>398</v>
      </c>
      <c r="AA24" s="52" t="str">
        <f>IF(Table_Styles[[#This Row],[MT]]&lt;&gt;"",Table_Styles[[#This Row],[MT]],IF(Table_Styles[[#This Row],[MT Default]]&lt;&gt;"",Table_Styles[[#This Row],[MT Default]],""))</f>
        <v>5px</v>
      </c>
      <c r="AB24" s="59"/>
      <c r="AC24" s="59"/>
      <c r="AD24" s="52" t="str">
        <f>IF(Table_Styles[[#This Row],[MR]]&lt;&gt;"",Table_Styles[[#This Row],[MR]],IF(Table_Styles[[#This Row],[MR Default]]&lt;&gt;"",Table_Styles[[#This Row],[MR Default]],""))</f>
        <v/>
      </c>
      <c r="AE24" s="59"/>
      <c r="AF24" s="59"/>
      <c r="AG24" s="52" t="str">
        <f>IF(Table_Styles[[#This Row],[MB]]&lt;&gt;"",Table_Styles[[#This Row],[MB]],IF(Table_Styles[[#This Row],[MB Default]]&lt;&gt;"",Table_Styles[[#This Row],[MB Default]],""))</f>
        <v/>
      </c>
      <c r="AH24" s="59"/>
      <c r="AI24" s="59"/>
      <c r="AJ24" s="52" t="str">
        <f>IF(Table_Styles[[#This Row],[ML]]&lt;&gt;"",Table_Styles[[#This Row],[ML]],IF(Table_Styles[[#This Row],[ML Default]]&lt;&gt;"",Table_Styles[[#This Row],[ML Default]],""))</f>
        <v/>
      </c>
      <c r="AK24" s="59"/>
      <c r="AL24" s="59"/>
      <c r="AM24" s="52" t="str">
        <f>IF(Table_Styles[[#This Row],[PT]]&lt;&gt;"",Table_Styles[[#This Row],[PT]],IF(Table_Styles[[#This Row],[PT Default]]&lt;&gt;"",Table_Styles[[#This Row],[PT Default]],""))</f>
        <v/>
      </c>
      <c r="AN24" s="59"/>
      <c r="AO24" s="59"/>
      <c r="AP24" s="52" t="str">
        <f>IF(Table_Styles[[#This Row],[PR]]&lt;&gt;"",Table_Styles[[#This Row],[PR]],IF(Table_Styles[[#This Row],[PR Default]]&lt;&gt;"",Table_Styles[[#This Row],[PR Default]],""))</f>
        <v/>
      </c>
      <c r="AQ24" s="59"/>
      <c r="AR24" s="59"/>
      <c r="AS24" s="52" t="str">
        <f>IF(Table_Styles[[#This Row],[PB]]&lt;&gt;"",Table_Styles[[#This Row],[PB]],IF(Table_Styles[[#This Row],[PB Default]]&lt;&gt;"",Table_Styles[[#This Row],[PB Default]],""))</f>
        <v/>
      </c>
      <c r="AT24" s="59"/>
      <c r="AU24" s="59"/>
      <c r="AV24" s="52" t="str">
        <f>IF(Table_Styles[[#This Row],[PL]]&lt;&gt;"",Table_Styles[[#This Row],[PL]],IF(Table_Styles[[#This Row],[PL Default]]&lt;&gt;"",Table_Styles[[#This Row],[PL Default]],""))</f>
        <v/>
      </c>
      <c r="AW24" s="59"/>
      <c r="AX24" s="59"/>
      <c r="AY24" s="52" t="str">
        <f>IF(Table_Styles[[#This Row],[BT]]&lt;&gt;"",Table_Styles[[#This Row],[BT]],IF(Table_Styles[[#This Row],[BT Default]]&lt;&gt;"",Table_Styles[[#This Row],[BT Default]],""))</f>
        <v/>
      </c>
      <c r="AZ24" s="59"/>
      <c r="BA24" s="59"/>
      <c r="BB24" s="52" t="str">
        <f>IF(Table_Styles[[#This Row],[BR]]&lt;&gt;"",Table_Styles[[#This Row],[BR]],IF(Table_Styles[[#This Row],[BR Default]]&lt;&gt;"",Table_Styles[[#This Row],[BR Default]],""))</f>
        <v/>
      </c>
      <c r="BC24" s="59"/>
      <c r="BD24" s="59"/>
      <c r="BE24" s="52" t="str">
        <f>IF(Table_Styles[[#This Row],[BB]]&lt;&gt;"",Table_Styles[[#This Row],[BB]],IF(Table_Styles[[#This Row],[BB Default]]&lt;&gt;"",Table_Styles[[#This Row],[BB Default]],""))</f>
        <v/>
      </c>
      <c r="BF24" s="59"/>
      <c r="BG24" s="59"/>
      <c r="BH24" s="52" t="str">
        <f>IF(Table_Styles[[#This Row],[BL]]&lt;&gt;"",Table_Styles[[#This Row],[BL]],IF(Table_Styles[[#This Row],[BL Default]]&lt;&gt;"",Table_Styles[[#This Row],[BL Default]],""))</f>
        <v/>
      </c>
      <c r="BI24" s="59"/>
      <c r="BJ24" s="59"/>
      <c r="BK24" s="52" t="str">
        <f>IF(Table_Styles[[#This Row],[Width]]&lt;&gt;"",Table_Styles[[#This Row],[Width]],IF(Table_Styles[[#This Row],[Width Default]]&lt;&gt;"",Table_Styles[[#This Row],[Width Default]],""))</f>
        <v/>
      </c>
      <c r="BL24" s="59"/>
      <c r="BM24" s="59"/>
      <c r="BN24" s="52" t="str">
        <f>IF(Table_Styles[[#This Row],[Height]]&lt;&gt;"",Table_Styles[[#This Row],[Height]],IF(Table_Styles[[#This Row],[Height Default]]&lt;&gt;"",Table_Styles[[#This Row],[Height Default]],""))</f>
        <v/>
      </c>
      <c r="BO24" s="52"/>
      <c r="BP24" s="52"/>
      <c r="BQ24" s="52" t="str">
        <f>IF(Table_Styles[[#This Row],[Top]]&lt;&gt;"",Table_Styles[[#This Row],[Top]],IF(Table_Styles[[#This Row],[Top Default]]&lt;&gt;"",Table_Styles[[#This Row],[Top Default]],""))</f>
        <v/>
      </c>
      <c r="BR24" s="52"/>
      <c r="BS24" s="52"/>
      <c r="BT24" s="52" t="str">
        <f>IF(Table_Styles[[#This Row],[Right]]&lt;&gt;"",Table_Styles[[#This Row],[Right]],IF(Table_Styles[[#This Row],[Right Default]]&lt;&gt;"",Table_Styles[[#This Row],[Right Default]],""))</f>
        <v/>
      </c>
      <c r="BU24" s="52"/>
      <c r="BV24" s="52"/>
      <c r="BW24" s="52" t="str">
        <f>IF(Table_Styles[[#This Row],[Bottom]]&lt;&gt;"",Table_Styles[[#This Row],[Bottom]],IF(Table_Styles[[#This Row],[Bottom Default]]&lt;&gt;"",Table_Styles[[#This Row],[Bottom Default]],""))</f>
        <v/>
      </c>
      <c r="BX24" s="52"/>
      <c r="BY24" s="52"/>
      <c r="BZ24" s="52" t="str">
        <f>IF(Table_Styles[[#This Row],[Left]]&lt;&gt;"",Table_Styles[[#This Row],[Left]],IF(Table_Styles[[#This Row],[Left Default]]&lt;&gt;"",Table_Styles[[#This Row],[Left Default]],""))</f>
        <v/>
      </c>
      <c r="CA24" s="135" t="s">
        <v>1091</v>
      </c>
      <c r="CB24" s="103" t="str">
        <f>IF(AND(Table_Styles[[#This Row],[Selector]]&lt;&gt;"",Table_Styles[[#This Row],[Font Family Used]]&lt;&gt;"",Table_Styles[[#This Row],[Font Weight Used]]&lt;&gt;""),Table_Styles[[#This Row],[Font Family Used]]&amp;" "&amp;Table_Styles[[#This Row],[Font Weight Used]],"")</f>
        <v>Montserrat 400</v>
      </c>
      <c r="CC24" s="103" t="str">
        <f ca="1">IF(AND(Table_Styles[[#This Row],[Selector]],COUNTIF(OFFSET(CC:CC,0,0,ROW()-1,1),"="&amp;Table_Styles[[#This Row],[Font]])=0),Table_Styles[[#This Row],[Font]],"")</f>
        <v/>
      </c>
      <c r="CD24" s="103" t="str">
        <f ca="1">IF(Table_Styles[[#This Row],[Unique Font]]&lt;&gt;"",
"{""fontFamily"":"""&amp;Table_Styles[[#This Row],[Font Family Used]]&amp;""",""fontWeight"":"&amp;Table_Styles[[#This Row],[Font Weight Used]]&amp;"}","")</f>
        <v/>
      </c>
      <c r="CE24"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400;color: #3a62a0;margin-top: 5px;display: block; line-height: 1.2;</v>
      </c>
      <c r="CF24" s="103" t="str">
        <f>IF(AND(Table_Styles[[#This Row],[Selector]]&lt;&gt;"", Table_Styles[[#This Row],[Config Properties]]&lt;&gt;""),
Table_Styles[[#This Row],[Selector]]&amp;" { "&amp;Table_Styles[[#This Row],[Config Properties]]&amp;" }","")</f>
        <v>formly-field small.text-muted { font-family: 'Montserrat';font-size: 13px;font-weight: 400;color: #3a62a0;margin-top: 5px;display: block; line-height: 1.2; }</v>
      </c>
      <c r="CG24" s="103" t="str">
        <f xml:space="preserve">
SUBSTITUTE(SUBSTITUTE(SUBSTITUTE(SUBSTITUTE(SUBSTITUTE(SUBSTITUTE(SUBSTITUTE(SUBSTITUTE(Table_Styles[[#This Row],[Config]],
" {","{"),
"{ ","{"),
" }","}"),
"} ","}"),
" ,",","),
", ",","),
" :",":"),
": ",":")</f>
        <v>formly-field small.text-muted{font-family:'Montserrat';font-size:13px;font-weight:400;color:#3a62a0;margin-top:5px;display:block; line-height:1.2;}</v>
      </c>
    </row>
    <row r="25" spans="2:85" ht="21" customHeight="1">
      <c r="B25" s="174" t="s">
        <v>407</v>
      </c>
      <c r="C25" s="174" t="s">
        <v>408</v>
      </c>
      <c r="D25" s="60"/>
      <c r="E25" s="60" t="str">
        <f>Settings_Styling_Font_Body_Text</f>
        <v>Montserrat</v>
      </c>
      <c r="F25" s="52" t="str">
        <f>IF(Table_Styles[[#This Row],[Font Family]]&lt;&gt;"",Table_Styles[[#This Row],[Font Family]],IF(Table_Styles[[#This Row],[Font Family Default]]&lt;&gt;"",Table_Styles[[#This Row],[Font Family Default]],""))</f>
        <v>Montserrat</v>
      </c>
      <c r="G25" s="59"/>
      <c r="H25" s="135" t="s">
        <v>461</v>
      </c>
      <c r="I25" s="52" t="str">
        <f>IF(Table_Styles[[#This Row],[Font Size]]&lt;&gt;"",Table_Styles[[#This Row],[Font Size]],IF(Table_Styles[[#This Row],[Font Size Default]]&lt;&gt;"",Table_Styles[[#This Row],[Font Size Default]],""))</f>
        <v>16px</v>
      </c>
      <c r="J25" s="59"/>
      <c r="K25" s="60">
        <f>Settings_Styling_Font_Weight_Body_Text</f>
        <v>400</v>
      </c>
      <c r="L25" s="52">
        <f>IF(Table_Styles[[#This Row],[Font Weight]]&lt;&gt;"",Table_Styles[[#This Row],[Font Weight]],IF(Table_Styles[[#This Row],[Font Weight Default]]&lt;&gt;"",Table_Styles[[#This Row],[Font Weight Default]],""))</f>
        <v>400</v>
      </c>
      <c r="M25" s="59"/>
      <c r="N25" s="59" t="str">
        <f>Colour_Foreground_1</f>
        <v>#1d1c1c</v>
      </c>
      <c r="O25" s="52" t="str">
        <f>IF(Table_Styles[[#This Row],[Colour]]&lt;&gt;"",Table_Styles[[#This Row],[Colour]],IF(Table_Styles[[#This Row],[Colour Default]]&lt;&gt;"",Table_Styles[[#This Row],[Colour Default]],""))</f>
        <v>#1d1c1c</v>
      </c>
      <c r="P25" s="59" t="s">
        <v>1650</v>
      </c>
      <c r="Q25" s="50" t="str">
        <f>Colour_Background_2</f>
        <v>#cfdaeb</v>
      </c>
      <c r="R25" s="52" t="str">
        <f>IF(Table_Styles[[#This Row],[Background]]&lt;&gt;"",Table_Styles[[#This Row],[Background]],IF(Table_Styles[[#This Row],[Background Default]]&lt;&gt;"",Table_Styles[[#This Row],[Background Default]],""))</f>
        <v>#ffffff</v>
      </c>
      <c r="S25" s="29"/>
      <c r="T25" s="135" t="s">
        <v>409</v>
      </c>
      <c r="U25" s="52" t="str">
        <f>IF(Table_Styles[[#This Row],[Border]]&lt;&gt;"",Table_Styles[[#This Row],[Border]],IF(Table_Styles[[#This Row],[Border Default]]&lt;&gt;"",Table_Styles[[#This Row],[Border Default]],""))</f>
        <v>none</v>
      </c>
      <c r="V25" s="59"/>
      <c r="W25" s="59"/>
      <c r="X25" s="52" t="str">
        <f>IF(Table_Styles[[#This Row],[Border Radius]]&lt;&gt;"",Table_Styles[[#This Row],[Border Radius]],IF(Table_Styles[[#This Row],[Border Radius Default]]&lt;&gt;"",Table_Styles[[#This Row],[Border Radius Default]],""))</f>
        <v/>
      </c>
      <c r="Y25" s="59"/>
      <c r="Z25" s="135" t="s">
        <v>398</v>
      </c>
      <c r="AA25" s="52" t="str">
        <f>IF(Table_Styles[[#This Row],[MT]]&lt;&gt;"",Table_Styles[[#This Row],[MT]],IF(Table_Styles[[#This Row],[MT Default]]&lt;&gt;"",Table_Styles[[#This Row],[MT Default]],""))</f>
        <v>5px</v>
      </c>
      <c r="AB25" s="59"/>
      <c r="AC25" s="59"/>
      <c r="AD25" s="52" t="str">
        <f>IF(Table_Styles[[#This Row],[MR]]&lt;&gt;"",Table_Styles[[#This Row],[MR]],IF(Table_Styles[[#This Row],[MR Default]]&lt;&gt;"",Table_Styles[[#This Row],[MR Default]],""))</f>
        <v/>
      </c>
      <c r="AE25" s="59"/>
      <c r="AF25" s="59"/>
      <c r="AG25" s="52" t="str">
        <f>IF(Table_Styles[[#This Row],[MB]]&lt;&gt;"",Table_Styles[[#This Row],[MB]],IF(Table_Styles[[#This Row],[MB Default]]&lt;&gt;"",Table_Styles[[#This Row],[MB Default]],""))</f>
        <v/>
      </c>
      <c r="AH25" s="59"/>
      <c r="AI25" s="59"/>
      <c r="AJ25" s="52" t="str">
        <f>IF(Table_Styles[[#This Row],[ML]]&lt;&gt;"",Table_Styles[[#This Row],[ML]],IF(Table_Styles[[#This Row],[ML Default]]&lt;&gt;"",Table_Styles[[#This Row],[ML Default]],""))</f>
        <v/>
      </c>
      <c r="AK25" s="135"/>
      <c r="AL25" s="135" t="s">
        <v>406</v>
      </c>
      <c r="AM25" s="52" t="str">
        <f>IF(Table_Styles[[#This Row],[PT]]&lt;&gt;"",Table_Styles[[#This Row],[PT]],IF(Table_Styles[[#This Row],[PT Default]]&lt;&gt;"",Table_Styles[[#This Row],[PT Default]],""))</f>
        <v>13px</v>
      </c>
      <c r="AN25" s="59"/>
      <c r="AO25" s="135" t="s">
        <v>410</v>
      </c>
      <c r="AP25" s="52" t="str">
        <f>IF(Table_Styles[[#This Row],[PR]]&lt;&gt;"",Table_Styles[[#This Row],[PR]],IF(Table_Styles[[#This Row],[PR Default]]&lt;&gt;"",Table_Styles[[#This Row],[PR Default]],""))</f>
        <v>12px</v>
      </c>
      <c r="AQ25" s="135"/>
      <c r="AR25" s="135" t="s">
        <v>1054</v>
      </c>
      <c r="AS25" s="52" t="str">
        <f>IF(Table_Styles[[#This Row],[PB]]&lt;&gt;"",Table_Styles[[#This Row],[PB]],IF(Table_Styles[[#This Row],[PB Default]]&lt;&gt;"",Table_Styles[[#This Row],[PB Default]],""))</f>
        <v>11px</v>
      </c>
      <c r="AT25" s="59"/>
      <c r="AU25" s="135" t="s">
        <v>410</v>
      </c>
      <c r="AV25" s="52" t="str">
        <f>IF(Table_Styles[[#This Row],[PL]]&lt;&gt;"",Table_Styles[[#This Row],[PL]],IF(Table_Styles[[#This Row],[PL Default]]&lt;&gt;"",Table_Styles[[#This Row],[PL Default]],""))</f>
        <v>12px</v>
      </c>
      <c r="AW25" s="59"/>
      <c r="AX25" s="59"/>
      <c r="AY25" s="52" t="str">
        <f>IF(Table_Styles[[#This Row],[BT]]&lt;&gt;"",Table_Styles[[#This Row],[BT]],IF(Table_Styles[[#This Row],[BT Default]]&lt;&gt;"",Table_Styles[[#This Row],[BT Default]],""))</f>
        <v/>
      </c>
      <c r="AZ25" s="59"/>
      <c r="BA25" s="59"/>
      <c r="BB25" s="52" t="str">
        <f>IF(Table_Styles[[#This Row],[BR]]&lt;&gt;"",Table_Styles[[#This Row],[BR]],IF(Table_Styles[[#This Row],[BR Default]]&lt;&gt;"",Table_Styles[[#This Row],[BR Default]],""))</f>
        <v/>
      </c>
      <c r="BC25" s="135"/>
      <c r="BD25" s="135" t="s">
        <v>1051</v>
      </c>
      <c r="BE25" s="52" t="str">
        <f>IF(Table_Styles[[#This Row],[BB]]&lt;&gt;"",Table_Styles[[#This Row],[BB]],IF(Table_Styles[[#This Row],[BB Default]]&lt;&gt;"",Table_Styles[[#This Row],[BB Default]],""))</f>
        <v>1px solid #727272</v>
      </c>
      <c r="BF25" s="59"/>
      <c r="BG25" s="59"/>
      <c r="BH25" s="52" t="str">
        <f>IF(Table_Styles[[#This Row],[BL]]&lt;&gt;"",Table_Styles[[#This Row],[BL]],IF(Table_Styles[[#This Row],[BL Default]]&lt;&gt;"",Table_Styles[[#This Row],[BL Default]],""))</f>
        <v/>
      </c>
      <c r="BI25" s="59"/>
      <c r="BJ25" s="59"/>
      <c r="BK25" s="52" t="str">
        <f>IF(Table_Styles[[#This Row],[Width]]&lt;&gt;"",Table_Styles[[#This Row],[Width]],IF(Table_Styles[[#This Row],[Width Default]]&lt;&gt;"",Table_Styles[[#This Row],[Width Default]],""))</f>
        <v/>
      </c>
      <c r="BL25" s="59"/>
      <c r="BM25" s="59"/>
      <c r="BN25" s="52" t="str">
        <f>IF(Table_Styles[[#This Row],[Height]]&lt;&gt;"",Table_Styles[[#This Row],[Height]],IF(Table_Styles[[#This Row],[Height Default]]&lt;&gt;"",Table_Styles[[#This Row],[Height Default]],""))</f>
        <v/>
      </c>
      <c r="BO25" s="52"/>
      <c r="BP25" s="52"/>
      <c r="BQ25" s="52" t="str">
        <f>IF(Table_Styles[[#This Row],[Top]]&lt;&gt;"",Table_Styles[[#This Row],[Top]],IF(Table_Styles[[#This Row],[Top Default]]&lt;&gt;"",Table_Styles[[#This Row],[Top Default]],""))</f>
        <v/>
      </c>
      <c r="BR25" s="52"/>
      <c r="BS25" s="52"/>
      <c r="BT25" s="52" t="str">
        <f>IF(Table_Styles[[#This Row],[Right]]&lt;&gt;"",Table_Styles[[#This Row],[Right]],IF(Table_Styles[[#This Row],[Right Default]]&lt;&gt;"",Table_Styles[[#This Row],[Right Default]],""))</f>
        <v/>
      </c>
      <c r="BU25" s="52"/>
      <c r="BV25" s="52"/>
      <c r="BW25" s="52" t="str">
        <f>IF(Table_Styles[[#This Row],[Bottom]]&lt;&gt;"",Table_Styles[[#This Row],[Bottom]],IF(Table_Styles[[#This Row],[Bottom Default]]&lt;&gt;"",Table_Styles[[#This Row],[Bottom Default]],""))</f>
        <v/>
      </c>
      <c r="BX25" s="52"/>
      <c r="BY25" s="52"/>
      <c r="BZ25" s="52" t="str">
        <f>IF(Table_Styles[[#This Row],[Left]]&lt;&gt;"",Table_Styles[[#This Row],[Left]],IF(Table_Styles[[#This Row],[Left Default]]&lt;&gt;"",Table_Styles[[#This Row],[Left Default]],""))</f>
        <v/>
      </c>
      <c r="CA25" s="261" t="s">
        <v>1079</v>
      </c>
      <c r="CB25" s="103" t="str">
        <f>IF(AND(Table_Styles[[#This Row],[Selector]]&lt;&gt;"",Table_Styles[[#This Row],[Font Family Used]]&lt;&gt;"",Table_Styles[[#This Row],[Font Weight Used]]&lt;&gt;""),Table_Styles[[#This Row],[Font Family Used]]&amp;" "&amp;Table_Styles[[#This Row],[Font Weight Used]],"")</f>
        <v>Montserrat 400</v>
      </c>
      <c r="CC25" s="103" t="str">
        <f ca="1">IF(AND(Table_Styles[[#This Row],[Selector]],COUNTIF(OFFSET(CC:CC,0,0,ROW()-1,1),"="&amp;Table_Styles[[#This Row],[Font]])=0),Table_Styles[[#This Row],[Font]],"")</f>
        <v/>
      </c>
      <c r="CD25" s="103" t="str">
        <f ca="1">IF(Table_Styles[[#This Row],[Unique Font]]&lt;&gt;"",
"{""fontFamily"":"""&amp;Table_Styles[[#This Row],[Font Family Used]]&amp;""",""fontWeight"":"&amp;Table_Styles[[#This Row],[Font Weight Used]]&amp;"}","")</f>
        <v/>
      </c>
      <c r="CE25"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16px;font-weight: 400;color: #1d1c1c;background: #ffffff;border: none;margin-top: 5px;padding-top: 13px;padding-right: 12px;padding-bottom: 11px;padding-left: 12px;border-bottom: 1px solid #727272;border-top-left-radius: 4px !important; border-top-right-radius: 4px !important; border-bottom-left-radius: 0 !important; border-bottom-right-radius: 0 !important; outline: none; box-shadow: none !important;</v>
      </c>
      <c r="CF25" s="103" t="str">
        <f>IF(AND(Table_Styles[[#This Row],[Selector]]&lt;&gt;"", Table_Styles[[#This Row],[Config Properties]]&lt;&gt;""),
Table_Styles[[#This Row],[Selector]]&amp;" { "&amp;Table_Styles[[#This Row],[Config Properties]]&amp;" }","")</f>
        <v>formly-field .form-control { font-family: 'Montserrat';font-size: 16px;font-weight: 400;color: #1d1c1c;background: #ffffff;border: none;margin-top: 5px;padding-top: 13px;padding-right: 12px;padding-bottom: 11px;padding-left: 12px;border-bottom: 1px solid #727272;border-top-left-radius: 4px !important; border-top-right-radius: 4px !important; border-bottom-left-radius: 0 !important; border-bottom-right-radius: 0 !important; outline: none; box-shadow: none !important; }</v>
      </c>
      <c r="CG25" s="103" t="str">
        <f xml:space="preserve">
SUBSTITUTE(SUBSTITUTE(SUBSTITUTE(SUBSTITUTE(SUBSTITUTE(SUBSTITUTE(SUBSTITUTE(SUBSTITUTE(Table_Styles[[#This Row],[Config]],
" {","{"),
"{ ","{"),
" }","}"),
"} ","}"),
" ,",","),
", ",","),
" :",":"),
": ",":")</f>
        <v>formly-field .form-control{font-family:'Montserrat';font-size:16px;font-weight:400;color:#1d1c1c;background:#ffffff;border:none;margin-top:5px;padding-top:13px;padding-right:12px;padding-bottom:11px;padding-left:12px;border-bottom:1px solid #727272;border-top-left-radius:4px !important; border-top-right-radius:4px !important; border-bottom-left-radius:0 !important; border-bottom-right-radius:0 !important; outline:none; box-shadow:none !important;}</v>
      </c>
    </row>
    <row r="26" spans="2:85" ht="21" customHeight="1">
      <c r="B26" s="260" t="s">
        <v>1047</v>
      </c>
      <c r="C26" s="260" t="s">
        <v>1046</v>
      </c>
      <c r="D26" s="59"/>
      <c r="E26" s="60"/>
      <c r="F26" s="52" t="str">
        <f>IF(Table_Styles[[#This Row],[Font Family]]&lt;&gt;"",Table_Styles[[#This Row],[Font Family]],IF(Table_Styles[[#This Row],[Font Family Default]]&lt;&gt;"",Table_Styles[[#This Row],[Font Family Default]],""))</f>
        <v/>
      </c>
      <c r="G26" s="59"/>
      <c r="H26" s="59"/>
      <c r="I26" s="52" t="str">
        <f>IF(Table_Styles[[#This Row],[Font Size]]&lt;&gt;"",Table_Styles[[#This Row],[Font Size]],IF(Table_Styles[[#This Row],[Font Size Default]]&lt;&gt;"",Table_Styles[[#This Row],[Font Size Default]],""))</f>
        <v/>
      </c>
      <c r="J26" s="59"/>
      <c r="K26" s="59"/>
      <c r="L26" s="52" t="str">
        <f>IF(Table_Styles[[#This Row],[Font Weight]]&lt;&gt;"",Table_Styles[[#This Row],[Font Weight]],IF(Table_Styles[[#This Row],[Font Weight Default]]&lt;&gt;"",Table_Styles[[#This Row],[Font Weight Default]],""))</f>
        <v/>
      </c>
      <c r="M26" s="59"/>
      <c r="N26" s="59"/>
      <c r="O26" s="52" t="str">
        <f>IF(Table_Styles[[#This Row],[Colour]]&lt;&gt;"",Table_Styles[[#This Row],[Colour]],IF(Table_Styles[[#This Row],[Colour Default]]&lt;&gt;"",Table_Styles[[#This Row],[Colour Default]],""))</f>
        <v/>
      </c>
      <c r="P26" s="59"/>
      <c r="Q26" s="135"/>
      <c r="R26" s="52" t="str">
        <f>IF(Table_Styles[[#This Row],[Background]]&lt;&gt;"",Table_Styles[[#This Row],[Background]],IF(Table_Styles[[#This Row],[Background Default]]&lt;&gt;"",Table_Styles[[#This Row],[Background Default]],""))</f>
        <v/>
      </c>
      <c r="S26" s="29"/>
      <c r="T26" s="135"/>
      <c r="U26" s="52" t="str">
        <f>IF(Table_Styles[[#This Row],[Border]]&lt;&gt;"",Table_Styles[[#This Row],[Border]],IF(Table_Styles[[#This Row],[Border Default]]&lt;&gt;"",Table_Styles[[#This Row],[Border Default]],""))</f>
        <v/>
      </c>
      <c r="V26" s="59"/>
      <c r="W26" s="59"/>
      <c r="X26" s="52" t="str">
        <f>IF(Table_Styles[[#This Row],[Border Radius]]&lt;&gt;"",Table_Styles[[#This Row],[Border Radius]],IF(Table_Styles[[#This Row],[Border Radius Default]]&lt;&gt;"",Table_Styles[[#This Row],[Border Radius Default]],""))</f>
        <v/>
      </c>
      <c r="Y26" s="59"/>
      <c r="Z26" s="59"/>
      <c r="AA26" s="52" t="str">
        <f>IF(Table_Styles[[#This Row],[MT]]&lt;&gt;"",Table_Styles[[#This Row],[MT]],IF(Table_Styles[[#This Row],[MT Default]]&lt;&gt;"",Table_Styles[[#This Row],[MT Default]],""))</f>
        <v/>
      </c>
      <c r="AB26" s="59"/>
      <c r="AC26" s="59"/>
      <c r="AD26" s="52" t="str">
        <f>IF(Table_Styles[[#This Row],[MR]]&lt;&gt;"",Table_Styles[[#This Row],[MR]],IF(Table_Styles[[#This Row],[MR Default]]&lt;&gt;"",Table_Styles[[#This Row],[MR Default]],""))</f>
        <v/>
      </c>
      <c r="AE26" s="59"/>
      <c r="AF26" s="59"/>
      <c r="AG26" s="52" t="str">
        <f>IF(Table_Styles[[#This Row],[MB]]&lt;&gt;"",Table_Styles[[#This Row],[MB]],IF(Table_Styles[[#This Row],[MB Default]]&lt;&gt;"",Table_Styles[[#This Row],[MB Default]],""))</f>
        <v/>
      </c>
      <c r="AH26" s="59"/>
      <c r="AI26" s="59"/>
      <c r="AJ26" s="52" t="str">
        <f>IF(Table_Styles[[#This Row],[ML]]&lt;&gt;"",Table_Styles[[#This Row],[ML]],IF(Table_Styles[[#This Row],[ML Default]]&lt;&gt;"",Table_Styles[[#This Row],[ML Default]],""))</f>
        <v/>
      </c>
      <c r="AK26" s="59"/>
      <c r="AL26" s="59"/>
      <c r="AM26" s="52" t="str">
        <f>IF(Table_Styles[[#This Row],[PT]]&lt;&gt;"",Table_Styles[[#This Row],[PT]],IF(Table_Styles[[#This Row],[PT Default]]&lt;&gt;"",Table_Styles[[#This Row],[PT Default]],""))</f>
        <v/>
      </c>
      <c r="AN26" s="59"/>
      <c r="AO26" s="59"/>
      <c r="AP26" s="52" t="str">
        <f>IF(Table_Styles[[#This Row],[PR]]&lt;&gt;"",Table_Styles[[#This Row],[PR]],IF(Table_Styles[[#This Row],[PR Default]]&lt;&gt;"",Table_Styles[[#This Row],[PR Default]],""))</f>
        <v/>
      </c>
      <c r="AQ26" s="59"/>
      <c r="AR26" s="59"/>
      <c r="AS26" s="52" t="str">
        <f>IF(Table_Styles[[#This Row],[PB]]&lt;&gt;"",Table_Styles[[#This Row],[PB]],IF(Table_Styles[[#This Row],[PB Default]]&lt;&gt;"",Table_Styles[[#This Row],[PB Default]],""))</f>
        <v/>
      </c>
      <c r="AT26" s="59"/>
      <c r="AU26" s="135" t="s">
        <v>1045</v>
      </c>
      <c r="AV26" s="52" t="str">
        <f>IF(Table_Styles[[#This Row],[PL]]&lt;&gt;"",Table_Styles[[#This Row],[PL]],IF(Table_Styles[[#This Row],[PL Default]]&lt;&gt;"",Table_Styles[[#This Row],[PL Default]],""))</f>
        <v>35px</v>
      </c>
      <c r="AW26" s="59"/>
      <c r="AX26" s="59"/>
      <c r="AY26" s="52" t="str">
        <f>IF(Table_Styles[[#This Row],[BT]]&lt;&gt;"",Table_Styles[[#This Row],[BT]],IF(Table_Styles[[#This Row],[BT Default]]&lt;&gt;"",Table_Styles[[#This Row],[BT Default]],""))</f>
        <v/>
      </c>
      <c r="AZ26" s="59"/>
      <c r="BA26" s="59"/>
      <c r="BB26" s="52" t="str">
        <f>IF(Table_Styles[[#This Row],[BR]]&lt;&gt;"",Table_Styles[[#This Row],[BR]],IF(Table_Styles[[#This Row],[BR Default]]&lt;&gt;"",Table_Styles[[#This Row],[BR Default]],""))</f>
        <v/>
      </c>
      <c r="BC26" s="59"/>
      <c r="BD26" s="59"/>
      <c r="BE26" s="52" t="str">
        <f>IF(Table_Styles[[#This Row],[BB]]&lt;&gt;"",Table_Styles[[#This Row],[BB]],IF(Table_Styles[[#This Row],[BB Default]]&lt;&gt;"",Table_Styles[[#This Row],[BB Default]],""))</f>
        <v/>
      </c>
      <c r="BF26" s="59"/>
      <c r="BG26" s="59"/>
      <c r="BH26" s="52" t="str">
        <f>IF(Table_Styles[[#This Row],[BL]]&lt;&gt;"",Table_Styles[[#This Row],[BL]],IF(Table_Styles[[#This Row],[BL Default]]&lt;&gt;"",Table_Styles[[#This Row],[BL Default]],""))</f>
        <v/>
      </c>
      <c r="BI26" s="59"/>
      <c r="BJ26" s="59"/>
      <c r="BK26" s="52" t="str">
        <f>IF(Table_Styles[[#This Row],[Width]]&lt;&gt;"",Table_Styles[[#This Row],[Width]],IF(Table_Styles[[#This Row],[Width Default]]&lt;&gt;"",Table_Styles[[#This Row],[Width Default]],""))</f>
        <v/>
      </c>
      <c r="BL26" s="59"/>
      <c r="BM26" s="59"/>
      <c r="BN26" s="52" t="str">
        <f>IF(Table_Styles[[#This Row],[Height]]&lt;&gt;"",Table_Styles[[#This Row],[Height]],IF(Table_Styles[[#This Row],[Height Default]]&lt;&gt;"",Table_Styles[[#This Row],[Height Default]],""))</f>
        <v/>
      </c>
      <c r="BO26" s="52"/>
      <c r="BP26" s="52"/>
      <c r="BQ26" s="52"/>
      <c r="BR26" s="52"/>
      <c r="BS26" s="52"/>
      <c r="BT26" s="52"/>
      <c r="BU26" s="52"/>
      <c r="BV26" s="52"/>
      <c r="BW26" s="52"/>
      <c r="BX26" s="52"/>
      <c r="BY26" s="52"/>
      <c r="BZ26" s="52"/>
      <c r="CA26" s="59"/>
      <c r="CB26" s="103" t="str">
        <f>IF(AND(Table_Styles[[#This Row],[Selector]]&lt;&gt;"",Table_Styles[[#This Row],[Font Family Used]]&lt;&gt;"",Table_Styles[[#This Row],[Font Weight Used]]&lt;&gt;""),Table_Styles[[#This Row],[Font Family Used]]&amp;" "&amp;Table_Styles[[#This Row],[Font Weight Used]],"")</f>
        <v/>
      </c>
      <c r="CC26" s="103" t="str">
        <f ca="1">IF(AND(Table_Styles[[#This Row],[Selector]],COUNTIF(OFFSET(CC:CC,0,0,ROW()-1,1),"="&amp;Table_Styles[[#This Row],[Font]])=0),Table_Styles[[#This Row],[Font]],"")</f>
        <v/>
      </c>
      <c r="CD26" s="103" t="str">
        <f ca="1">IF(Table_Styles[[#This Row],[Unique Font]]&lt;&gt;"",
"{""fontFamily"":"""&amp;Table_Styles[[#This Row],[Font Family Used]]&amp;""",""fontWeight"":"&amp;Table_Styles[[#This Row],[Font Weight Used]]&amp;"}","")</f>
        <v/>
      </c>
      <c r="CE2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35px</v>
      </c>
      <c r="CF26" s="103" t="str">
        <f>IF(AND(Table_Styles[[#This Row],[Selector]]&lt;&gt;"", Table_Styles[[#This Row],[Config Properties]]&lt;&gt;""),
Table_Styles[[#This Row],[Selector]]&amp;" { "&amp;Table_Styles[[#This Row],[Config Properties]]&amp;" }","")</f>
        <v>formly-field .input-group-addon:first-child ~ * .form-control { padding-left: 35px }</v>
      </c>
      <c r="CG26" s="103" t="str">
        <f xml:space="preserve">
SUBSTITUTE(SUBSTITUTE(SUBSTITUTE(SUBSTITUTE(SUBSTITUTE(SUBSTITUTE(SUBSTITUTE(SUBSTITUTE(Table_Styles[[#This Row],[Config]],
" {","{"),
"{ ","{"),
" }","}"),
"} ","}"),
" ,",","),
", ",","),
" :",":"),
": ",":")</f>
        <v>formly-field .input-group-addon:first-child ~ * .form-control{padding-left:35px}</v>
      </c>
    </row>
    <row r="27" spans="2:85" ht="21" customHeight="1">
      <c r="B27" s="260" t="s">
        <v>1048</v>
      </c>
      <c r="C27" s="260" t="s">
        <v>1049</v>
      </c>
      <c r="D27" s="59"/>
      <c r="E27" s="60"/>
      <c r="F27" s="52" t="str">
        <f>IF(Table_Styles[[#This Row],[Font Family]]&lt;&gt;"",Table_Styles[[#This Row],[Font Family]],IF(Table_Styles[[#This Row],[Font Family Default]]&lt;&gt;"",Table_Styles[[#This Row],[Font Family Default]],""))</f>
        <v/>
      </c>
      <c r="G27" s="59"/>
      <c r="H27" s="59"/>
      <c r="I27" s="52" t="str">
        <f>IF(Table_Styles[[#This Row],[Font Size]]&lt;&gt;"",Table_Styles[[#This Row],[Font Size]],IF(Table_Styles[[#This Row],[Font Size Default]]&lt;&gt;"",Table_Styles[[#This Row],[Font Size Default]],""))</f>
        <v/>
      </c>
      <c r="J27" s="59"/>
      <c r="K27" s="59"/>
      <c r="L27" s="52" t="str">
        <f>IF(Table_Styles[[#This Row],[Font Weight]]&lt;&gt;"",Table_Styles[[#This Row],[Font Weight]],IF(Table_Styles[[#This Row],[Font Weight Default]]&lt;&gt;"",Table_Styles[[#This Row],[Font Weight Default]],""))</f>
        <v/>
      </c>
      <c r="M27" s="59"/>
      <c r="N27" s="59"/>
      <c r="O27" s="52" t="str">
        <f>IF(Table_Styles[[#This Row],[Colour]]&lt;&gt;"",Table_Styles[[#This Row],[Colour]],IF(Table_Styles[[#This Row],[Colour Default]]&lt;&gt;"",Table_Styles[[#This Row],[Colour Default]],""))</f>
        <v/>
      </c>
      <c r="P27" s="59"/>
      <c r="Q27" s="135"/>
      <c r="R27" s="52" t="str">
        <f>IF(Table_Styles[[#This Row],[Background]]&lt;&gt;"",Table_Styles[[#This Row],[Background]],IF(Table_Styles[[#This Row],[Background Default]]&lt;&gt;"",Table_Styles[[#This Row],[Background Default]],""))</f>
        <v/>
      </c>
      <c r="S27" s="29"/>
      <c r="T27" s="135"/>
      <c r="U27" s="52" t="str">
        <f>IF(Table_Styles[[#This Row],[Border]]&lt;&gt;"",Table_Styles[[#This Row],[Border]],IF(Table_Styles[[#This Row],[Border Default]]&lt;&gt;"",Table_Styles[[#This Row],[Border Default]],""))</f>
        <v/>
      </c>
      <c r="V27" s="59"/>
      <c r="W27" s="59"/>
      <c r="X27" s="52" t="str">
        <f>IF(Table_Styles[[#This Row],[Border Radius]]&lt;&gt;"",Table_Styles[[#This Row],[Border Radius]],IF(Table_Styles[[#This Row],[Border Radius Default]]&lt;&gt;"",Table_Styles[[#This Row],[Border Radius Default]],""))</f>
        <v/>
      </c>
      <c r="Y27" s="59"/>
      <c r="Z27" s="59"/>
      <c r="AA27" s="52" t="str">
        <f>IF(Table_Styles[[#This Row],[MT]]&lt;&gt;"",Table_Styles[[#This Row],[MT]],IF(Table_Styles[[#This Row],[MT Default]]&lt;&gt;"",Table_Styles[[#This Row],[MT Default]],""))</f>
        <v/>
      </c>
      <c r="AB27" s="59"/>
      <c r="AC27" s="59"/>
      <c r="AD27" s="52" t="str">
        <f>IF(Table_Styles[[#This Row],[MR]]&lt;&gt;"",Table_Styles[[#This Row],[MR]],IF(Table_Styles[[#This Row],[MR Default]]&lt;&gt;"",Table_Styles[[#This Row],[MR Default]],""))</f>
        <v/>
      </c>
      <c r="AE27" s="59"/>
      <c r="AF27" s="59"/>
      <c r="AG27" s="52" t="str">
        <f>IF(Table_Styles[[#This Row],[MB]]&lt;&gt;"",Table_Styles[[#This Row],[MB]],IF(Table_Styles[[#This Row],[MB Default]]&lt;&gt;"",Table_Styles[[#This Row],[MB Default]],""))</f>
        <v/>
      </c>
      <c r="AH27" s="59"/>
      <c r="AI27" s="59"/>
      <c r="AJ27" s="52" t="str">
        <f>IF(Table_Styles[[#This Row],[ML]]&lt;&gt;"",Table_Styles[[#This Row],[ML]],IF(Table_Styles[[#This Row],[ML Default]]&lt;&gt;"",Table_Styles[[#This Row],[ML Default]],""))</f>
        <v/>
      </c>
      <c r="AK27" s="59"/>
      <c r="AL27" s="59"/>
      <c r="AM27" s="52" t="str">
        <f>IF(Table_Styles[[#This Row],[PT]]&lt;&gt;"",Table_Styles[[#This Row],[PT]],IF(Table_Styles[[#This Row],[PT Default]]&lt;&gt;"",Table_Styles[[#This Row],[PT Default]],""))</f>
        <v/>
      </c>
      <c r="AN27" s="59"/>
      <c r="AO27" s="135" t="s">
        <v>1045</v>
      </c>
      <c r="AP27" s="52" t="str">
        <f>IF(Table_Styles[[#This Row],[PR]]&lt;&gt;"",Table_Styles[[#This Row],[PR]],IF(Table_Styles[[#This Row],[PR Default]]&lt;&gt;"",Table_Styles[[#This Row],[PR Default]],""))</f>
        <v>35px</v>
      </c>
      <c r="AQ27" s="59"/>
      <c r="AR27" s="59"/>
      <c r="AS27" s="52" t="str">
        <f>IF(Table_Styles[[#This Row],[PB]]&lt;&gt;"",Table_Styles[[#This Row],[PB]],IF(Table_Styles[[#This Row],[PB Default]]&lt;&gt;"",Table_Styles[[#This Row],[PB Default]],""))</f>
        <v/>
      </c>
      <c r="AT27" s="59"/>
      <c r="AU27" s="59"/>
      <c r="AV27" s="52" t="str">
        <f>IF(Table_Styles[[#This Row],[PL]]&lt;&gt;"",Table_Styles[[#This Row],[PL]],IF(Table_Styles[[#This Row],[PL Default]]&lt;&gt;"",Table_Styles[[#This Row],[PL Default]],""))</f>
        <v/>
      </c>
      <c r="AW27" s="59"/>
      <c r="AX27" s="59"/>
      <c r="AY27" s="52" t="str">
        <f>IF(Table_Styles[[#This Row],[BT]]&lt;&gt;"",Table_Styles[[#This Row],[BT]],IF(Table_Styles[[#This Row],[BT Default]]&lt;&gt;"",Table_Styles[[#This Row],[BT Default]],""))</f>
        <v/>
      </c>
      <c r="AZ27" s="59"/>
      <c r="BA27" s="59"/>
      <c r="BB27" s="52" t="str">
        <f>IF(Table_Styles[[#This Row],[BR]]&lt;&gt;"",Table_Styles[[#This Row],[BR]],IF(Table_Styles[[#This Row],[BR Default]]&lt;&gt;"",Table_Styles[[#This Row],[BR Default]],""))</f>
        <v/>
      </c>
      <c r="BC27" s="59"/>
      <c r="BD27" s="59"/>
      <c r="BE27" s="52" t="str">
        <f>IF(Table_Styles[[#This Row],[BB]]&lt;&gt;"",Table_Styles[[#This Row],[BB]],IF(Table_Styles[[#This Row],[BB Default]]&lt;&gt;"",Table_Styles[[#This Row],[BB Default]],""))</f>
        <v/>
      </c>
      <c r="BF27" s="59"/>
      <c r="BG27" s="59"/>
      <c r="BH27" s="52" t="str">
        <f>IF(Table_Styles[[#This Row],[BL]]&lt;&gt;"",Table_Styles[[#This Row],[BL]],IF(Table_Styles[[#This Row],[BL Default]]&lt;&gt;"",Table_Styles[[#This Row],[BL Default]],""))</f>
        <v/>
      </c>
      <c r="BI27" s="59"/>
      <c r="BJ27" s="59"/>
      <c r="BK27" s="52" t="str">
        <f>IF(Table_Styles[[#This Row],[Width]]&lt;&gt;"",Table_Styles[[#This Row],[Width]],IF(Table_Styles[[#This Row],[Width Default]]&lt;&gt;"",Table_Styles[[#This Row],[Width Default]],""))</f>
        <v/>
      </c>
      <c r="BL27" s="59"/>
      <c r="BM27" s="59"/>
      <c r="BN27" s="52" t="str">
        <f>IF(Table_Styles[[#This Row],[Height]]&lt;&gt;"",Table_Styles[[#This Row],[Height]],IF(Table_Styles[[#This Row],[Height Default]]&lt;&gt;"",Table_Styles[[#This Row],[Height Default]],""))</f>
        <v/>
      </c>
      <c r="BO27" s="52"/>
      <c r="BP27" s="52"/>
      <c r="BQ27" s="52"/>
      <c r="BR27" s="52"/>
      <c r="BS27" s="52"/>
      <c r="BT27" s="52"/>
      <c r="BU27" s="52"/>
      <c r="BV27" s="52"/>
      <c r="BW27" s="52"/>
      <c r="BX27" s="52"/>
      <c r="BY27" s="52"/>
      <c r="BZ27" s="52"/>
      <c r="CA27" s="59"/>
      <c r="CB27" s="103" t="str">
        <f>IF(AND(Table_Styles[[#This Row],[Selector]]&lt;&gt;"",Table_Styles[[#This Row],[Font Family Used]]&lt;&gt;"",Table_Styles[[#This Row],[Font Weight Used]]&lt;&gt;""),Table_Styles[[#This Row],[Font Family Used]]&amp;" "&amp;Table_Styles[[#This Row],[Font Weight Used]],"")</f>
        <v/>
      </c>
      <c r="CC27" s="103" t="str">
        <f ca="1">IF(AND(Table_Styles[[#This Row],[Selector]],COUNTIF(OFFSET(CC:CC,0,0,ROW()-1,1),"="&amp;Table_Styles[[#This Row],[Font]])=0),Table_Styles[[#This Row],[Font]],"")</f>
        <v/>
      </c>
      <c r="CD27" s="103" t="str">
        <f ca="1">IF(Table_Styles[[#This Row],[Unique Font]]&lt;&gt;"",
"{""fontFamily"":"""&amp;Table_Styles[[#This Row],[Font Family Used]]&amp;""",""fontWeight"":"&amp;Table_Styles[[#This Row],[Font Weight Used]]&amp;"}","")</f>
        <v/>
      </c>
      <c r="CE2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padding-right: 35px</v>
      </c>
      <c r="CF27" s="103" t="str">
        <f>IF(AND(Table_Styles[[#This Row],[Selector]]&lt;&gt;"", Table_Styles[[#This Row],[Config Properties]]&lt;&gt;""),
Table_Styles[[#This Row],[Selector]]&amp;" { "&amp;Table_Styles[[#This Row],[Config Properties]]&amp;" }","")</f>
        <v>formly-field .input-group-addon:last-child ~ * .form-control { padding-right: 35px }</v>
      </c>
      <c r="CG27" s="103" t="str">
        <f xml:space="preserve">
SUBSTITUTE(SUBSTITUTE(SUBSTITUTE(SUBSTITUTE(SUBSTITUTE(SUBSTITUTE(SUBSTITUTE(SUBSTITUTE(Table_Styles[[#This Row],[Config]],
" {","{"),
"{ ","{"),
" }","}"),
"} ","}"),
" ,",","),
", ",","),
" :",":"),
": ",":")</f>
        <v>formly-field .input-group-addon:last-child ~ * .form-control{padding-right:35px}</v>
      </c>
    </row>
    <row r="28" spans="2:85" ht="21" customHeight="1">
      <c r="B28" s="175" t="s">
        <v>411</v>
      </c>
      <c r="C28" s="175" t="s">
        <v>412</v>
      </c>
      <c r="D28" s="59"/>
      <c r="E28" s="60"/>
      <c r="F28" s="52" t="str">
        <f>IF(Table_Styles[[#This Row],[Font Family]]&lt;&gt;"",Table_Styles[[#This Row],[Font Family]],IF(Table_Styles[[#This Row],[Font Family Default]]&lt;&gt;"",Table_Styles[[#This Row],[Font Family Default]],""))</f>
        <v/>
      </c>
      <c r="G28" s="59"/>
      <c r="H28" s="59" t="s">
        <v>461</v>
      </c>
      <c r="I28" s="52" t="str">
        <f>IF(Table_Styles[[#This Row],[Font Size]]&lt;&gt;"",Table_Styles[[#This Row],[Font Size]],IF(Table_Styles[[#This Row],[Font Size Default]]&lt;&gt;"",Table_Styles[[#This Row],[Font Size Default]],""))</f>
        <v>16px</v>
      </c>
      <c r="J28" s="59"/>
      <c r="K28" s="59"/>
      <c r="L28" s="52" t="str">
        <f>IF(Table_Styles[[#This Row],[Font Weight]]&lt;&gt;"",Table_Styles[[#This Row],[Font Weight]],IF(Table_Styles[[#This Row],[Font Weight Default]]&lt;&gt;"",Table_Styles[[#This Row],[Font Weight Default]],""))</f>
        <v/>
      </c>
      <c r="M28" s="59"/>
      <c r="N28" s="263" t="str">
        <f>Colour_Foreground_2</f>
        <v>#3a62a0</v>
      </c>
      <c r="O28" s="52" t="str">
        <f>IF(Table_Styles[[#This Row],[Colour]]&lt;&gt;"",Table_Styles[[#This Row],[Colour]],IF(Table_Styles[[#This Row],[Colour Default]]&lt;&gt;"",Table_Styles[[#This Row],[Colour Default]],""))</f>
        <v>#3a62a0</v>
      </c>
      <c r="P28" s="59"/>
      <c r="Q28" s="135" t="s">
        <v>409</v>
      </c>
      <c r="R28" s="52" t="str">
        <f>IF(Table_Styles[[#This Row],[Background]]&lt;&gt;"",Table_Styles[[#This Row],[Background]],IF(Table_Styles[[#This Row],[Background Default]]&lt;&gt;"",Table_Styles[[#This Row],[Background Default]],""))</f>
        <v>none</v>
      </c>
      <c r="S28" s="29"/>
      <c r="T28" s="135" t="s">
        <v>409</v>
      </c>
      <c r="U28" s="52" t="str">
        <f>IF(Table_Styles[[#This Row],[Border]]&lt;&gt;"",Table_Styles[[#This Row],[Border]],IF(Table_Styles[[#This Row],[Border Default]]&lt;&gt;"",Table_Styles[[#This Row],[Border Default]],""))</f>
        <v>none</v>
      </c>
      <c r="V28" s="59"/>
      <c r="W28" s="59" t="s">
        <v>159</v>
      </c>
      <c r="X28" s="52" t="str">
        <f>IF(Table_Styles[[#This Row],[Border Radius]]&lt;&gt;"",Table_Styles[[#This Row],[Border Radius]],IF(Table_Styles[[#This Row],[Border Radius Default]]&lt;&gt;"",Table_Styles[[#This Row],[Border Radius Default]],""))</f>
        <v>0</v>
      </c>
      <c r="Y28" s="59"/>
      <c r="Z28" s="59"/>
      <c r="AA28" s="52" t="str">
        <f>IF(Table_Styles[[#This Row],[MT]]&lt;&gt;"",Table_Styles[[#This Row],[MT]],IF(Table_Styles[[#This Row],[MT Default]]&lt;&gt;"",Table_Styles[[#This Row],[MT Default]],""))</f>
        <v/>
      </c>
      <c r="AB28" s="59"/>
      <c r="AC28" s="59"/>
      <c r="AD28" s="52" t="str">
        <f>IF(Table_Styles[[#This Row],[MR]]&lt;&gt;"",Table_Styles[[#This Row],[MR]],IF(Table_Styles[[#This Row],[MR Default]]&lt;&gt;"",Table_Styles[[#This Row],[MR Default]],""))</f>
        <v/>
      </c>
      <c r="AE28" s="59"/>
      <c r="AF28" s="59"/>
      <c r="AG28" s="52" t="str">
        <f>IF(Table_Styles[[#This Row],[MB]]&lt;&gt;"",Table_Styles[[#This Row],[MB]],IF(Table_Styles[[#This Row],[MB Default]]&lt;&gt;"",Table_Styles[[#This Row],[MB Default]],""))</f>
        <v/>
      </c>
      <c r="AH28" s="59"/>
      <c r="AI28" s="59"/>
      <c r="AJ28" s="52" t="str">
        <f>IF(Table_Styles[[#This Row],[ML]]&lt;&gt;"",Table_Styles[[#This Row],[ML]],IF(Table_Styles[[#This Row],[ML Default]]&lt;&gt;"",Table_Styles[[#This Row],[ML Default]],""))</f>
        <v/>
      </c>
      <c r="AK28" s="59"/>
      <c r="AL28" s="59" t="s">
        <v>159</v>
      </c>
      <c r="AM28" s="52" t="str">
        <f>IF(Table_Styles[[#This Row],[PT]]&lt;&gt;"",Table_Styles[[#This Row],[PT]],IF(Table_Styles[[#This Row],[PT Default]]&lt;&gt;"",Table_Styles[[#This Row],[PT Default]],""))</f>
        <v>0</v>
      </c>
      <c r="AN28" s="59"/>
      <c r="AO28" s="59" t="s">
        <v>159</v>
      </c>
      <c r="AP28" s="52" t="str">
        <f>IF(Table_Styles[[#This Row],[PR]]&lt;&gt;"",Table_Styles[[#This Row],[PR]],IF(Table_Styles[[#This Row],[PR Default]]&lt;&gt;"",Table_Styles[[#This Row],[PR Default]],""))</f>
        <v>0</v>
      </c>
      <c r="AQ28" s="59"/>
      <c r="AR28" s="59" t="s">
        <v>159</v>
      </c>
      <c r="AS28" s="52" t="str">
        <f>IF(Table_Styles[[#This Row],[PB]]&lt;&gt;"",Table_Styles[[#This Row],[PB]],IF(Table_Styles[[#This Row],[PB Default]]&lt;&gt;"",Table_Styles[[#This Row],[PB Default]],""))</f>
        <v>0</v>
      </c>
      <c r="AT28" s="59"/>
      <c r="AU28" s="59" t="s">
        <v>159</v>
      </c>
      <c r="AV28" s="52" t="str">
        <f>IF(Table_Styles[[#This Row],[PL]]&lt;&gt;"",Table_Styles[[#This Row],[PL]],IF(Table_Styles[[#This Row],[PL Default]]&lt;&gt;"",Table_Styles[[#This Row],[PL Default]],""))</f>
        <v>0</v>
      </c>
      <c r="AW28" s="59"/>
      <c r="AX28" s="59"/>
      <c r="AY28" s="52" t="str">
        <f>IF(Table_Styles[[#This Row],[BT]]&lt;&gt;"",Table_Styles[[#This Row],[BT]],IF(Table_Styles[[#This Row],[BT Default]]&lt;&gt;"",Table_Styles[[#This Row],[BT Default]],""))</f>
        <v/>
      </c>
      <c r="AZ28" s="59"/>
      <c r="BA28" s="59"/>
      <c r="BB28" s="52" t="str">
        <f>IF(Table_Styles[[#This Row],[BR]]&lt;&gt;"",Table_Styles[[#This Row],[BR]],IF(Table_Styles[[#This Row],[BR Default]]&lt;&gt;"",Table_Styles[[#This Row],[BR Default]],""))</f>
        <v/>
      </c>
      <c r="BC28" s="59"/>
      <c r="BD28" s="59"/>
      <c r="BE28" s="52" t="str">
        <f>IF(Table_Styles[[#This Row],[BB]]&lt;&gt;"",Table_Styles[[#This Row],[BB]],IF(Table_Styles[[#This Row],[BB Default]]&lt;&gt;"",Table_Styles[[#This Row],[BB Default]],""))</f>
        <v/>
      </c>
      <c r="BF28" s="59"/>
      <c r="BG28" s="59"/>
      <c r="BH28" s="52" t="str">
        <f>IF(Table_Styles[[#This Row],[BL]]&lt;&gt;"",Table_Styles[[#This Row],[BL]],IF(Table_Styles[[#This Row],[BL Default]]&lt;&gt;"",Table_Styles[[#This Row],[BL Default]],""))</f>
        <v/>
      </c>
      <c r="BI28" s="59"/>
      <c r="BJ28" s="59"/>
      <c r="BK28" s="52" t="str">
        <f>IF(Table_Styles[[#This Row],[Width]]&lt;&gt;"",Table_Styles[[#This Row],[Width]],IF(Table_Styles[[#This Row],[Width Default]]&lt;&gt;"",Table_Styles[[#This Row],[Width Default]],""))</f>
        <v/>
      </c>
      <c r="BL28" s="59"/>
      <c r="BM28" s="59"/>
      <c r="BN28" s="52" t="str">
        <f>IF(Table_Styles[[#This Row],[Height]]&lt;&gt;"",Table_Styles[[#This Row],[Height]],IF(Table_Styles[[#This Row],[Height Default]]&lt;&gt;"",Table_Styles[[#This Row],[Height Default]],""))</f>
        <v/>
      </c>
      <c r="BO28" s="52"/>
      <c r="BP28" s="51" t="s">
        <v>387</v>
      </c>
      <c r="BQ28" s="52" t="str">
        <f>IF(Table_Styles[[#This Row],[Top]]&lt;&gt;"",Table_Styles[[#This Row],[Top]],IF(Table_Styles[[#This Row],[Top Default]]&lt;&gt;"",Table_Styles[[#This Row],[Top Default]],""))</f>
        <v>20px</v>
      </c>
      <c r="BR28" s="52"/>
      <c r="BS28" s="52"/>
      <c r="BT28" s="52" t="str">
        <f>IF(Table_Styles[[#This Row],[Right]]&lt;&gt;"",Table_Styles[[#This Row],[Right]],IF(Table_Styles[[#This Row],[Right Default]]&lt;&gt;"",Table_Styles[[#This Row],[Right Default]],""))</f>
        <v/>
      </c>
      <c r="BU28" s="52"/>
      <c r="BV28" s="52"/>
      <c r="BW28" s="52" t="str">
        <f>IF(Table_Styles[[#This Row],[Bottom]]&lt;&gt;"",Table_Styles[[#This Row],[Bottom]],IF(Table_Styles[[#This Row],[Bottom Default]]&lt;&gt;"",Table_Styles[[#This Row],[Bottom Default]],""))</f>
        <v/>
      </c>
      <c r="BX28" s="52"/>
      <c r="BY28" s="52"/>
      <c r="BZ28" s="52" t="str">
        <f>IF(Table_Styles[[#This Row],[Left]]&lt;&gt;"",Table_Styles[[#This Row],[Left]],IF(Table_Styles[[#This Row],[Left Default]]&lt;&gt;"",Table_Styles[[#This Row],[Left Default]],""))</f>
        <v/>
      </c>
      <c r="CA28" s="59" t="s">
        <v>1041</v>
      </c>
      <c r="CB28" s="103" t="str">
        <f>IF(AND(Table_Styles[[#This Row],[Selector]]&lt;&gt;"",Table_Styles[[#This Row],[Font Family Used]]&lt;&gt;"",Table_Styles[[#This Row],[Font Weight Used]]&lt;&gt;""),Table_Styles[[#This Row],[Font Family Used]]&amp;" "&amp;Table_Styles[[#This Row],[Font Weight Used]],"")</f>
        <v/>
      </c>
      <c r="CC28" s="103" t="str">
        <f ca="1">IF(AND(Table_Styles[[#This Row],[Selector]],COUNTIF(OFFSET(CC:CC,0,0,ROW()-1,1),"="&amp;Table_Styles[[#This Row],[Font]])=0),Table_Styles[[#This Row],[Font]],"")</f>
        <v/>
      </c>
      <c r="CD28" s="103" t="str">
        <f ca="1">IF(Table_Styles[[#This Row],[Unique Font]]&lt;&gt;"",
"{""fontFamily"":"""&amp;Table_Styles[[#This Row],[Font Family Used]]&amp;""",""fontWeight"":"&amp;Table_Styles[[#This Row],[Font Weight Used]]&amp;"}","")</f>
        <v/>
      </c>
      <c r="CE2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#3a62a0;background: none;border: none;border-radius: 0;padding-top: 0;padding-right: 0;padding-bottom: 0;padding-left: 0;top: 20px;position: absolute; z-index: 100;</v>
      </c>
      <c r="CF28" s="103" t="str">
        <f>IF(AND(Table_Styles[[#This Row],[Selector]]&lt;&gt;"", Table_Styles[[#This Row],[Config Properties]]&lt;&gt;""),
Table_Styles[[#This Row],[Selector]]&amp;" { "&amp;Table_Styles[[#This Row],[Config Properties]]&amp;" }","")</f>
        <v>formly-field span.input-group-addon { font-size: 16px;color: #3a62a0;background: none;border: none;border-radius: 0;padding-top: 0;padding-right: 0;padding-bottom: 0;padding-left: 0;top: 20px;position: absolute; z-index: 100; }</v>
      </c>
      <c r="CG28" s="103" t="str">
        <f xml:space="preserve">
SUBSTITUTE(SUBSTITUTE(SUBSTITUTE(SUBSTITUTE(SUBSTITUTE(SUBSTITUTE(SUBSTITUTE(SUBSTITUTE(Table_Styles[[#This Row],[Config]],
" {","{"),
"{ ","{"),
" }","}"),
"} ","}"),
" ,",","),
", ",","),
" :",":"),
": ",":")</f>
        <v>formly-field span.input-group-addon{font-size:16px;color:#3a62a0;background:none;border:none;border-radius:0;padding-top:0;padding-right:0;padding-bottom:0;padding-left:0;top:20px;position:absolute; z-index:100;}</v>
      </c>
    </row>
    <row r="29" spans="2:85" ht="21" customHeight="1">
      <c r="B29" s="259" t="s">
        <v>1043</v>
      </c>
      <c r="C29" s="259" t="s">
        <v>1059</v>
      </c>
      <c r="D29" s="146"/>
      <c r="E29" s="60"/>
      <c r="F29" s="50" t="str">
        <f>IF(Table_Styles[[#This Row],[Font Family]]&lt;&gt;"",Table_Styles[[#This Row],[Font Family]],IF(Table_Styles[[#This Row],[Font Family Default]]&lt;&gt;"",Table_Styles[[#This Row],[Font Family Default]],""))</f>
        <v/>
      </c>
      <c r="G29" s="146"/>
      <c r="H29" s="59"/>
      <c r="I29" s="50" t="str">
        <f>IF(Table_Styles[[#This Row],[Font Size]]&lt;&gt;"",Table_Styles[[#This Row],[Font Size]],IF(Table_Styles[[#This Row],[Font Size Default]]&lt;&gt;"",Table_Styles[[#This Row],[Font Size Default]],""))</f>
        <v/>
      </c>
      <c r="J29" s="146"/>
      <c r="K29" s="59"/>
      <c r="L29" s="50" t="str">
        <f>IF(Table_Styles[[#This Row],[Font Weight]]&lt;&gt;"",Table_Styles[[#This Row],[Font Weight]],IF(Table_Styles[[#This Row],[Font Weight Default]]&lt;&gt;"",Table_Styles[[#This Row],[Font Weight Default]],""))</f>
        <v/>
      </c>
      <c r="M29" s="146"/>
      <c r="N29" s="59"/>
      <c r="O29" s="50" t="str">
        <f>IF(Table_Styles[[#This Row],[Colour]]&lt;&gt;"",Table_Styles[[#This Row],[Colour]],IF(Table_Styles[[#This Row],[Colour Default]]&lt;&gt;"",Table_Styles[[#This Row],[Colour Default]],""))</f>
        <v/>
      </c>
      <c r="P29" s="146"/>
      <c r="Q29" s="135"/>
      <c r="R29" s="50" t="str">
        <f>IF(Table_Styles[[#This Row],[Background]]&lt;&gt;"",Table_Styles[[#This Row],[Background]],IF(Table_Styles[[#This Row],[Background Default]]&lt;&gt;"",Table_Styles[[#This Row],[Background Default]],""))</f>
        <v/>
      </c>
      <c r="S29" s="146"/>
      <c r="T29" s="135"/>
      <c r="U29" s="50" t="str">
        <f>IF(Table_Styles[[#This Row],[Border]]&lt;&gt;"",Table_Styles[[#This Row],[Border]],IF(Table_Styles[[#This Row],[Border Default]]&lt;&gt;"",Table_Styles[[#This Row],[Border Default]],""))</f>
        <v/>
      </c>
      <c r="V29" s="59"/>
      <c r="W29" s="59"/>
      <c r="X29" s="50" t="str">
        <f>IF(Table_Styles[[#This Row],[Border Radius]]&lt;&gt;"",Table_Styles[[#This Row],[Border Radius]],IF(Table_Styles[[#This Row],[Border Radius Default]]&lt;&gt;"",Table_Styles[[#This Row],[Border Radius Default]],""))</f>
        <v/>
      </c>
      <c r="Y29" s="146"/>
      <c r="Z29" s="59"/>
      <c r="AA29" s="50" t="str">
        <f>IF(Table_Styles[[#This Row],[MT]]&lt;&gt;"",Table_Styles[[#This Row],[MT]],IF(Table_Styles[[#This Row],[MT Default]]&lt;&gt;"",Table_Styles[[#This Row],[MT Default]],""))</f>
        <v/>
      </c>
      <c r="AB29" s="146"/>
      <c r="AC29" s="59"/>
      <c r="AD29" s="50" t="str">
        <f>IF(Table_Styles[[#This Row],[MR]]&lt;&gt;"",Table_Styles[[#This Row],[MR]],IF(Table_Styles[[#This Row],[MR Default]]&lt;&gt;"",Table_Styles[[#This Row],[MR Default]],""))</f>
        <v/>
      </c>
      <c r="AE29" s="146"/>
      <c r="AF29" s="59"/>
      <c r="AG29" s="50" t="str">
        <f>IF(Table_Styles[[#This Row],[MB]]&lt;&gt;"",Table_Styles[[#This Row],[MB]],IF(Table_Styles[[#This Row],[MB Default]]&lt;&gt;"",Table_Styles[[#This Row],[MB Default]],""))</f>
        <v/>
      </c>
      <c r="AH29" s="146"/>
      <c r="AI29" s="59"/>
      <c r="AJ29" s="50" t="str">
        <f>IF(Table_Styles[[#This Row],[ML]]&lt;&gt;"",Table_Styles[[#This Row],[ML]],IF(Table_Styles[[#This Row],[ML Default]]&lt;&gt;"",Table_Styles[[#This Row],[ML Default]],""))</f>
        <v/>
      </c>
      <c r="AK29" s="146"/>
      <c r="AL29" s="59"/>
      <c r="AM29" s="50" t="str">
        <f>IF(Table_Styles[[#This Row],[PT]]&lt;&gt;"",Table_Styles[[#This Row],[PT]],IF(Table_Styles[[#This Row],[PT Default]]&lt;&gt;"",Table_Styles[[#This Row],[PT Default]],""))</f>
        <v/>
      </c>
      <c r="AN29" s="146"/>
      <c r="AO29" s="59"/>
      <c r="AP29" s="50" t="str">
        <f>IF(Table_Styles[[#This Row],[PR]]&lt;&gt;"",Table_Styles[[#This Row],[PR]],IF(Table_Styles[[#This Row],[PR Default]]&lt;&gt;"",Table_Styles[[#This Row],[PR Default]],""))</f>
        <v/>
      </c>
      <c r="AQ29" s="146"/>
      <c r="AR29" s="59"/>
      <c r="AS29" s="50" t="str">
        <f>IF(Table_Styles[[#This Row],[PB]]&lt;&gt;"",Table_Styles[[#This Row],[PB]],IF(Table_Styles[[#This Row],[PB Default]]&lt;&gt;"",Table_Styles[[#This Row],[PB Default]],""))</f>
        <v/>
      </c>
      <c r="AT29" s="146"/>
      <c r="AU29" s="59"/>
      <c r="AV29" s="50" t="str">
        <f>IF(Table_Styles[[#This Row],[PL]]&lt;&gt;"",Table_Styles[[#This Row],[PL]],IF(Table_Styles[[#This Row],[PL Default]]&lt;&gt;"",Table_Styles[[#This Row],[PL Default]],""))</f>
        <v/>
      </c>
      <c r="AW29" s="146"/>
      <c r="AX29" s="59"/>
      <c r="AY29" s="50" t="str">
        <f>IF(Table_Styles[[#This Row],[BT]]&lt;&gt;"",Table_Styles[[#This Row],[BT]],IF(Table_Styles[[#This Row],[BT Default]]&lt;&gt;"",Table_Styles[[#This Row],[BT Default]],""))</f>
        <v/>
      </c>
      <c r="AZ29" s="146"/>
      <c r="BA29" s="59"/>
      <c r="BB29" s="50" t="str">
        <f>IF(Table_Styles[[#This Row],[BR]]&lt;&gt;"",Table_Styles[[#This Row],[BR]],IF(Table_Styles[[#This Row],[BR Default]]&lt;&gt;"",Table_Styles[[#This Row],[BR Default]],""))</f>
        <v/>
      </c>
      <c r="BC29" s="258"/>
      <c r="BD29" s="258"/>
      <c r="BE29" s="50" t="str">
        <f>IF(Table_Styles[[#This Row],[BB]]&lt;&gt;"",Table_Styles[[#This Row],[BB]],IF(Table_Styles[[#This Row],[BB Default]]&lt;&gt;"",Table_Styles[[#This Row],[BB Default]],""))</f>
        <v/>
      </c>
      <c r="BF29" s="146"/>
      <c r="BG29" s="59"/>
      <c r="BH29" s="50" t="str">
        <f>IF(Table_Styles[[#This Row],[BL]]&lt;&gt;"",Table_Styles[[#This Row],[BL]],IF(Table_Styles[[#This Row],[BL Default]]&lt;&gt;"",Table_Styles[[#This Row],[BL Default]],""))</f>
        <v/>
      </c>
      <c r="BI29" s="59"/>
      <c r="BJ29" s="59"/>
      <c r="BK29" s="50" t="str">
        <f>IF(Table_Styles[[#This Row],[Width]]&lt;&gt;"",Table_Styles[[#This Row],[Width]],IF(Table_Styles[[#This Row],[Width Default]]&lt;&gt;"",Table_Styles[[#This Row],[Width Default]],""))</f>
        <v/>
      </c>
      <c r="BL29" s="59"/>
      <c r="BM29" s="59"/>
      <c r="BN29" s="50" t="str">
        <f>IF(Table_Styles[[#This Row],[Height]]&lt;&gt;"",Table_Styles[[#This Row],[Height]],IF(Table_Styles[[#This Row],[Height Default]]&lt;&gt;"",Table_Styles[[#This Row],[Height Default]],""))</f>
        <v/>
      </c>
      <c r="BO29" s="52"/>
      <c r="BP29" s="52"/>
      <c r="BQ29" s="50" t="str">
        <f>IF(Table_Styles[[#This Row],[Top]]&lt;&gt;"",Table_Styles[[#This Row],[Top]],IF(Table_Styles[[#This Row],[Top Default]]&lt;&gt;"",Table_Styles[[#This Row],[Top Default]],""))</f>
        <v/>
      </c>
      <c r="BR29" s="52"/>
      <c r="BS29" s="52"/>
      <c r="BT29" s="50" t="str">
        <f>IF(Table_Styles[[#This Row],[Right]]&lt;&gt;"",Table_Styles[[#This Row],[Right]],IF(Table_Styles[[#This Row],[Right Default]]&lt;&gt;"",Table_Styles[[#This Row],[Right Default]],""))</f>
        <v/>
      </c>
      <c r="BU29" s="52"/>
      <c r="BV29" s="52"/>
      <c r="BW29" s="50" t="str">
        <f>IF(Table_Styles[[#This Row],[Bottom]]&lt;&gt;"",Table_Styles[[#This Row],[Bottom]],IF(Table_Styles[[#This Row],[Bottom Default]]&lt;&gt;"",Table_Styles[[#This Row],[Bottom Default]],""))</f>
        <v/>
      </c>
      <c r="BX29" s="51"/>
      <c r="BY29" s="51" t="s">
        <v>410</v>
      </c>
      <c r="BZ29" s="50" t="str">
        <f>IF(Table_Styles[[#This Row],[Left]]&lt;&gt;"",Table_Styles[[#This Row],[Left]],IF(Table_Styles[[#This Row],[Left Default]]&lt;&gt;"",Table_Styles[[#This Row],[Left Default]],""))</f>
        <v>12px</v>
      </c>
      <c r="CA29" s="146"/>
      <c r="CB29" s="106" t="str">
        <f>IF(AND(Table_Styles[[#This Row],[Selector]]&lt;&gt;"",Table_Styles[[#This Row],[Font Family Used]]&lt;&gt;"",Table_Styles[[#This Row],[Font Weight Used]]&lt;&gt;""),Table_Styles[[#This Row],[Font Family Used]]&amp;" "&amp;Table_Styles[[#This Row],[Font Weight Used]],"")</f>
        <v/>
      </c>
      <c r="CC29" s="106" t="str">
        <f ca="1">IF(AND(Table_Styles[[#This Row],[Selector]],COUNTIF(OFFSET(CC:CC,0,0,ROW()-1,1),"="&amp;Table_Styles[[#This Row],[Font]])=0),Table_Styles[[#This Row],[Font]],"")</f>
        <v/>
      </c>
      <c r="CD29" s="106" t="str">
        <f ca="1">IF(Table_Styles[[#This Row],[Unique Font]]&lt;&gt;"",
"{""fontFamily"":"""&amp;Table_Styles[[#This Row],[Font Family Used]]&amp;""",""fontWeight"":"&amp;Table_Styles[[#This Row],[Font Weight Used]]&amp;"}","")</f>
        <v/>
      </c>
      <c r="CE29"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left: 12px</v>
      </c>
      <c r="CF29" s="106" t="str">
        <f>IF(AND(Table_Styles[[#This Row],[Selector]]&lt;&gt;"", Table_Styles[[#This Row],[Config Properties]]&lt;&gt;""),
Table_Styles[[#This Row],[Selector]]&amp;" { "&amp;Table_Styles[[#This Row],[Config Properties]]&amp;" }","")</f>
        <v>formly-field span.input-group-addon:first-child { left: 12px }</v>
      </c>
      <c r="CG29" s="106" t="str">
        <f xml:space="preserve">
SUBSTITUTE(SUBSTITUTE(SUBSTITUTE(SUBSTITUTE(SUBSTITUTE(SUBSTITUTE(SUBSTITUTE(SUBSTITUTE(Table_Styles[[#This Row],[Config]],
" {","{"),
"{ ","{"),
" }","}"),
"} ","}"),
" ,",","),
", ",","),
" :",":"),
": ",":")</f>
        <v>formly-field span.input-group-addon:first-child{left:12px}</v>
      </c>
    </row>
    <row r="30" spans="2:85" ht="21" customHeight="1">
      <c r="B30" s="259" t="s">
        <v>1044</v>
      </c>
      <c r="C30" s="259" t="s">
        <v>1058</v>
      </c>
      <c r="D30" s="146"/>
      <c r="E30" s="60"/>
      <c r="F30" s="50" t="str">
        <f>IF(Table_Styles[[#This Row],[Font Family]]&lt;&gt;"",Table_Styles[[#This Row],[Font Family]],IF(Table_Styles[[#This Row],[Font Family Default]]&lt;&gt;"",Table_Styles[[#This Row],[Font Family Default]],""))</f>
        <v/>
      </c>
      <c r="G30" s="146"/>
      <c r="H30" s="59"/>
      <c r="I30" s="50" t="str">
        <f>IF(Table_Styles[[#This Row],[Font Size]]&lt;&gt;"",Table_Styles[[#This Row],[Font Size]],IF(Table_Styles[[#This Row],[Font Size Default]]&lt;&gt;"",Table_Styles[[#This Row],[Font Size Default]],""))</f>
        <v/>
      </c>
      <c r="J30" s="146"/>
      <c r="K30" s="59"/>
      <c r="L30" s="50" t="str">
        <f>IF(Table_Styles[[#This Row],[Font Weight]]&lt;&gt;"",Table_Styles[[#This Row],[Font Weight]],IF(Table_Styles[[#This Row],[Font Weight Default]]&lt;&gt;"",Table_Styles[[#This Row],[Font Weight Default]],""))</f>
        <v/>
      </c>
      <c r="M30" s="146"/>
      <c r="N30" s="59"/>
      <c r="O30" s="50" t="str">
        <f>IF(Table_Styles[[#This Row],[Colour]]&lt;&gt;"",Table_Styles[[#This Row],[Colour]],IF(Table_Styles[[#This Row],[Colour Default]]&lt;&gt;"",Table_Styles[[#This Row],[Colour Default]],""))</f>
        <v/>
      </c>
      <c r="P30" s="146"/>
      <c r="Q30" s="135"/>
      <c r="R30" s="50" t="str">
        <f>IF(Table_Styles[[#This Row],[Background]]&lt;&gt;"",Table_Styles[[#This Row],[Background]],IF(Table_Styles[[#This Row],[Background Default]]&lt;&gt;"",Table_Styles[[#This Row],[Background Default]],""))</f>
        <v/>
      </c>
      <c r="S30" s="146"/>
      <c r="T30" s="135"/>
      <c r="U30" s="50" t="str">
        <f>IF(Table_Styles[[#This Row],[Border]]&lt;&gt;"",Table_Styles[[#This Row],[Border]],IF(Table_Styles[[#This Row],[Border Default]]&lt;&gt;"",Table_Styles[[#This Row],[Border Default]],""))</f>
        <v/>
      </c>
      <c r="V30" s="59"/>
      <c r="W30" s="59"/>
      <c r="X30" s="50" t="str">
        <f>IF(Table_Styles[[#This Row],[Border Radius]]&lt;&gt;"",Table_Styles[[#This Row],[Border Radius]],IF(Table_Styles[[#This Row],[Border Radius Default]]&lt;&gt;"",Table_Styles[[#This Row],[Border Radius Default]],""))</f>
        <v/>
      </c>
      <c r="Y30" s="146"/>
      <c r="Z30" s="59"/>
      <c r="AA30" s="50" t="str">
        <f>IF(Table_Styles[[#This Row],[MT]]&lt;&gt;"",Table_Styles[[#This Row],[MT]],IF(Table_Styles[[#This Row],[MT Default]]&lt;&gt;"",Table_Styles[[#This Row],[MT Default]],""))</f>
        <v/>
      </c>
      <c r="AB30" s="146"/>
      <c r="AC30" s="59"/>
      <c r="AD30" s="50" t="str">
        <f>IF(Table_Styles[[#This Row],[MR]]&lt;&gt;"",Table_Styles[[#This Row],[MR]],IF(Table_Styles[[#This Row],[MR Default]]&lt;&gt;"",Table_Styles[[#This Row],[MR Default]],""))</f>
        <v/>
      </c>
      <c r="AE30" s="146"/>
      <c r="AF30" s="59"/>
      <c r="AG30" s="50" t="str">
        <f>IF(Table_Styles[[#This Row],[MB]]&lt;&gt;"",Table_Styles[[#This Row],[MB]],IF(Table_Styles[[#This Row],[MB Default]]&lt;&gt;"",Table_Styles[[#This Row],[MB Default]],""))</f>
        <v/>
      </c>
      <c r="AH30" s="146"/>
      <c r="AI30" s="59"/>
      <c r="AJ30" s="50" t="str">
        <f>IF(Table_Styles[[#This Row],[ML]]&lt;&gt;"",Table_Styles[[#This Row],[ML]],IF(Table_Styles[[#This Row],[ML Default]]&lt;&gt;"",Table_Styles[[#This Row],[ML Default]],""))</f>
        <v/>
      </c>
      <c r="AK30" s="146"/>
      <c r="AL30" s="59"/>
      <c r="AM30" s="50" t="str">
        <f>IF(Table_Styles[[#This Row],[PT]]&lt;&gt;"",Table_Styles[[#This Row],[PT]],IF(Table_Styles[[#This Row],[PT Default]]&lt;&gt;"",Table_Styles[[#This Row],[PT Default]],""))</f>
        <v/>
      </c>
      <c r="AN30" s="146"/>
      <c r="AO30" s="59"/>
      <c r="AP30" s="50" t="str">
        <f>IF(Table_Styles[[#This Row],[PR]]&lt;&gt;"",Table_Styles[[#This Row],[PR]],IF(Table_Styles[[#This Row],[PR Default]]&lt;&gt;"",Table_Styles[[#This Row],[PR Default]],""))</f>
        <v/>
      </c>
      <c r="AQ30" s="146"/>
      <c r="AR30" s="59"/>
      <c r="AS30" s="50" t="str">
        <f>IF(Table_Styles[[#This Row],[PB]]&lt;&gt;"",Table_Styles[[#This Row],[PB]],IF(Table_Styles[[#This Row],[PB Default]]&lt;&gt;"",Table_Styles[[#This Row],[PB Default]],""))</f>
        <v/>
      </c>
      <c r="AT30" s="146"/>
      <c r="AU30" s="59"/>
      <c r="AV30" s="50" t="str">
        <f>IF(Table_Styles[[#This Row],[PL]]&lt;&gt;"",Table_Styles[[#This Row],[PL]],IF(Table_Styles[[#This Row],[PL Default]]&lt;&gt;"",Table_Styles[[#This Row],[PL Default]],""))</f>
        <v/>
      </c>
      <c r="AW30" s="146"/>
      <c r="AX30" s="59"/>
      <c r="AY30" s="50" t="str">
        <f>IF(Table_Styles[[#This Row],[BT]]&lt;&gt;"",Table_Styles[[#This Row],[BT]],IF(Table_Styles[[#This Row],[BT Default]]&lt;&gt;"",Table_Styles[[#This Row],[BT Default]],""))</f>
        <v/>
      </c>
      <c r="AZ30" s="146"/>
      <c r="BA30" s="59"/>
      <c r="BB30" s="50" t="str">
        <f>IF(Table_Styles[[#This Row],[BR]]&lt;&gt;"",Table_Styles[[#This Row],[BR]],IF(Table_Styles[[#This Row],[BR Default]]&lt;&gt;"",Table_Styles[[#This Row],[BR Default]],""))</f>
        <v/>
      </c>
      <c r="BC30" s="258"/>
      <c r="BD30" s="258"/>
      <c r="BE30" s="50" t="str">
        <f>IF(Table_Styles[[#This Row],[BB]]&lt;&gt;"",Table_Styles[[#This Row],[BB]],IF(Table_Styles[[#This Row],[BB Default]]&lt;&gt;"",Table_Styles[[#This Row],[BB Default]],""))</f>
        <v/>
      </c>
      <c r="BF30" s="146"/>
      <c r="BG30" s="59"/>
      <c r="BH30" s="50" t="str">
        <f>IF(Table_Styles[[#This Row],[BL]]&lt;&gt;"",Table_Styles[[#This Row],[BL]],IF(Table_Styles[[#This Row],[BL Default]]&lt;&gt;"",Table_Styles[[#This Row],[BL Default]],""))</f>
        <v/>
      </c>
      <c r="BI30" s="59"/>
      <c r="BJ30" s="59"/>
      <c r="BK30" s="50" t="str">
        <f>IF(Table_Styles[[#This Row],[Width]]&lt;&gt;"",Table_Styles[[#This Row],[Width]],IF(Table_Styles[[#This Row],[Width Default]]&lt;&gt;"",Table_Styles[[#This Row],[Width Default]],""))</f>
        <v/>
      </c>
      <c r="BL30" s="59"/>
      <c r="BM30" s="59"/>
      <c r="BN30" s="50" t="str">
        <f>IF(Table_Styles[[#This Row],[Height]]&lt;&gt;"",Table_Styles[[#This Row],[Height]],IF(Table_Styles[[#This Row],[Height Default]]&lt;&gt;"",Table_Styles[[#This Row],[Height Default]],""))</f>
        <v/>
      </c>
      <c r="BO30" s="52"/>
      <c r="BP30" s="52"/>
      <c r="BQ30" s="50" t="str">
        <f>IF(Table_Styles[[#This Row],[Top]]&lt;&gt;"",Table_Styles[[#This Row],[Top]],IF(Table_Styles[[#This Row],[Top Default]]&lt;&gt;"",Table_Styles[[#This Row],[Top Default]],""))</f>
        <v/>
      </c>
      <c r="BR30" s="51"/>
      <c r="BS30" s="51" t="s">
        <v>394</v>
      </c>
      <c r="BT30" s="50" t="str">
        <f>IF(Table_Styles[[#This Row],[Right]]&lt;&gt;"",Table_Styles[[#This Row],[Right]],IF(Table_Styles[[#This Row],[Right Default]]&lt;&gt;"",Table_Styles[[#This Row],[Right Default]],""))</f>
        <v>24px</v>
      </c>
      <c r="BU30" s="52"/>
      <c r="BV30" s="52"/>
      <c r="BW30" s="50" t="str">
        <f>IF(Table_Styles[[#This Row],[Bottom]]&lt;&gt;"",Table_Styles[[#This Row],[Bottom]],IF(Table_Styles[[#This Row],[Bottom Default]]&lt;&gt;"",Table_Styles[[#This Row],[Bottom Default]],""))</f>
        <v/>
      </c>
      <c r="BX30" s="52"/>
      <c r="BY30" s="52"/>
      <c r="BZ30" s="50" t="str">
        <f>IF(Table_Styles[[#This Row],[Left]]&lt;&gt;"",Table_Styles[[#This Row],[Left]],IF(Table_Styles[[#This Row],[Left Default]]&lt;&gt;"",Table_Styles[[#This Row],[Left Default]],""))</f>
        <v/>
      </c>
      <c r="CA30" s="146"/>
      <c r="CB30" s="106" t="str">
        <f>IF(AND(Table_Styles[[#This Row],[Selector]]&lt;&gt;"",Table_Styles[[#This Row],[Font Family Used]]&lt;&gt;"",Table_Styles[[#This Row],[Font Weight Used]]&lt;&gt;""),Table_Styles[[#This Row],[Font Family Used]]&amp;" "&amp;Table_Styles[[#This Row],[Font Weight Used]],"")</f>
        <v/>
      </c>
      <c r="CC30" s="106" t="str">
        <f ca="1">IF(AND(Table_Styles[[#This Row],[Selector]],COUNTIF(OFFSET(CC:CC,0,0,ROW()-1,1),"="&amp;Table_Styles[[#This Row],[Font]])=0),Table_Styles[[#This Row],[Font]],"")</f>
        <v/>
      </c>
      <c r="CD30" s="106" t="str">
        <f ca="1">IF(Table_Styles[[#This Row],[Unique Font]]&lt;&gt;"",
"{""fontFamily"":"""&amp;Table_Styles[[#This Row],[Font Family Used]]&amp;""",""fontWeight"":"&amp;Table_Styles[[#This Row],[Font Weight Used]]&amp;"}","")</f>
        <v/>
      </c>
      <c r="CE30"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right: 24px</v>
      </c>
      <c r="CF30" s="106" t="str">
        <f>IF(AND(Table_Styles[[#This Row],[Selector]]&lt;&gt;"", Table_Styles[[#This Row],[Config Properties]]&lt;&gt;""),
Table_Styles[[#This Row],[Selector]]&amp;" { "&amp;Table_Styles[[#This Row],[Config Properties]]&amp;" }","")</f>
        <v>formly-field span.input-group-addon:last-child { right: 24px }</v>
      </c>
      <c r="CG30" s="106" t="str">
        <f xml:space="preserve">
SUBSTITUTE(SUBSTITUTE(SUBSTITUTE(SUBSTITUTE(SUBSTITUTE(SUBSTITUTE(SUBSTITUTE(SUBSTITUTE(Table_Styles[[#This Row],[Config]],
" {","{"),
"{ ","{"),
" }","}"),
"} ","}"),
" ,",","),
", ",","),
" :",":"),
": ",":")</f>
        <v>formly-field span.input-group-addon:last-child{right:24px}</v>
      </c>
    </row>
    <row r="31" spans="2:85" ht="21" customHeight="1">
      <c r="B31" s="259" t="s">
        <v>1052</v>
      </c>
      <c r="C31" s="262" t="s">
        <v>1055</v>
      </c>
      <c r="D31" s="146"/>
      <c r="E31" s="60"/>
      <c r="F31" s="50" t="str">
        <f>IF(Table_Styles[[#This Row],[Font Family]]&lt;&gt;"",Table_Styles[[#This Row],[Font Family]],IF(Table_Styles[[#This Row],[Font Family Default]]&lt;&gt;"",Table_Styles[[#This Row],[Font Family Default]],""))</f>
        <v/>
      </c>
      <c r="G31" s="146"/>
      <c r="H31" s="59"/>
      <c r="I31" s="50" t="str">
        <f>IF(Table_Styles[[#This Row],[Font Size]]&lt;&gt;"",Table_Styles[[#This Row],[Font Size]],IF(Table_Styles[[#This Row],[Font Size Default]]&lt;&gt;"",Table_Styles[[#This Row],[Font Size Default]],""))</f>
        <v/>
      </c>
      <c r="J31" s="146"/>
      <c r="K31" s="59"/>
      <c r="L31" s="50" t="str">
        <f>IF(Table_Styles[[#This Row],[Font Weight]]&lt;&gt;"",Table_Styles[[#This Row],[Font Weight]],IF(Table_Styles[[#This Row],[Font Weight Default]]&lt;&gt;"",Table_Styles[[#This Row],[Font Weight Default]],""))</f>
        <v/>
      </c>
      <c r="M31" s="146"/>
      <c r="N31" s="59"/>
      <c r="O31" s="50" t="str">
        <f>IF(Table_Styles[[#This Row],[Colour]]&lt;&gt;"",Table_Styles[[#This Row],[Colour]],IF(Table_Styles[[#This Row],[Colour Default]]&lt;&gt;"",Table_Styles[[#This Row],[Colour Default]],""))</f>
        <v/>
      </c>
      <c r="P31" s="146" t="s">
        <v>1610</v>
      </c>
      <c r="Q31" s="135" t="s">
        <v>1053</v>
      </c>
      <c r="R31" s="50" t="str">
        <f>IF(Table_Styles[[#This Row],[Background]]&lt;&gt;"",Table_Styles[[#This Row],[Background]],IF(Table_Styles[[#This Row],[Background Default]]&lt;&gt;"",Table_Styles[[#This Row],[Background Default]],""))</f>
        <v>#cfdaeb</v>
      </c>
      <c r="S31" s="146"/>
      <c r="T31" s="135"/>
      <c r="U31" s="50" t="str">
        <f>IF(Table_Styles[[#This Row],[Border]]&lt;&gt;"",Table_Styles[[#This Row],[Border]],IF(Table_Styles[[#This Row],[Border Default]]&lt;&gt;"",Table_Styles[[#This Row],[Border Default]],""))</f>
        <v/>
      </c>
      <c r="V31" s="59"/>
      <c r="W31" s="59"/>
      <c r="X31" s="50" t="str">
        <f>IF(Table_Styles[[#This Row],[Border Radius]]&lt;&gt;"",Table_Styles[[#This Row],[Border Radius]],IF(Table_Styles[[#This Row],[Border Radius Default]]&lt;&gt;"",Table_Styles[[#This Row],[Border Radius Default]],""))</f>
        <v/>
      </c>
      <c r="Y31" s="146"/>
      <c r="Z31" s="59"/>
      <c r="AA31" s="50" t="str">
        <f>IF(Table_Styles[[#This Row],[MT]]&lt;&gt;"",Table_Styles[[#This Row],[MT]],IF(Table_Styles[[#This Row],[MT Default]]&lt;&gt;"",Table_Styles[[#This Row],[MT Default]],""))</f>
        <v/>
      </c>
      <c r="AB31" s="146"/>
      <c r="AC31" s="59"/>
      <c r="AD31" s="50" t="str">
        <f>IF(Table_Styles[[#This Row],[MR]]&lt;&gt;"",Table_Styles[[#This Row],[MR]],IF(Table_Styles[[#This Row],[MR Default]]&lt;&gt;"",Table_Styles[[#This Row],[MR Default]],""))</f>
        <v/>
      </c>
      <c r="AE31" s="146"/>
      <c r="AF31" s="59"/>
      <c r="AG31" s="50" t="str">
        <f>IF(Table_Styles[[#This Row],[MB]]&lt;&gt;"",Table_Styles[[#This Row],[MB]],IF(Table_Styles[[#This Row],[MB Default]]&lt;&gt;"",Table_Styles[[#This Row],[MB Default]],""))</f>
        <v/>
      </c>
      <c r="AH31" s="146"/>
      <c r="AI31" s="59"/>
      <c r="AJ31" s="50" t="str">
        <f>IF(Table_Styles[[#This Row],[ML]]&lt;&gt;"",Table_Styles[[#This Row],[ML]],IF(Table_Styles[[#This Row],[ML Default]]&lt;&gt;"",Table_Styles[[#This Row],[ML Default]],""))</f>
        <v/>
      </c>
      <c r="AK31" s="146"/>
      <c r="AL31" s="59"/>
      <c r="AM31" s="50" t="str">
        <f>IF(Table_Styles[[#This Row],[PT]]&lt;&gt;"",Table_Styles[[#This Row],[PT]],IF(Table_Styles[[#This Row],[PT Default]]&lt;&gt;"",Table_Styles[[#This Row],[PT Default]],""))</f>
        <v/>
      </c>
      <c r="AN31" s="146"/>
      <c r="AO31" s="59"/>
      <c r="AP31" s="50" t="str">
        <f>IF(Table_Styles[[#This Row],[PR]]&lt;&gt;"",Table_Styles[[#This Row],[PR]],IF(Table_Styles[[#This Row],[PR Default]]&lt;&gt;"",Table_Styles[[#This Row],[PR Default]],""))</f>
        <v/>
      </c>
      <c r="AQ31" s="146"/>
      <c r="AR31" s="59"/>
      <c r="AS31" s="50" t="str">
        <f>IF(Table_Styles[[#This Row],[PB]]&lt;&gt;"",Table_Styles[[#This Row],[PB]],IF(Table_Styles[[#This Row],[PB Default]]&lt;&gt;"",Table_Styles[[#This Row],[PB Default]],""))</f>
        <v/>
      </c>
      <c r="AT31" s="146"/>
      <c r="AU31" s="59"/>
      <c r="AV31" s="50" t="str">
        <f>IF(Table_Styles[[#This Row],[PL]]&lt;&gt;"",Table_Styles[[#This Row],[PL]],IF(Table_Styles[[#This Row],[PL Default]]&lt;&gt;"",Table_Styles[[#This Row],[PL Default]],""))</f>
        <v/>
      </c>
      <c r="AW31" s="146"/>
      <c r="AX31" s="59"/>
      <c r="AY31" s="50" t="str">
        <f>IF(Table_Styles[[#This Row],[BT]]&lt;&gt;"",Table_Styles[[#This Row],[BT]],IF(Table_Styles[[#This Row],[BT Default]]&lt;&gt;"",Table_Styles[[#This Row],[BT Default]],""))</f>
        <v/>
      </c>
      <c r="AZ31" s="146"/>
      <c r="BA31" s="59"/>
      <c r="BB31" s="50" t="str">
        <f>IF(Table_Styles[[#This Row],[BR]]&lt;&gt;"",Table_Styles[[#This Row],[BR]],IF(Table_Styles[[#This Row],[BR Default]]&lt;&gt;"",Table_Styles[[#This Row],[BR Default]],""))</f>
        <v/>
      </c>
      <c r="BC31" s="258"/>
      <c r="BD31" s="258"/>
      <c r="BE31" s="50" t="str">
        <f>IF(Table_Styles[[#This Row],[BB]]&lt;&gt;"",Table_Styles[[#This Row],[BB]],IF(Table_Styles[[#This Row],[BB Default]]&lt;&gt;"",Table_Styles[[#This Row],[BB Default]],""))</f>
        <v/>
      </c>
      <c r="BF31" s="146"/>
      <c r="BG31" s="59"/>
      <c r="BH31" s="50" t="str">
        <f>IF(Table_Styles[[#This Row],[BL]]&lt;&gt;"",Table_Styles[[#This Row],[BL]],IF(Table_Styles[[#This Row],[BL Default]]&lt;&gt;"",Table_Styles[[#This Row],[BL Default]],""))</f>
        <v/>
      </c>
      <c r="BI31" s="59"/>
      <c r="BJ31" s="59"/>
      <c r="BK31" s="50" t="str">
        <f>IF(Table_Styles[[#This Row],[Width]]&lt;&gt;"",Table_Styles[[#This Row],[Width]],IF(Table_Styles[[#This Row],[Width Default]]&lt;&gt;"",Table_Styles[[#This Row],[Width Default]],""))</f>
        <v/>
      </c>
      <c r="BL31" s="59"/>
      <c r="BM31" s="59"/>
      <c r="BN31" s="50" t="str">
        <f>IF(Table_Styles[[#This Row],[Height]]&lt;&gt;"",Table_Styles[[#This Row],[Height]],IF(Table_Styles[[#This Row],[Height Default]]&lt;&gt;"",Table_Styles[[#This Row],[Height Default]],""))</f>
        <v/>
      </c>
      <c r="BO31" s="52"/>
      <c r="BP31" s="52"/>
      <c r="BQ31" s="50" t="str">
        <f>IF(Table_Styles[[#This Row],[Top]]&lt;&gt;"",Table_Styles[[#This Row],[Top]],IF(Table_Styles[[#This Row],[Top Default]]&lt;&gt;"",Table_Styles[[#This Row],[Top Default]],""))</f>
        <v/>
      </c>
      <c r="BR31" s="52"/>
      <c r="BS31" s="52"/>
      <c r="BT31" s="50" t="str">
        <f>IF(Table_Styles[[#This Row],[Right]]&lt;&gt;"",Table_Styles[[#This Row],[Right]],IF(Table_Styles[[#This Row],[Right Default]]&lt;&gt;"",Table_Styles[[#This Row],[Right Default]],""))</f>
        <v/>
      </c>
      <c r="BU31" s="52"/>
      <c r="BV31" s="52"/>
      <c r="BW31" s="50" t="str">
        <f>IF(Table_Styles[[#This Row],[Bottom]]&lt;&gt;"",Table_Styles[[#This Row],[Bottom]],IF(Table_Styles[[#This Row],[Bottom Default]]&lt;&gt;"",Table_Styles[[#This Row],[Bottom Default]],""))</f>
        <v/>
      </c>
      <c r="BX31" s="52"/>
      <c r="BY31" s="52"/>
      <c r="BZ31" s="50" t="str">
        <f>IF(Table_Styles[[#This Row],[Left]]&lt;&gt;"",Table_Styles[[#This Row],[Left]],IF(Table_Styles[[#This Row],[Left Default]]&lt;&gt;"",Table_Styles[[#This Row],[Left Default]],""))</f>
        <v/>
      </c>
      <c r="CA31" s="146"/>
      <c r="CB31" s="106" t="str">
        <f>IF(AND(Table_Styles[[#This Row],[Selector]]&lt;&gt;"",Table_Styles[[#This Row],[Font Family Used]]&lt;&gt;"",Table_Styles[[#This Row],[Font Weight Used]]&lt;&gt;""),Table_Styles[[#This Row],[Font Family Used]]&amp;" "&amp;Table_Styles[[#This Row],[Font Weight Used]],"")</f>
        <v/>
      </c>
      <c r="CC31" s="106" t="str">
        <f ca="1">IF(AND(Table_Styles[[#This Row],[Selector]],COUNTIF(OFFSET(CC:CC,0,0,ROW()-1,1),"="&amp;Table_Styles[[#This Row],[Font]])=0),Table_Styles[[#This Row],[Font]],"")</f>
        <v/>
      </c>
      <c r="CD31" s="106" t="str">
        <f ca="1">IF(Table_Styles[[#This Row],[Unique Font]]&lt;&gt;"",
"{""fontFamily"":"""&amp;Table_Styles[[#This Row],[Font Family Used]]&amp;""",""fontWeight"":"&amp;Table_Styles[[#This Row],[Font Weight Used]]&amp;"}","")</f>
        <v/>
      </c>
      <c r="CE3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#cfdaeb</v>
      </c>
      <c r="CF31" s="106" t="str">
        <f>IF(AND(Table_Styles[[#This Row],[Selector]]&lt;&gt;"", Table_Styles[[#This Row],[Config Properties]]&lt;&gt;""),
Table_Styles[[#This Row],[Selector]]&amp;" { "&amp;Table_Styles[[#This Row],[Config Properties]]&amp;" }","")</f>
        <v>formly-field .form-control.ng-valid:hover, formly-field .form-control.ng-invalid:hover, formly-field .form-control.ng-pending:hover { background: #cfdaeb }</v>
      </c>
      <c r="CG31" s="106" t="str">
        <f xml:space="preserve">
SUBSTITUTE(SUBSTITUTE(SUBSTITUTE(SUBSTITUTE(SUBSTITUTE(SUBSTITUTE(SUBSTITUTE(SUBSTITUTE(Table_Styles[[#This Row],[Config]],
" {","{"),
"{ ","{"),
" }","}"),
"} ","}"),
" ,",","),
", ",","),
" :",":"),
": ",":")</f>
        <v>formly-field .form-control.ng-valid:hover,formly-field .form-control.ng-invalid:hover,formly-field .form-control.ng-pending:hover{background:#cfdaeb}</v>
      </c>
    </row>
    <row r="32" spans="2:85" ht="21" customHeight="1">
      <c r="B32" s="175" t="s">
        <v>413</v>
      </c>
      <c r="C32" s="176" t="s">
        <v>414</v>
      </c>
      <c r="D32" s="146"/>
      <c r="E32" s="60"/>
      <c r="F32" s="50" t="str">
        <f>IF(Table_Styles[[#This Row],[Font Family]]&lt;&gt;"",Table_Styles[[#This Row],[Font Family]],IF(Table_Styles[[#This Row],[Font Family Default]]&lt;&gt;"",Table_Styles[[#This Row],[Font Family Default]],""))</f>
        <v/>
      </c>
      <c r="G32" s="146"/>
      <c r="H32" s="59"/>
      <c r="I32" s="50" t="str">
        <f>IF(Table_Styles[[#This Row],[Font Size]]&lt;&gt;"",Table_Styles[[#This Row],[Font Size]],IF(Table_Styles[[#This Row],[Font Size Default]]&lt;&gt;"",Table_Styles[[#This Row],[Font Size Default]],""))</f>
        <v/>
      </c>
      <c r="J32" s="146"/>
      <c r="K32" s="59"/>
      <c r="L32" s="50" t="str">
        <f>IF(Table_Styles[[#This Row],[Font Weight]]&lt;&gt;"",Table_Styles[[#This Row],[Font Weight]],IF(Table_Styles[[#This Row],[Font Weight Default]]&lt;&gt;"",Table_Styles[[#This Row],[Font Weight Default]],""))</f>
        <v/>
      </c>
      <c r="M32" s="146"/>
      <c r="N32" s="59"/>
      <c r="O32" s="50" t="str">
        <f>IF(Table_Styles[[#This Row],[Colour]]&lt;&gt;"",Table_Styles[[#This Row],[Colour]],IF(Table_Styles[[#This Row],[Colour Default]]&lt;&gt;"",Table_Styles[[#This Row],[Colour Default]],""))</f>
        <v/>
      </c>
      <c r="P32" s="146" t="s">
        <v>1610</v>
      </c>
      <c r="Q32" s="135" t="s">
        <v>1056</v>
      </c>
      <c r="R32" s="50" t="str">
        <f>IF(Table_Styles[[#This Row],[Background]]&lt;&gt;"",Table_Styles[[#This Row],[Background]],IF(Table_Styles[[#This Row],[Background Default]]&lt;&gt;"",Table_Styles[[#This Row],[Background Default]],""))</f>
        <v>#cfdaeb</v>
      </c>
      <c r="S32" s="146"/>
      <c r="T32" s="135"/>
      <c r="U32" s="50" t="str">
        <f>IF(Table_Styles[[#This Row],[Border]]&lt;&gt;"",Table_Styles[[#This Row],[Border]],IF(Table_Styles[[#This Row],[Border Default]]&lt;&gt;"",Table_Styles[[#This Row],[Border Default]],""))</f>
        <v/>
      </c>
      <c r="V32" s="59"/>
      <c r="W32" s="59"/>
      <c r="X32" s="50" t="str">
        <f>IF(Table_Styles[[#This Row],[Border Radius]]&lt;&gt;"",Table_Styles[[#This Row],[Border Radius]],IF(Table_Styles[[#This Row],[Border Radius Default]]&lt;&gt;"",Table_Styles[[#This Row],[Border Radius Default]],""))</f>
        <v/>
      </c>
      <c r="Y32" s="146"/>
      <c r="Z32" s="59"/>
      <c r="AA32" s="50" t="str">
        <f>IF(Table_Styles[[#This Row],[MT]]&lt;&gt;"",Table_Styles[[#This Row],[MT]],IF(Table_Styles[[#This Row],[MT Default]]&lt;&gt;"",Table_Styles[[#This Row],[MT Default]],""))</f>
        <v/>
      </c>
      <c r="AB32" s="146"/>
      <c r="AC32" s="59"/>
      <c r="AD32" s="50" t="str">
        <f>IF(Table_Styles[[#This Row],[MR]]&lt;&gt;"",Table_Styles[[#This Row],[MR]],IF(Table_Styles[[#This Row],[MR Default]]&lt;&gt;"",Table_Styles[[#This Row],[MR Default]],""))</f>
        <v/>
      </c>
      <c r="AE32" s="146"/>
      <c r="AF32" s="59"/>
      <c r="AG32" s="50" t="str">
        <f>IF(Table_Styles[[#This Row],[MB]]&lt;&gt;"",Table_Styles[[#This Row],[MB]],IF(Table_Styles[[#This Row],[MB Default]]&lt;&gt;"",Table_Styles[[#This Row],[MB Default]],""))</f>
        <v/>
      </c>
      <c r="AH32" s="146"/>
      <c r="AI32" s="59"/>
      <c r="AJ32" s="50" t="str">
        <f>IF(Table_Styles[[#This Row],[ML]]&lt;&gt;"",Table_Styles[[#This Row],[ML]],IF(Table_Styles[[#This Row],[ML Default]]&lt;&gt;"",Table_Styles[[#This Row],[ML Default]],""))</f>
        <v/>
      </c>
      <c r="AK32" s="146"/>
      <c r="AL32" s="59"/>
      <c r="AM32" s="50" t="str">
        <f>IF(Table_Styles[[#This Row],[PT]]&lt;&gt;"",Table_Styles[[#This Row],[PT]],IF(Table_Styles[[#This Row],[PT Default]]&lt;&gt;"",Table_Styles[[#This Row],[PT Default]],""))</f>
        <v/>
      </c>
      <c r="AN32" s="146"/>
      <c r="AO32" s="59"/>
      <c r="AP32" s="50" t="str">
        <f>IF(Table_Styles[[#This Row],[PR]]&lt;&gt;"",Table_Styles[[#This Row],[PR]],IF(Table_Styles[[#This Row],[PR Default]]&lt;&gt;"",Table_Styles[[#This Row],[PR Default]],""))</f>
        <v/>
      </c>
      <c r="AQ32" s="146"/>
      <c r="AR32" s="261" t="s">
        <v>392</v>
      </c>
      <c r="AS32" s="50" t="str">
        <f>IF(Table_Styles[[#This Row],[PB]]&lt;&gt;"",Table_Styles[[#This Row],[PB]],IF(Table_Styles[[#This Row],[PB Default]]&lt;&gt;"",Table_Styles[[#This Row],[PB Default]],""))</f>
        <v>10px</v>
      </c>
      <c r="AT32" s="146"/>
      <c r="AU32" s="59"/>
      <c r="AV32" s="50" t="str">
        <f>IF(Table_Styles[[#This Row],[PL]]&lt;&gt;"",Table_Styles[[#This Row],[PL]],IF(Table_Styles[[#This Row],[PL Default]]&lt;&gt;"",Table_Styles[[#This Row],[PL Default]],""))</f>
        <v/>
      </c>
      <c r="AW32" s="146"/>
      <c r="AX32" s="59"/>
      <c r="AY32" s="50" t="str">
        <f>IF(Table_Styles[[#This Row],[BT]]&lt;&gt;"",Table_Styles[[#This Row],[BT]],IF(Table_Styles[[#This Row],[BT Default]]&lt;&gt;"",Table_Styles[[#This Row],[BT Default]],""))</f>
        <v/>
      </c>
      <c r="AZ32" s="146"/>
      <c r="BA32" s="59"/>
      <c r="BB32" s="50" t="str">
        <f>IF(Table_Styles[[#This Row],[BR]]&lt;&gt;"",Table_Styles[[#This Row],[BR]],IF(Table_Styles[[#This Row],[BR Default]]&lt;&gt;"",Table_Styles[[#This Row],[BR Default]],""))</f>
        <v/>
      </c>
      <c r="BC32" s="258"/>
      <c r="BD32" s="258" t="str">
        <f>"2px solid "&amp;Colour_Accent_1</f>
        <v>2px solid #ff9629</v>
      </c>
      <c r="BE32" s="50" t="str">
        <f>IF(Table_Styles[[#This Row],[BB]]&lt;&gt;"",Table_Styles[[#This Row],[BB]],IF(Table_Styles[[#This Row],[BB Default]]&lt;&gt;"",Table_Styles[[#This Row],[BB Default]],""))</f>
        <v>2px solid #ff9629</v>
      </c>
      <c r="BF32" s="146"/>
      <c r="BG32" s="59"/>
      <c r="BH32" s="50" t="str">
        <f>IF(Table_Styles[[#This Row],[BL]]&lt;&gt;"",Table_Styles[[#This Row],[BL]],IF(Table_Styles[[#This Row],[BL Default]]&lt;&gt;"",Table_Styles[[#This Row],[BL Default]],""))</f>
        <v/>
      </c>
      <c r="BI32" s="59"/>
      <c r="BJ32" s="59"/>
      <c r="BK32" s="50" t="str">
        <f>IF(Table_Styles[[#This Row],[Width]]&lt;&gt;"",Table_Styles[[#This Row],[Width]],IF(Table_Styles[[#This Row],[Width Default]]&lt;&gt;"",Table_Styles[[#This Row],[Width Default]],""))</f>
        <v/>
      </c>
      <c r="BL32" s="59"/>
      <c r="BM32" s="59"/>
      <c r="BN32" s="50" t="str">
        <f>IF(Table_Styles[[#This Row],[Height]]&lt;&gt;"",Table_Styles[[#This Row],[Height]],IF(Table_Styles[[#This Row],[Height Default]]&lt;&gt;"",Table_Styles[[#This Row],[Height Default]],""))</f>
        <v/>
      </c>
      <c r="BO32" s="52"/>
      <c r="BP32" s="52"/>
      <c r="BQ32" s="50" t="str">
        <f>IF(Table_Styles[[#This Row],[Top]]&lt;&gt;"",Table_Styles[[#This Row],[Top]],IF(Table_Styles[[#This Row],[Top Default]]&lt;&gt;"",Table_Styles[[#This Row],[Top Default]],""))</f>
        <v/>
      </c>
      <c r="BR32" s="52"/>
      <c r="BS32" s="52"/>
      <c r="BT32" s="50" t="str">
        <f>IF(Table_Styles[[#This Row],[Right]]&lt;&gt;"",Table_Styles[[#This Row],[Right]],IF(Table_Styles[[#This Row],[Right Default]]&lt;&gt;"",Table_Styles[[#This Row],[Right Default]],""))</f>
        <v/>
      </c>
      <c r="BU32" s="52"/>
      <c r="BV32" s="52"/>
      <c r="BW32" s="50" t="str">
        <f>IF(Table_Styles[[#This Row],[Bottom]]&lt;&gt;"",Table_Styles[[#This Row],[Bottom]],IF(Table_Styles[[#This Row],[Bottom Default]]&lt;&gt;"",Table_Styles[[#This Row],[Bottom Default]],""))</f>
        <v/>
      </c>
      <c r="BX32" s="52"/>
      <c r="BY32" s="52"/>
      <c r="BZ32" s="50" t="str">
        <f>IF(Table_Styles[[#This Row],[Left]]&lt;&gt;"",Table_Styles[[#This Row],[Left]],IF(Table_Styles[[#This Row],[Left Default]]&lt;&gt;"",Table_Styles[[#This Row],[Left Default]],""))</f>
        <v/>
      </c>
      <c r="CA32" s="184"/>
      <c r="CB32" s="106" t="str">
        <f>IF(AND(Table_Styles[[#This Row],[Selector]]&lt;&gt;"",Table_Styles[[#This Row],[Font Family Used]]&lt;&gt;"",Table_Styles[[#This Row],[Font Weight Used]]&lt;&gt;""),Table_Styles[[#This Row],[Font Family Used]]&amp;" "&amp;Table_Styles[[#This Row],[Font Weight Used]],"")</f>
        <v/>
      </c>
      <c r="CC32" s="106" t="str">
        <f ca="1">IF(AND(Table_Styles[[#This Row],[Selector]],COUNTIF(OFFSET(CC:CC,0,0,ROW()-1,1),"="&amp;Table_Styles[[#This Row],[Font]])=0),Table_Styles[[#This Row],[Font]],"")</f>
        <v/>
      </c>
      <c r="CD32" s="106" t="str">
        <f ca="1">IF(Table_Styles[[#This Row],[Unique Font]]&lt;&gt;"",
"{""fontFamily"":"""&amp;Table_Styles[[#This Row],[Font Family Used]]&amp;""",""fontWeight"":"&amp;Table_Styles[[#This Row],[Font Weight Used]]&amp;"}","")</f>
        <v/>
      </c>
      <c r="CE32"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#cfdaeb;padding-bottom: 10px;border-bottom: 2px solid #ff9629</v>
      </c>
      <c r="CF32" s="106" t="str">
        <f>IF(AND(Table_Styles[[#This Row],[Selector]]&lt;&gt;"", Table_Styles[[#This Row],[Config Properties]]&lt;&gt;""),
Table_Styles[[#This Row],[Selector]]&amp;" { "&amp;Table_Styles[[#This Row],[Config Properties]]&amp;" }","")</f>
        <v>formly-field .form-control.ng-valid:focus, formly-field .form-control.ng-invalid:focus, formly-field .form-control.ng-pending:focus { background: #cfdaeb;padding-bottom: 10px;border-bottom: 2px solid #ff9629 }</v>
      </c>
      <c r="CG32" s="106" t="str">
        <f xml:space="preserve">
SUBSTITUTE(SUBSTITUTE(SUBSTITUTE(SUBSTITUTE(SUBSTITUTE(SUBSTITUTE(SUBSTITUTE(SUBSTITUTE(Table_Styles[[#This Row],[Config]],
" {","{"),
"{ ","{"),
" }","}"),
"} ","}"),
" ,",","),
", ",","),
" :",":"),
": ",":")</f>
        <v>formly-field .form-control.ng-valid:focus,formly-field .form-control.ng-invalid:focus,formly-field .form-control.ng-pending:focus{background:#cfdaeb;padding-bottom:10px;border-bottom:2px solid #ff9629}</v>
      </c>
    </row>
    <row r="33" spans="2:85" ht="21" customHeight="1">
      <c r="B33" s="175" t="s">
        <v>415</v>
      </c>
      <c r="C33" s="175" t="s">
        <v>855</v>
      </c>
      <c r="D33" s="59"/>
      <c r="E33" s="60"/>
      <c r="F33" s="52" t="str">
        <f>IF(Table_Styles[[#This Row],[Font Family]]&lt;&gt;"",Table_Styles[[#This Row],[Font Family]],IF(Table_Styles[[#This Row],[Font Family Default]]&lt;&gt;"",Table_Styles[[#This Row],[Font Family Default]],""))</f>
        <v/>
      </c>
      <c r="G33" s="59"/>
      <c r="H33" s="59"/>
      <c r="I33" s="52" t="str">
        <f>IF(Table_Styles[[#This Row],[Font Size]]&lt;&gt;"",Table_Styles[[#This Row],[Font Size]],IF(Table_Styles[[#This Row],[Font Size Default]]&lt;&gt;"",Table_Styles[[#This Row],[Font Size Default]],""))</f>
        <v/>
      </c>
      <c r="J33" s="59"/>
      <c r="K33" s="59"/>
      <c r="L33" s="52" t="str">
        <f>IF(Table_Styles[[#This Row],[Font Weight]]&lt;&gt;"",Table_Styles[[#This Row],[Font Weight]],IF(Table_Styles[[#This Row],[Font Weight Default]]&lt;&gt;"",Table_Styles[[#This Row],[Font Weight Default]],""))</f>
        <v/>
      </c>
      <c r="M33" s="59"/>
      <c r="N33" s="59"/>
      <c r="O33" s="52" t="str">
        <f>IF(Table_Styles[[#This Row],[Colour]]&lt;&gt;"",Table_Styles[[#This Row],[Colour]],IF(Table_Styles[[#This Row],[Colour Default]]&lt;&gt;"",Table_Styles[[#This Row],[Colour Default]],""))</f>
        <v/>
      </c>
      <c r="P33" s="59"/>
      <c r="Q33" s="59"/>
      <c r="R33" s="52" t="str">
        <f>IF(Table_Styles[[#This Row],[Background]]&lt;&gt;"",Table_Styles[[#This Row],[Background]],IF(Table_Styles[[#This Row],[Background Default]]&lt;&gt;"",Table_Styles[[#This Row],[Background Default]],""))</f>
        <v/>
      </c>
      <c r="S33" s="59"/>
      <c r="T33" s="59"/>
      <c r="U33" s="52" t="str">
        <f>IF(Table_Styles[[#This Row],[Border]]&lt;&gt;"",Table_Styles[[#This Row],[Border]],IF(Table_Styles[[#This Row],[Border Default]]&lt;&gt;"",Table_Styles[[#This Row],[Border Default]],""))</f>
        <v/>
      </c>
      <c r="V33" s="59"/>
      <c r="W33" s="59"/>
      <c r="X33" s="52" t="str">
        <f>IF(Table_Styles[[#This Row],[Border Radius]]&lt;&gt;"",Table_Styles[[#This Row],[Border Radius]],IF(Table_Styles[[#This Row],[Border Radius Default]]&lt;&gt;"",Table_Styles[[#This Row],[Border Radius Default]],""))</f>
        <v/>
      </c>
      <c r="Y33" s="59"/>
      <c r="Z33" s="59"/>
      <c r="AA33" s="52" t="str">
        <f>IF(Table_Styles[[#This Row],[MT]]&lt;&gt;"",Table_Styles[[#This Row],[MT]],IF(Table_Styles[[#This Row],[MT Default]]&lt;&gt;"",Table_Styles[[#This Row],[MT Default]],""))</f>
        <v/>
      </c>
      <c r="AB33" s="59"/>
      <c r="AC33" s="59"/>
      <c r="AD33" s="52" t="str">
        <f>IF(Table_Styles[[#This Row],[MR]]&lt;&gt;"",Table_Styles[[#This Row],[MR]],IF(Table_Styles[[#This Row],[MR Default]]&lt;&gt;"",Table_Styles[[#This Row],[MR Default]],""))</f>
        <v/>
      </c>
      <c r="AE33" s="59"/>
      <c r="AF33" s="59"/>
      <c r="AG33" s="52" t="str">
        <f>IF(Table_Styles[[#This Row],[MB]]&lt;&gt;"",Table_Styles[[#This Row],[MB]],IF(Table_Styles[[#This Row],[MB Default]]&lt;&gt;"",Table_Styles[[#This Row],[MB Default]],""))</f>
        <v/>
      </c>
      <c r="AH33" s="59"/>
      <c r="AI33" s="59"/>
      <c r="AJ33" s="52" t="str">
        <f>IF(Table_Styles[[#This Row],[ML]]&lt;&gt;"",Table_Styles[[#This Row],[ML]],IF(Table_Styles[[#This Row],[ML Default]]&lt;&gt;"",Table_Styles[[#This Row],[ML Default]],""))</f>
        <v/>
      </c>
      <c r="AK33" s="59"/>
      <c r="AL33" s="59"/>
      <c r="AM33" s="52" t="str">
        <f>IF(Table_Styles[[#This Row],[PT]]&lt;&gt;"",Table_Styles[[#This Row],[PT]],IF(Table_Styles[[#This Row],[PT Default]]&lt;&gt;"",Table_Styles[[#This Row],[PT Default]],""))</f>
        <v/>
      </c>
      <c r="AN33" s="59"/>
      <c r="AO33" s="59"/>
      <c r="AP33" s="52" t="str">
        <f>IF(Table_Styles[[#This Row],[PR]]&lt;&gt;"",Table_Styles[[#This Row],[PR]],IF(Table_Styles[[#This Row],[PR Default]]&lt;&gt;"",Table_Styles[[#This Row],[PR Default]],""))</f>
        <v/>
      </c>
      <c r="AQ33" s="59"/>
      <c r="AR33" s="261"/>
      <c r="AS33" s="52" t="str">
        <f>IF(Table_Styles[[#This Row],[PB]]&lt;&gt;"",Table_Styles[[#This Row],[PB]],IF(Table_Styles[[#This Row],[PB Default]]&lt;&gt;"",Table_Styles[[#This Row],[PB Default]],""))</f>
        <v/>
      </c>
      <c r="AT33" s="59"/>
      <c r="AU33" s="59"/>
      <c r="AV33" s="52" t="str">
        <f>IF(Table_Styles[[#This Row],[PL]]&lt;&gt;"",Table_Styles[[#This Row],[PL]],IF(Table_Styles[[#This Row],[PL Default]]&lt;&gt;"",Table_Styles[[#This Row],[PL Default]],""))</f>
        <v/>
      </c>
      <c r="AW33" s="59"/>
      <c r="AX33" s="59"/>
      <c r="AY33" s="52" t="str">
        <f>IF(Table_Styles[[#This Row],[BT]]&lt;&gt;"",Table_Styles[[#This Row],[BT]],IF(Table_Styles[[#This Row],[BT Default]]&lt;&gt;"",Table_Styles[[#This Row],[BT Default]],""))</f>
        <v/>
      </c>
      <c r="AZ33" s="59"/>
      <c r="BA33" s="59"/>
      <c r="BB33" s="52" t="str">
        <f>IF(Table_Styles[[#This Row],[BR]]&lt;&gt;"",Table_Styles[[#This Row],[BR]],IF(Table_Styles[[#This Row],[BR Default]]&lt;&gt;"",Table_Styles[[#This Row],[BR Default]],""))</f>
        <v/>
      </c>
      <c r="BC33" s="59"/>
      <c r="BD33" s="59"/>
      <c r="BE33" s="52" t="str">
        <f>IF(Table_Styles[[#This Row],[BB]]&lt;&gt;"",Table_Styles[[#This Row],[BB]],IF(Table_Styles[[#This Row],[BB Default]]&lt;&gt;"",Table_Styles[[#This Row],[BB Default]],""))</f>
        <v/>
      </c>
      <c r="BF33" s="59"/>
      <c r="BG33" s="59"/>
      <c r="BH33" s="52" t="str">
        <f>IF(Table_Styles[[#This Row],[BL]]&lt;&gt;"",Table_Styles[[#This Row],[BL]],IF(Table_Styles[[#This Row],[BL Default]]&lt;&gt;"",Table_Styles[[#This Row],[BL Default]],""))</f>
        <v/>
      </c>
      <c r="BI33" s="59"/>
      <c r="BJ33" s="59"/>
      <c r="BK33" s="52" t="str">
        <f>IF(Table_Styles[[#This Row],[Width]]&lt;&gt;"",Table_Styles[[#This Row],[Width]],IF(Table_Styles[[#This Row],[Width Default]]&lt;&gt;"",Table_Styles[[#This Row],[Width Default]],""))</f>
        <v/>
      </c>
      <c r="BL33" s="59"/>
      <c r="BM33" s="59"/>
      <c r="BN33" s="52" t="str">
        <f>IF(Table_Styles[[#This Row],[Height]]&lt;&gt;"",Table_Styles[[#This Row],[Height]],IF(Table_Styles[[#This Row],[Height Default]]&lt;&gt;"",Table_Styles[[#This Row],[Height Default]],""))</f>
        <v/>
      </c>
      <c r="BO33" s="52"/>
      <c r="BP33" s="52"/>
      <c r="BQ33" s="52" t="str">
        <f>IF(Table_Styles[[#This Row],[Top]]&lt;&gt;"",Table_Styles[[#This Row],[Top]],IF(Table_Styles[[#This Row],[Top Default]]&lt;&gt;"",Table_Styles[[#This Row],[Top Default]],""))</f>
        <v/>
      </c>
      <c r="BR33" s="52"/>
      <c r="BS33" s="52"/>
      <c r="BT33" s="52" t="str">
        <f>IF(Table_Styles[[#This Row],[Right]]&lt;&gt;"",Table_Styles[[#This Row],[Right]],IF(Table_Styles[[#This Row],[Right Default]]&lt;&gt;"",Table_Styles[[#This Row],[Right Default]],""))</f>
        <v/>
      </c>
      <c r="BU33" s="52"/>
      <c r="BV33" s="52"/>
      <c r="BW33" s="52" t="str">
        <f>IF(Table_Styles[[#This Row],[Bottom]]&lt;&gt;"",Table_Styles[[#This Row],[Bottom]],IF(Table_Styles[[#This Row],[Bottom Default]]&lt;&gt;"",Table_Styles[[#This Row],[Bottom Default]],""))</f>
        <v/>
      </c>
      <c r="BX33" s="52"/>
      <c r="BY33" s="52"/>
      <c r="BZ33" s="52" t="str">
        <f>IF(Table_Styles[[#This Row],[Left]]&lt;&gt;"",Table_Styles[[#This Row],[Left]],IF(Table_Styles[[#This Row],[Left Default]]&lt;&gt;"",Table_Styles[[#This Row],[Left Default]],""))</f>
        <v/>
      </c>
      <c r="CA33" s="59"/>
      <c r="CB33" s="103" t="str">
        <f>IF(AND(Table_Styles[[#This Row],[Selector]]&lt;&gt;"",Table_Styles[[#This Row],[Font Family Used]]&lt;&gt;"",Table_Styles[[#This Row],[Font Weight Used]]&lt;&gt;""),Table_Styles[[#This Row],[Font Family Used]]&amp;" "&amp;Table_Styles[[#This Row],[Font Weight Used]],"")</f>
        <v/>
      </c>
      <c r="CC33" s="103" t="str">
        <f ca="1">IF(AND(Table_Styles[[#This Row],[Selector]],COUNTIF(OFFSET(CC:CC,0,0,ROW()-1,1),"="&amp;Table_Styles[[#This Row],[Font]])=0),Table_Styles[[#This Row],[Font]],"")</f>
        <v/>
      </c>
      <c r="CD33" s="103" t="str">
        <f ca="1">IF(Table_Styles[[#This Row],[Unique Font]]&lt;&gt;"",
"{""fontFamily"":"""&amp;Table_Styles[[#This Row],[Font Family Used]]&amp;""",""fontWeight"":"&amp;Table_Styles[[#This Row],[Font Weight Used]]&amp;"}","")</f>
        <v/>
      </c>
      <c r="CE3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3" s="103" t="str">
        <f>IF(AND(Table_Styles[[#This Row],[Selector]]&lt;&gt;"", Table_Styles[[#This Row],[Config Properties]]&lt;&gt;""),
Table_Styles[[#This Row],[Selector]]&amp;" { "&amp;Table_Styles[[#This Row],[Config Properties]]&amp;" }","")</f>
        <v/>
      </c>
      <c r="CG33" s="103" t="str">
        <f xml:space="preserve">
SUBSTITUTE(SUBSTITUTE(SUBSTITUTE(SUBSTITUTE(SUBSTITUTE(SUBSTITUTE(SUBSTITUTE(SUBSTITUTE(Table_Styles[[#This Row],[Config]],
" {","{"),
"{ ","{"),
" }","}"),
"} ","}"),
" ,",","),
", ",","),
" :",":"),
": ",":")</f>
        <v/>
      </c>
    </row>
    <row r="34" spans="2:85" ht="21" customHeight="1">
      <c r="B34" s="175" t="s">
        <v>416</v>
      </c>
      <c r="C34" s="175" t="s">
        <v>856</v>
      </c>
      <c r="D34" s="59"/>
      <c r="E34" s="60"/>
      <c r="F34" s="52" t="str">
        <f>IF(Table_Styles[[#This Row],[Font Family]]&lt;&gt;"",Table_Styles[[#This Row],[Font Family]],IF(Table_Styles[[#This Row],[Font Family Default]]&lt;&gt;"",Table_Styles[[#This Row],[Font Family Default]],""))</f>
        <v/>
      </c>
      <c r="G34" s="59"/>
      <c r="H34" s="59"/>
      <c r="I34" s="52" t="str">
        <f>IF(Table_Styles[[#This Row],[Font Size]]&lt;&gt;"",Table_Styles[[#This Row],[Font Size]],IF(Table_Styles[[#This Row],[Font Size Default]]&lt;&gt;"",Table_Styles[[#This Row],[Font Size Default]],""))</f>
        <v/>
      </c>
      <c r="J34" s="59"/>
      <c r="K34" s="59"/>
      <c r="L34" s="52" t="str">
        <f>IF(Table_Styles[[#This Row],[Font Weight]]&lt;&gt;"",Table_Styles[[#This Row],[Font Weight]],IF(Table_Styles[[#This Row],[Font Weight Default]]&lt;&gt;"",Table_Styles[[#This Row],[Font Weight Default]],""))</f>
        <v/>
      </c>
      <c r="M34" s="59"/>
      <c r="N34" s="59"/>
      <c r="O34" s="52" t="str">
        <f>IF(Table_Styles[[#This Row],[Colour]]&lt;&gt;"",Table_Styles[[#This Row],[Colour]],IF(Table_Styles[[#This Row],[Colour Default]]&lt;&gt;"",Table_Styles[[#This Row],[Colour Default]],""))</f>
        <v/>
      </c>
      <c r="P34" s="59"/>
      <c r="Q34" s="59"/>
      <c r="R34" s="52" t="str">
        <f>IF(Table_Styles[[#This Row],[Background]]&lt;&gt;"",Table_Styles[[#This Row],[Background]],IF(Table_Styles[[#This Row],[Background Default]]&lt;&gt;"",Table_Styles[[#This Row],[Background Default]],""))</f>
        <v/>
      </c>
      <c r="S34" s="59"/>
      <c r="T34" s="59"/>
      <c r="U34" s="52" t="str">
        <f>IF(Table_Styles[[#This Row],[Border]]&lt;&gt;"",Table_Styles[[#This Row],[Border]],IF(Table_Styles[[#This Row],[Border Default]]&lt;&gt;"",Table_Styles[[#This Row],[Border Default]],""))</f>
        <v/>
      </c>
      <c r="V34" s="59"/>
      <c r="W34" s="59"/>
      <c r="X34" s="52" t="str">
        <f>IF(Table_Styles[[#This Row],[Border Radius]]&lt;&gt;"",Table_Styles[[#This Row],[Border Radius]],IF(Table_Styles[[#This Row],[Border Radius Default]]&lt;&gt;"",Table_Styles[[#This Row],[Border Radius Default]],""))</f>
        <v/>
      </c>
      <c r="Y34" s="59"/>
      <c r="Z34" s="59"/>
      <c r="AA34" s="52" t="str">
        <f>IF(Table_Styles[[#This Row],[MT]]&lt;&gt;"",Table_Styles[[#This Row],[MT]],IF(Table_Styles[[#This Row],[MT Default]]&lt;&gt;"",Table_Styles[[#This Row],[MT Default]],""))</f>
        <v/>
      </c>
      <c r="AB34" s="59"/>
      <c r="AC34" s="59"/>
      <c r="AD34" s="52" t="str">
        <f>IF(Table_Styles[[#This Row],[MR]]&lt;&gt;"",Table_Styles[[#This Row],[MR]],IF(Table_Styles[[#This Row],[MR Default]]&lt;&gt;"",Table_Styles[[#This Row],[MR Default]],""))</f>
        <v/>
      </c>
      <c r="AE34" s="59"/>
      <c r="AF34" s="59"/>
      <c r="AG34" s="52" t="str">
        <f>IF(Table_Styles[[#This Row],[MB]]&lt;&gt;"",Table_Styles[[#This Row],[MB]],IF(Table_Styles[[#This Row],[MB Default]]&lt;&gt;"",Table_Styles[[#This Row],[MB Default]],""))</f>
        <v/>
      </c>
      <c r="AH34" s="59"/>
      <c r="AI34" s="59"/>
      <c r="AJ34" s="52" t="str">
        <f>IF(Table_Styles[[#This Row],[ML]]&lt;&gt;"",Table_Styles[[#This Row],[ML]],IF(Table_Styles[[#This Row],[ML Default]]&lt;&gt;"",Table_Styles[[#This Row],[ML Default]],""))</f>
        <v/>
      </c>
      <c r="AK34" s="59"/>
      <c r="AL34" s="59"/>
      <c r="AM34" s="52" t="str">
        <f>IF(Table_Styles[[#This Row],[PT]]&lt;&gt;"",Table_Styles[[#This Row],[PT]],IF(Table_Styles[[#This Row],[PT Default]]&lt;&gt;"",Table_Styles[[#This Row],[PT Default]],""))</f>
        <v/>
      </c>
      <c r="AN34" s="59"/>
      <c r="AO34" s="59"/>
      <c r="AP34" s="52" t="str">
        <f>IF(Table_Styles[[#This Row],[PR]]&lt;&gt;"",Table_Styles[[#This Row],[PR]],IF(Table_Styles[[#This Row],[PR Default]]&lt;&gt;"",Table_Styles[[#This Row],[PR Default]],""))</f>
        <v/>
      </c>
      <c r="AQ34" s="59"/>
      <c r="AR34" s="261" t="s">
        <v>392</v>
      </c>
      <c r="AS34" s="52" t="str">
        <f>IF(Table_Styles[[#This Row],[PB]]&lt;&gt;"",Table_Styles[[#This Row],[PB]],IF(Table_Styles[[#This Row],[PB Default]]&lt;&gt;"",Table_Styles[[#This Row],[PB Default]],""))</f>
        <v>10px</v>
      </c>
      <c r="AT34" s="59"/>
      <c r="AU34" s="59"/>
      <c r="AV34" s="52" t="str">
        <f>IF(Table_Styles[[#This Row],[PL]]&lt;&gt;"",Table_Styles[[#This Row],[PL]],IF(Table_Styles[[#This Row],[PL Default]]&lt;&gt;"",Table_Styles[[#This Row],[PL Default]],""))</f>
        <v/>
      </c>
      <c r="AW34" s="59"/>
      <c r="AX34" s="59"/>
      <c r="AY34" s="52" t="str">
        <f>IF(Table_Styles[[#This Row],[BT]]&lt;&gt;"",Table_Styles[[#This Row],[BT]],IF(Table_Styles[[#This Row],[BT Default]]&lt;&gt;"",Table_Styles[[#This Row],[BT Default]],""))</f>
        <v/>
      </c>
      <c r="AZ34" s="59"/>
      <c r="BA34" s="59"/>
      <c r="BB34" s="52" t="str">
        <f>IF(Table_Styles[[#This Row],[BR]]&lt;&gt;"",Table_Styles[[#This Row],[BR]],IF(Table_Styles[[#This Row],[BR Default]]&lt;&gt;"",Table_Styles[[#This Row],[BR Default]],""))</f>
        <v/>
      </c>
      <c r="BC34" s="59"/>
      <c r="BD34" s="59" t="s">
        <v>1050</v>
      </c>
      <c r="BE34" s="52" t="str">
        <f>IF(Table_Styles[[#This Row],[BB]]&lt;&gt;"",Table_Styles[[#This Row],[BB]],IF(Table_Styles[[#This Row],[BB Default]]&lt;&gt;"",Table_Styles[[#This Row],[BB Default]],""))</f>
        <v>2px solid #b00020</v>
      </c>
      <c r="BF34" s="59"/>
      <c r="BG34" s="59"/>
      <c r="BH34" s="52" t="str">
        <f>IF(Table_Styles[[#This Row],[BL]]&lt;&gt;"",Table_Styles[[#This Row],[BL]],IF(Table_Styles[[#This Row],[BL Default]]&lt;&gt;"",Table_Styles[[#This Row],[BL Default]],""))</f>
        <v/>
      </c>
      <c r="BI34" s="59"/>
      <c r="BJ34" s="59"/>
      <c r="BK34" s="52" t="str">
        <f>IF(Table_Styles[[#This Row],[Width]]&lt;&gt;"",Table_Styles[[#This Row],[Width]],IF(Table_Styles[[#This Row],[Width Default]]&lt;&gt;"",Table_Styles[[#This Row],[Width Default]],""))</f>
        <v/>
      </c>
      <c r="BL34" s="59"/>
      <c r="BM34" s="59"/>
      <c r="BN34" s="52" t="str">
        <f>IF(Table_Styles[[#This Row],[Height]]&lt;&gt;"",Table_Styles[[#This Row],[Height]],IF(Table_Styles[[#This Row],[Height Default]]&lt;&gt;"",Table_Styles[[#This Row],[Height Default]],""))</f>
        <v/>
      </c>
      <c r="BO34" s="52"/>
      <c r="BP34" s="52"/>
      <c r="BQ34" s="52" t="str">
        <f>IF(Table_Styles[[#This Row],[Top]]&lt;&gt;"",Table_Styles[[#This Row],[Top]],IF(Table_Styles[[#This Row],[Top Default]]&lt;&gt;"",Table_Styles[[#This Row],[Top Default]],""))</f>
        <v/>
      </c>
      <c r="BR34" s="52"/>
      <c r="BS34" s="52"/>
      <c r="BT34" s="52" t="str">
        <f>IF(Table_Styles[[#This Row],[Right]]&lt;&gt;"",Table_Styles[[#This Row],[Right]],IF(Table_Styles[[#This Row],[Right Default]]&lt;&gt;"",Table_Styles[[#This Row],[Right Default]],""))</f>
        <v/>
      </c>
      <c r="BU34" s="52"/>
      <c r="BV34" s="52"/>
      <c r="BW34" s="52" t="str">
        <f>IF(Table_Styles[[#This Row],[Bottom]]&lt;&gt;"",Table_Styles[[#This Row],[Bottom]],IF(Table_Styles[[#This Row],[Bottom Default]]&lt;&gt;"",Table_Styles[[#This Row],[Bottom Default]],""))</f>
        <v/>
      </c>
      <c r="BX34" s="52"/>
      <c r="BY34" s="52"/>
      <c r="BZ34" s="52" t="str">
        <f>IF(Table_Styles[[#This Row],[Left]]&lt;&gt;"",Table_Styles[[#This Row],[Left]],IF(Table_Styles[[#This Row],[Left Default]]&lt;&gt;"",Table_Styles[[#This Row],[Left Default]],""))</f>
        <v/>
      </c>
      <c r="CA34" s="59"/>
      <c r="CB34" s="103" t="str">
        <f>IF(AND(Table_Styles[[#This Row],[Selector]]&lt;&gt;"",Table_Styles[[#This Row],[Font Family Used]]&lt;&gt;"",Table_Styles[[#This Row],[Font Weight Used]]&lt;&gt;""),Table_Styles[[#This Row],[Font Family Used]]&amp;" "&amp;Table_Styles[[#This Row],[Font Weight Used]],"")</f>
        <v/>
      </c>
      <c r="CC34" s="103" t="str">
        <f ca="1">IF(AND(Table_Styles[[#This Row],[Selector]],COUNTIF(OFFSET(CC:CC,0,0,ROW()-1,1),"="&amp;Table_Styles[[#This Row],[Font]])=0),Table_Styles[[#This Row],[Font]],"")</f>
        <v/>
      </c>
      <c r="CD34" s="103" t="str">
        <f ca="1">IF(Table_Styles[[#This Row],[Unique Font]]&lt;&gt;"",
"{""fontFamily"":"""&amp;Table_Styles[[#This Row],[Font Family Used]]&amp;""",""fontWeight"":"&amp;Table_Styles[[#This Row],[Font Weight Used]]&amp;"}","")</f>
        <v/>
      </c>
      <c r="CE34"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padding-bottom: 10px;border-bottom: 2px solid #b00020</v>
      </c>
      <c r="CF34" s="103" t="str">
        <f>IF(AND(Table_Styles[[#This Row],[Selector]]&lt;&gt;"", Table_Styles[[#This Row],[Config Properties]]&lt;&gt;""),
Table_Styles[[#This Row],[Selector]]&amp;" { "&amp;Table_Styles[[#This Row],[Config Properties]]&amp;" }","")</f>
        <v>formly-field .form-control.ng-invalid.ng-touched, formly-field .form-control.ng-invalid.ng-touched + .form-control.file-upload { padding-bottom: 10px;border-bottom: 2px solid #b00020 }</v>
      </c>
      <c r="CG34" s="103" t="str">
        <f xml:space="preserve">
SUBSTITUTE(SUBSTITUTE(SUBSTITUTE(SUBSTITUTE(SUBSTITUTE(SUBSTITUTE(SUBSTITUTE(SUBSTITUTE(Table_Styles[[#This Row],[Config]],
" {","{"),
"{ ","{"),
" }","}"),
"} ","}"),
" ,",","),
", ",","),
" :",":"),
": ",":")</f>
        <v>formly-field .form-control.ng-invalid.ng-touched,formly-field .form-control.ng-invalid.ng-touched + .form-control.file-upload{padding-bottom:10px;border-bottom:2px solid #b00020}</v>
      </c>
    </row>
    <row r="35" spans="2:85" ht="21" customHeight="1">
      <c r="B35" s="175" t="s">
        <v>417</v>
      </c>
      <c r="C35" s="175" t="s">
        <v>857</v>
      </c>
      <c r="D35" s="146"/>
      <c r="E35" s="60"/>
      <c r="F35" s="50" t="str">
        <f>IF(Table_Styles[[#This Row],[Font Family]]&lt;&gt;"",Table_Styles[[#This Row],[Font Family]],IF(Table_Styles[[#This Row],[Font Family Default]]&lt;&gt;"",Table_Styles[[#This Row],[Font Family Default]],""))</f>
        <v/>
      </c>
      <c r="G35" s="146"/>
      <c r="H35" s="59"/>
      <c r="I35" s="50" t="str">
        <f>IF(Table_Styles[[#This Row],[Font Size]]&lt;&gt;"",Table_Styles[[#This Row],[Font Size]],IF(Table_Styles[[#This Row],[Font Size Default]]&lt;&gt;"",Table_Styles[[#This Row],[Font Size Default]],""))</f>
        <v/>
      </c>
      <c r="J35" s="146"/>
      <c r="K35" s="59"/>
      <c r="L35" s="50" t="str">
        <f>IF(Table_Styles[[#This Row],[Font Weight]]&lt;&gt;"",Table_Styles[[#This Row],[Font Weight]],IF(Table_Styles[[#This Row],[Font Weight Default]]&lt;&gt;"",Table_Styles[[#This Row],[Font Weight Default]],""))</f>
        <v/>
      </c>
      <c r="M35" s="146"/>
      <c r="N35" s="59"/>
      <c r="O35" s="50" t="str">
        <f>IF(Table_Styles[[#This Row],[Colour]]&lt;&gt;"",Table_Styles[[#This Row],[Colour]],IF(Table_Styles[[#This Row],[Colour Default]]&lt;&gt;"",Table_Styles[[#This Row],[Colour Default]],""))</f>
        <v/>
      </c>
      <c r="P35" s="146"/>
      <c r="Q35" s="59"/>
      <c r="R35" s="50" t="str">
        <f>IF(Table_Styles[[#This Row],[Background]]&lt;&gt;"",Table_Styles[[#This Row],[Background]],IF(Table_Styles[[#This Row],[Background Default]]&lt;&gt;"",Table_Styles[[#This Row],[Background Default]],""))</f>
        <v/>
      </c>
      <c r="S35" s="146"/>
      <c r="T35" s="59"/>
      <c r="U35" s="50" t="str">
        <f>IF(Table_Styles[[#This Row],[Border]]&lt;&gt;"",Table_Styles[[#This Row],[Border]],IF(Table_Styles[[#This Row],[Border Default]]&lt;&gt;"",Table_Styles[[#This Row],[Border Default]],""))</f>
        <v/>
      </c>
      <c r="V35" s="59"/>
      <c r="W35" s="59"/>
      <c r="X35" s="50" t="str">
        <f>IF(Table_Styles[[#This Row],[Border Radius]]&lt;&gt;"",Table_Styles[[#This Row],[Border Radius]],IF(Table_Styles[[#This Row],[Border Radius Default]]&lt;&gt;"",Table_Styles[[#This Row],[Border Radius Default]],""))</f>
        <v/>
      </c>
      <c r="Y35" s="146"/>
      <c r="Z35" s="59"/>
      <c r="AA35" s="50" t="str">
        <f>IF(Table_Styles[[#This Row],[MT]]&lt;&gt;"",Table_Styles[[#This Row],[MT]],IF(Table_Styles[[#This Row],[MT Default]]&lt;&gt;"",Table_Styles[[#This Row],[MT Default]],""))</f>
        <v/>
      </c>
      <c r="AB35" s="146"/>
      <c r="AC35" s="59"/>
      <c r="AD35" s="50" t="str">
        <f>IF(Table_Styles[[#This Row],[MR]]&lt;&gt;"",Table_Styles[[#This Row],[MR]],IF(Table_Styles[[#This Row],[MR Default]]&lt;&gt;"",Table_Styles[[#This Row],[MR Default]],""))</f>
        <v/>
      </c>
      <c r="AE35" s="146"/>
      <c r="AF35" s="59"/>
      <c r="AG35" s="50" t="str">
        <f>IF(Table_Styles[[#This Row],[MB]]&lt;&gt;"",Table_Styles[[#This Row],[MB]],IF(Table_Styles[[#This Row],[MB Default]]&lt;&gt;"",Table_Styles[[#This Row],[MB Default]],""))</f>
        <v/>
      </c>
      <c r="AH35" s="146"/>
      <c r="AI35" s="59"/>
      <c r="AJ35" s="50" t="str">
        <f>IF(Table_Styles[[#This Row],[ML]]&lt;&gt;"",Table_Styles[[#This Row],[ML]],IF(Table_Styles[[#This Row],[ML Default]]&lt;&gt;"",Table_Styles[[#This Row],[ML Default]],""))</f>
        <v/>
      </c>
      <c r="AK35" s="146"/>
      <c r="AL35" s="59"/>
      <c r="AM35" s="50" t="str">
        <f>IF(Table_Styles[[#This Row],[PT]]&lt;&gt;"",Table_Styles[[#This Row],[PT]],IF(Table_Styles[[#This Row],[PT Default]]&lt;&gt;"",Table_Styles[[#This Row],[PT Default]],""))</f>
        <v/>
      </c>
      <c r="AN35" s="146"/>
      <c r="AO35" s="59"/>
      <c r="AP35" s="50" t="str">
        <f>IF(Table_Styles[[#This Row],[PR]]&lt;&gt;"",Table_Styles[[#This Row],[PR]],IF(Table_Styles[[#This Row],[PR Default]]&lt;&gt;"",Table_Styles[[#This Row],[PR Default]],""))</f>
        <v/>
      </c>
      <c r="AQ35" s="146"/>
      <c r="AR35" s="59"/>
      <c r="AS35" s="50" t="str">
        <f>IF(Table_Styles[[#This Row],[PB]]&lt;&gt;"",Table_Styles[[#This Row],[PB]],IF(Table_Styles[[#This Row],[PB Default]]&lt;&gt;"",Table_Styles[[#This Row],[PB Default]],""))</f>
        <v/>
      </c>
      <c r="AT35" s="146"/>
      <c r="AU35" s="59"/>
      <c r="AV35" s="50" t="str">
        <f>IF(Table_Styles[[#This Row],[PL]]&lt;&gt;"",Table_Styles[[#This Row],[PL]],IF(Table_Styles[[#This Row],[PL Default]]&lt;&gt;"",Table_Styles[[#This Row],[PL Default]],""))</f>
        <v/>
      </c>
      <c r="AW35" s="146"/>
      <c r="AX35" s="59"/>
      <c r="AY35" s="50" t="str">
        <f>IF(Table_Styles[[#This Row],[BT]]&lt;&gt;"",Table_Styles[[#This Row],[BT]],IF(Table_Styles[[#This Row],[BT Default]]&lt;&gt;"",Table_Styles[[#This Row],[BT Default]],""))</f>
        <v/>
      </c>
      <c r="AZ35" s="146"/>
      <c r="BA35" s="59"/>
      <c r="BB35" s="50" t="str">
        <f>IF(Table_Styles[[#This Row],[BR]]&lt;&gt;"",Table_Styles[[#This Row],[BR]],IF(Table_Styles[[#This Row],[BR Default]]&lt;&gt;"",Table_Styles[[#This Row],[BR Default]],""))</f>
        <v/>
      </c>
      <c r="BC35" s="146"/>
      <c r="BD35" s="149"/>
      <c r="BE35" s="50" t="str">
        <f>IF(Table_Styles[[#This Row],[BB]]&lt;&gt;"",Table_Styles[[#This Row],[BB]],IF(Table_Styles[[#This Row],[BB Default]]&lt;&gt;"",Table_Styles[[#This Row],[BB Default]],""))</f>
        <v/>
      </c>
      <c r="BF35" s="146"/>
      <c r="BG35" s="149"/>
      <c r="BH35" s="50" t="str">
        <f>IF(Table_Styles[[#This Row],[BL]]&lt;&gt;"",Table_Styles[[#This Row],[BL]],IF(Table_Styles[[#This Row],[BL Default]]&lt;&gt;"",Table_Styles[[#This Row],[BL Default]],""))</f>
        <v/>
      </c>
      <c r="BI35" s="59"/>
      <c r="BJ35" s="59"/>
      <c r="BK35" s="50" t="str">
        <f>IF(Table_Styles[[#This Row],[Width]]&lt;&gt;"",Table_Styles[[#This Row],[Width]],IF(Table_Styles[[#This Row],[Width Default]]&lt;&gt;"",Table_Styles[[#This Row],[Width Default]],""))</f>
        <v/>
      </c>
      <c r="BL35" s="59"/>
      <c r="BM35" s="59"/>
      <c r="BN35" s="50" t="str">
        <f>IF(Table_Styles[[#This Row],[Height]]&lt;&gt;"",Table_Styles[[#This Row],[Height]],IF(Table_Styles[[#This Row],[Height Default]]&lt;&gt;"",Table_Styles[[#This Row],[Height Default]],""))</f>
        <v/>
      </c>
      <c r="BO35" s="52"/>
      <c r="BP35" s="52"/>
      <c r="BQ35" s="50" t="str">
        <f>IF(Table_Styles[[#This Row],[Top]]&lt;&gt;"",Table_Styles[[#This Row],[Top]],IF(Table_Styles[[#This Row],[Top Default]]&lt;&gt;"",Table_Styles[[#This Row],[Top Default]],""))</f>
        <v/>
      </c>
      <c r="BR35" s="52"/>
      <c r="BS35" s="52"/>
      <c r="BT35" s="50" t="str">
        <f>IF(Table_Styles[[#This Row],[Right]]&lt;&gt;"",Table_Styles[[#This Row],[Right]],IF(Table_Styles[[#This Row],[Right Default]]&lt;&gt;"",Table_Styles[[#This Row],[Right Default]],""))</f>
        <v/>
      </c>
      <c r="BU35" s="52"/>
      <c r="BV35" s="52"/>
      <c r="BW35" s="50" t="str">
        <f>IF(Table_Styles[[#This Row],[Bottom]]&lt;&gt;"",Table_Styles[[#This Row],[Bottom]],IF(Table_Styles[[#This Row],[Bottom Default]]&lt;&gt;"",Table_Styles[[#This Row],[Bottom Default]],""))</f>
        <v/>
      </c>
      <c r="BX35" s="52"/>
      <c r="BY35" s="52"/>
      <c r="BZ35" s="50" t="str">
        <f>IF(Table_Styles[[#This Row],[Left]]&lt;&gt;"",Table_Styles[[#This Row],[Left]],IF(Table_Styles[[#This Row],[Left Default]]&lt;&gt;"",Table_Styles[[#This Row],[Left Default]],""))</f>
        <v/>
      </c>
      <c r="CA35" s="146"/>
      <c r="CB35" s="106" t="str">
        <f>IF(AND(Table_Styles[[#This Row],[Selector]]&lt;&gt;"",Table_Styles[[#This Row],[Font Family Used]]&lt;&gt;"",Table_Styles[[#This Row],[Font Weight Used]]&lt;&gt;""),Table_Styles[[#This Row],[Font Family Used]]&amp;" "&amp;Table_Styles[[#This Row],[Font Weight Used]],"")</f>
        <v/>
      </c>
      <c r="CC35" s="106" t="str">
        <f ca="1">IF(AND(Table_Styles[[#This Row],[Selector]],COUNTIF(OFFSET(CC:CC,0,0,ROW()-1,1),"="&amp;Table_Styles[[#This Row],[Font]])=0),Table_Styles[[#This Row],[Font]],"")</f>
        <v/>
      </c>
      <c r="CD35" s="106" t="str">
        <f ca="1">IF(Table_Styles[[#This Row],[Unique Font]]&lt;&gt;"",
"{""fontFamily"":"""&amp;Table_Styles[[#This Row],[Font Family Used]]&amp;""",""fontWeight"":"&amp;Table_Styles[[#This Row],[Font Weight Used]]&amp;"}","")</f>
        <v/>
      </c>
      <c r="CE3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5" s="106" t="str">
        <f>IF(AND(Table_Styles[[#This Row],[Selector]]&lt;&gt;"", Table_Styles[[#This Row],[Config Properties]]&lt;&gt;""),
Table_Styles[[#This Row],[Selector]]&amp;" { "&amp;Table_Styles[[#This Row],[Config Properties]]&amp;" }","")</f>
        <v/>
      </c>
      <c r="CG35" s="106" t="str">
        <f xml:space="preserve">
SUBSTITUTE(SUBSTITUTE(SUBSTITUTE(SUBSTITUTE(SUBSTITUTE(SUBSTITUTE(SUBSTITUTE(SUBSTITUTE(Table_Styles[[#This Row],[Config]],
" {","{"),
"{ ","{"),
" }","}"),
"} ","}"),
" ,",","),
", ",","),
" :",":"),
": ",":")</f>
        <v/>
      </c>
    </row>
    <row r="36" spans="2:85" ht="21" customHeight="1">
      <c r="B36" s="209" t="s">
        <v>772</v>
      </c>
      <c r="C36" s="209" t="s">
        <v>773</v>
      </c>
      <c r="D36" s="146"/>
      <c r="E36" s="60"/>
      <c r="F36" s="50" t="str">
        <f>IF(Table_Styles[[#This Row],[Font Family]]&lt;&gt;"",Table_Styles[[#This Row],[Font Family]],IF(Table_Styles[[#This Row],[Font Family Default]]&lt;&gt;"",Table_Styles[[#This Row],[Font Family Default]],""))</f>
        <v/>
      </c>
      <c r="G36" s="146"/>
      <c r="H36" s="59"/>
      <c r="I36" s="50" t="str">
        <f>IF(Table_Styles[[#This Row],[Font Size]]&lt;&gt;"",Table_Styles[[#This Row],[Font Size]],IF(Table_Styles[[#This Row],[Font Size Default]]&lt;&gt;"",Table_Styles[[#This Row],[Font Size Default]],""))</f>
        <v/>
      </c>
      <c r="J36" s="146"/>
      <c r="K36" s="59"/>
      <c r="L36" s="50" t="str">
        <f>IF(Table_Styles[[#This Row],[Font Weight]]&lt;&gt;"",Table_Styles[[#This Row],[Font Weight]],IF(Table_Styles[[#This Row],[Font Weight Default]]&lt;&gt;"",Table_Styles[[#This Row],[Font Weight Default]],""))</f>
        <v/>
      </c>
      <c r="M36" s="146"/>
      <c r="N36" s="135" t="s">
        <v>1078</v>
      </c>
      <c r="O36" s="50" t="str">
        <f>IF(Table_Styles[[#This Row],[Colour]]&lt;&gt;"",Table_Styles[[#This Row],[Colour]],IF(Table_Styles[[#This Row],[Colour Default]]&lt;&gt;"",Table_Styles[[#This Row],[Colour Default]],""))</f>
        <v>#8a8a8a</v>
      </c>
      <c r="P36" s="146"/>
      <c r="Q36" s="59"/>
      <c r="R36" s="50" t="str">
        <f>IF(Table_Styles[[#This Row],[Background]]&lt;&gt;"",Table_Styles[[#This Row],[Background]],IF(Table_Styles[[#This Row],[Background Default]]&lt;&gt;"",Table_Styles[[#This Row],[Background Default]],""))</f>
        <v/>
      </c>
      <c r="S36" s="146"/>
      <c r="T36" s="59"/>
      <c r="U36" s="50" t="str">
        <f>IF(Table_Styles[[#This Row],[Border]]&lt;&gt;"",Table_Styles[[#This Row],[Border]],IF(Table_Styles[[#This Row],[Border Default]]&lt;&gt;"",Table_Styles[[#This Row],[Border Default]],""))</f>
        <v/>
      </c>
      <c r="V36" s="59"/>
      <c r="W36" s="59"/>
      <c r="X36" s="50" t="str">
        <f>IF(Table_Styles[[#This Row],[Border Radius]]&lt;&gt;"",Table_Styles[[#This Row],[Border Radius]],IF(Table_Styles[[#This Row],[Border Radius Default]]&lt;&gt;"",Table_Styles[[#This Row],[Border Radius Default]],""))</f>
        <v/>
      </c>
      <c r="Y36" s="146"/>
      <c r="Z36" s="59"/>
      <c r="AA36" s="50" t="str">
        <f>IF(Table_Styles[[#This Row],[MT]]&lt;&gt;"",Table_Styles[[#This Row],[MT]],IF(Table_Styles[[#This Row],[MT Default]]&lt;&gt;"",Table_Styles[[#This Row],[MT Default]],""))</f>
        <v/>
      </c>
      <c r="AB36" s="146"/>
      <c r="AC36" s="59"/>
      <c r="AD36" s="50" t="str">
        <f>IF(Table_Styles[[#This Row],[MR]]&lt;&gt;"",Table_Styles[[#This Row],[MR]],IF(Table_Styles[[#This Row],[MR Default]]&lt;&gt;"",Table_Styles[[#This Row],[MR Default]],""))</f>
        <v/>
      </c>
      <c r="AE36" s="146"/>
      <c r="AF36" s="59"/>
      <c r="AG36" s="50" t="str">
        <f>IF(Table_Styles[[#This Row],[MB]]&lt;&gt;"",Table_Styles[[#This Row],[MB]],IF(Table_Styles[[#This Row],[MB Default]]&lt;&gt;"",Table_Styles[[#This Row],[MB Default]],""))</f>
        <v/>
      </c>
      <c r="AH36" s="146"/>
      <c r="AI36" s="59"/>
      <c r="AJ36" s="50" t="str">
        <f>IF(Table_Styles[[#This Row],[ML]]&lt;&gt;"",Table_Styles[[#This Row],[ML]],IF(Table_Styles[[#This Row],[ML Default]]&lt;&gt;"",Table_Styles[[#This Row],[ML Default]],""))</f>
        <v/>
      </c>
      <c r="AK36" s="146"/>
      <c r="AL36" s="59"/>
      <c r="AM36" s="50" t="str">
        <f>IF(Table_Styles[[#This Row],[PT]]&lt;&gt;"",Table_Styles[[#This Row],[PT]],IF(Table_Styles[[#This Row],[PT Default]]&lt;&gt;"",Table_Styles[[#This Row],[PT Default]],""))</f>
        <v/>
      </c>
      <c r="AN36" s="146"/>
      <c r="AO36" s="59"/>
      <c r="AP36" s="50" t="str">
        <f>IF(Table_Styles[[#This Row],[PR]]&lt;&gt;"",Table_Styles[[#This Row],[PR]],IF(Table_Styles[[#This Row],[PR Default]]&lt;&gt;"",Table_Styles[[#This Row],[PR Default]],""))</f>
        <v/>
      </c>
      <c r="AQ36" s="146"/>
      <c r="AR36" s="59"/>
      <c r="AS36" s="50" t="str">
        <f>IF(Table_Styles[[#This Row],[PB]]&lt;&gt;"",Table_Styles[[#This Row],[PB]],IF(Table_Styles[[#This Row],[PB Default]]&lt;&gt;"",Table_Styles[[#This Row],[PB Default]],""))</f>
        <v/>
      </c>
      <c r="AT36" s="146"/>
      <c r="AU36" s="59"/>
      <c r="AV36" s="50" t="str">
        <f>IF(Table_Styles[[#This Row],[PL]]&lt;&gt;"",Table_Styles[[#This Row],[PL]],IF(Table_Styles[[#This Row],[PL Default]]&lt;&gt;"",Table_Styles[[#This Row],[PL Default]],""))</f>
        <v/>
      </c>
      <c r="AW36" s="146"/>
      <c r="AX36" s="59"/>
      <c r="AY36" s="50" t="str">
        <f>IF(Table_Styles[[#This Row],[BT]]&lt;&gt;"",Table_Styles[[#This Row],[BT]],IF(Table_Styles[[#This Row],[BT Default]]&lt;&gt;"",Table_Styles[[#This Row],[BT Default]],""))</f>
        <v/>
      </c>
      <c r="AZ36" s="146"/>
      <c r="BA36" s="59"/>
      <c r="BB36" s="50" t="str">
        <f>IF(Table_Styles[[#This Row],[BR]]&lt;&gt;"",Table_Styles[[#This Row],[BR]],IF(Table_Styles[[#This Row],[BR Default]]&lt;&gt;"",Table_Styles[[#This Row],[BR Default]],""))</f>
        <v/>
      </c>
      <c r="BC36" s="146"/>
      <c r="BD36" s="59" t="s">
        <v>409</v>
      </c>
      <c r="BE36" s="50" t="str">
        <f>IF(Table_Styles[[#This Row],[BB]]&lt;&gt;"",Table_Styles[[#This Row],[BB]],IF(Table_Styles[[#This Row],[BB Default]]&lt;&gt;"",Table_Styles[[#This Row],[BB Default]],""))</f>
        <v>none</v>
      </c>
      <c r="BF36" s="146"/>
      <c r="BG36" s="135"/>
      <c r="BH36" s="50" t="str">
        <f>IF(Table_Styles[[#This Row],[BL]]&lt;&gt;"",Table_Styles[[#This Row],[BL]],IF(Table_Styles[[#This Row],[BL Default]]&lt;&gt;"",Table_Styles[[#This Row],[BL Default]],""))</f>
        <v/>
      </c>
      <c r="BI36" s="59"/>
      <c r="BJ36" s="59"/>
      <c r="BK36" s="50" t="str">
        <f>IF(Table_Styles[[#This Row],[Width]]&lt;&gt;"",Table_Styles[[#This Row],[Width]],IF(Table_Styles[[#This Row],[Width Default]]&lt;&gt;"",Table_Styles[[#This Row],[Width Default]],""))</f>
        <v/>
      </c>
      <c r="BL36" s="59"/>
      <c r="BM36" s="59"/>
      <c r="BN36" s="50" t="str">
        <f>IF(Table_Styles[[#This Row],[Height]]&lt;&gt;"",Table_Styles[[#This Row],[Height]],IF(Table_Styles[[#This Row],[Height Default]]&lt;&gt;"",Table_Styles[[#This Row],[Height Default]],""))</f>
        <v/>
      </c>
      <c r="BO36" s="52"/>
      <c r="BP36" s="52"/>
      <c r="BQ36" s="50" t="str">
        <f>IF(Table_Styles[[#This Row],[Top]]&lt;&gt;"",Table_Styles[[#This Row],[Top]],IF(Table_Styles[[#This Row],[Top Default]]&lt;&gt;"",Table_Styles[[#This Row],[Top Default]],""))</f>
        <v/>
      </c>
      <c r="BR36" s="52"/>
      <c r="BS36" s="52"/>
      <c r="BT36" s="50" t="str">
        <f>IF(Table_Styles[[#This Row],[Right]]&lt;&gt;"",Table_Styles[[#This Row],[Right]],IF(Table_Styles[[#This Row],[Right Default]]&lt;&gt;"",Table_Styles[[#This Row],[Right Default]],""))</f>
        <v/>
      </c>
      <c r="BU36" s="52"/>
      <c r="BV36" s="52"/>
      <c r="BW36" s="50" t="str">
        <f>IF(Table_Styles[[#This Row],[Bottom]]&lt;&gt;"",Table_Styles[[#This Row],[Bottom]],IF(Table_Styles[[#This Row],[Bottom Default]]&lt;&gt;"",Table_Styles[[#This Row],[Bottom Default]],""))</f>
        <v/>
      </c>
      <c r="BX36" s="52"/>
      <c r="BY36" s="52"/>
      <c r="BZ36" s="50" t="str">
        <f>IF(Table_Styles[[#This Row],[Left]]&lt;&gt;"",Table_Styles[[#This Row],[Left]],IF(Table_Styles[[#This Row],[Left Default]]&lt;&gt;"",Table_Styles[[#This Row],[Left Default]],""))</f>
        <v/>
      </c>
      <c r="CA36" s="146"/>
      <c r="CB36" s="106" t="str">
        <f>IF(AND(Table_Styles[[#This Row],[Selector]]&lt;&gt;"",Table_Styles[[#This Row],[Font Family Used]]&lt;&gt;"",Table_Styles[[#This Row],[Font Weight Used]]&lt;&gt;""),Table_Styles[[#This Row],[Font Family Used]]&amp;" "&amp;Table_Styles[[#This Row],[Font Weight Used]],"")</f>
        <v/>
      </c>
      <c r="CC36" s="106" t="str">
        <f ca="1">IF(AND(Table_Styles[[#This Row],[Selector]],COUNTIF(OFFSET(CC:CC,0,0,ROW()-1,1),"="&amp;Table_Styles[[#This Row],[Font]])=0),Table_Styles[[#This Row],[Font]],"")</f>
        <v/>
      </c>
      <c r="CD36" s="106" t="str">
        <f ca="1">IF(Table_Styles[[#This Row],[Unique Font]]&lt;&gt;"",
"{""fontFamily"":"""&amp;Table_Styles[[#This Row],[Font Family Used]]&amp;""",""fontWeight"":"&amp;Table_Styles[[#This Row],[Font Weight Used]]&amp;"}","")</f>
        <v/>
      </c>
      <c r="CE3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#8a8a8a;border-bottom: none</v>
      </c>
      <c r="CF36" s="106" t="str">
        <f>IF(AND(Table_Styles[[#This Row],[Selector]]&lt;&gt;"", Table_Styles[[#This Row],[Config Properties]]&lt;&gt;""),
Table_Styles[[#This Row],[Selector]]&amp;" { "&amp;Table_Styles[[#This Row],[Config Properties]]&amp;" }","")</f>
        <v>formly-field .form-control[disabled] { color: #8a8a8a;border-bottom: none }</v>
      </c>
      <c r="CG36" s="106" t="str">
        <f xml:space="preserve">
SUBSTITUTE(SUBSTITUTE(SUBSTITUTE(SUBSTITUTE(SUBSTITUTE(SUBSTITUTE(SUBSTITUTE(SUBSTITUTE(Table_Styles[[#This Row],[Config]],
" {","{"),
"{ ","{"),
" }","}"),
"} ","}"),
" ,",","),
", ",","),
" :",":"),
": ",":")</f>
        <v>formly-field .form-control[disabled]{color:#8a8a8a;border-bottom:none}</v>
      </c>
    </row>
    <row r="37" spans="2:85" ht="21" customHeight="1">
      <c r="B37" s="175" t="s">
        <v>418</v>
      </c>
      <c r="C37" s="175" t="s">
        <v>419</v>
      </c>
      <c r="D37" s="60"/>
      <c r="E37" s="60" t="str">
        <f>Settings_Styling_Font_Body_Text</f>
        <v>Montserrat</v>
      </c>
      <c r="F37" s="52" t="str">
        <f>IF(Table_Styles[[#This Row],[Font Family]]&lt;&gt;"",Table_Styles[[#This Row],[Font Family]],IF(Table_Styles[[#This Row],[Font Family Default]]&lt;&gt;"",Table_Styles[[#This Row],[Font Family Default]],""))</f>
        <v>Montserrat</v>
      </c>
      <c r="G37" s="59"/>
      <c r="H37" s="135" t="s">
        <v>406</v>
      </c>
      <c r="I37" s="52" t="str">
        <f>IF(Table_Styles[[#This Row],[Font Size]]&lt;&gt;"",Table_Styles[[#This Row],[Font Size]],IF(Table_Styles[[#This Row],[Font Size Default]]&lt;&gt;"",Table_Styles[[#This Row],[Font Size Default]],""))</f>
        <v>13px</v>
      </c>
      <c r="J37" s="261"/>
      <c r="K37" s="60">
        <f>Settings_Styling_Font_Weight_Body_Text</f>
        <v>400</v>
      </c>
      <c r="L37" s="52">
        <f>IF(Table_Styles[[#This Row],[Font Weight]]&lt;&gt;"",Table_Styles[[#This Row],[Font Weight]],IF(Table_Styles[[#This Row],[Font Weight Default]]&lt;&gt;"",Table_Styles[[#This Row],[Font Weight Default]],""))</f>
        <v>400</v>
      </c>
      <c r="M37" s="59"/>
      <c r="N37" s="261" t="s">
        <v>1057</v>
      </c>
      <c r="O37" s="52" t="str">
        <f>IF(Table_Styles[[#This Row],[Colour]]&lt;&gt;"",Table_Styles[[#This Row],[Colour]],IF(Table_Styles[[#This Row],[Colour Default]]&lt;&gt;"",Table_Styles[[#This Row],[Colour Default]],""))</f>
        <v>#b00020</v>
      </c>
      <c r="P37" s="59"/>
      <c r="Q37" s="59"/>
      <c r="R37" s="52" t="str">
        <f>IF(Table_Styles[[#This Row],[Background]]&lt;&gt;"",Table_Styles[[#This Row],[Background]],IF(Table_Styles[[#This Row],[Background Default]]&lt;&gt;"",Table_Styles[[#This Row],[Background Default]],""))</f>
        <v/>
      </c>
      <c r="S37" s="59"/>
      <c r="T37" s="59"/>
      <c r="U37" s="52" t="str">
        <f>IF(Table_Styles[[#This Row],[Border]]&lt;&gt;"",Table_Styles[[#This Row],[Border]],IF(Table_Styles[[#This Row],[Border Default]]&lt;&gt;"",Table_Styles[[#This Row],[Border Default]],""))</f>
        <v/>
      </c>
      <c r="V37" s="59"/>
      <c r="W37" s="59"/>
      <c r="X37" s="52" t="str">
        <f>IF(Table_Styles[[#This Row],[Border Radius]]&lt;&gt;"",Table_Styles[[#This Row],[Border Radius]],IF(Table_Styles[[#This Row],[Border Radius Default]]&lt;&gt;"",Table_Styles[[#This Row],[Border Radius Default]],""))</f>
        <v/>
      </c>
      <c r="Y37" s="59"/>
      <c r="Z37" s="135" t="s">
        <v>431</v>
      </c>
      <c r="AA37" s="52" t="str">
        <f>IF(Table_Styles[[#This Row],[MT]]&lt;&gt;"",Table_Styles[[#This Row],[MT]],IF(Table_Styles[[#This Row],[MT Default]]&lt;&gt;"",Table_Styles[[#This Row],[MT Default]],""))</f>
        <v>3px</v>
      </c>
      <c r="AB37" s="59"/>
      <c r="AC37" s="59"/>
      <c r="AD37" s="52" t="str">
        <f>IF(Table_Styles[[#This Row],[MR]]&lt;&gt;"",Table_Styles[[#This Row],[MR]],IF(Table_Styles[[#This Row],[MR Default]]&lt;&gt;"",Table_Styles[[#This Row],[MR Default]],""))</f>
        <v/>
      </c>
      <c r="AE37" s="59"/>
      <c r="AF37" s="59"/>
      <c r="AG37" s="52" t="str">
        <f>IF(Table_Styles[[#This Row],[MB]]&lt;&gt;"",Table_Styles[[#This Row],[MB]],IF(Table_Styles[[#This Row],[MB Default]]&lt;&gt;"",Table_Styles[[#This Row],[MB Default]],""))</f>
        <v/>
      </c>
      <c r="AH37" s="59"/>
      <c r="AI37" s="59"/>
      <c r="AJ37" s="52" t="str">
        <f>IF(Table_Styles[[#This Row],[ML]]&lt;&gt;"",Table_Styles[[#This Row],[ML]],IF(Table_Styles[[#This Row],[ML Default]]&lt;&gt;"",Table_Styles[[#This Row],[ML Default]],""))</f>
        <v/>
      </c>
      <c r="AK37" s="59"/>
      <c r="AL37" s="59"/>
      <c r="AM37" s="52" t="str">
        <f>IF(Table_Styles[[#This Row],[PT]]&lt;&gt;"",Table_Styles[[#This Row],[PT]],IF(Table_Styles[[#This Row],[PT Default]]&lt;&gt;"",Table_Styles[[#This Row],[PT Default]],""))</f>
        <v/>
      </c>
      <c r="AN37" s="59"/>
      <c r="AO37" s="59"/>
      <c r="AP37" s="52" t="str">
        <f>IF(Table_Styles[[#This Row],[PR]]&lt;&gt;"",Table_Styles[[#This Row],[PR]],IF(Table_Styles[[#This Row],[PR Default]]&lt;&gt;"",Table_Styles[[#This Row],[PR Default]],""))</f>
        <v/>
      </c>
      <c r="AQ37" s="59"/>
      <c r="AR37" s="59"/>
      <c r="AS37" s="52" t="str">
        <f>IF(Table_Styles[[#This Row],[PB]]&lt;&gt;"",Table_Styles[[#This Row],[PB]],IF(Table_Styles[[#This Row],[PB Default]]&lt;&gt;"",Table_Styles[[#This Row],[PB Default]],""))</f>
        <v/>
      </c>
      <c r="AT37" s="59"/>
      <c r="AU37" s="59"/>
      <c r="AV37" s="52" t="str">
        <f>IF(Table_Styles[[#This Row],[PL]]&lt;&gt;"",Table_Styles[[#This Row],[PL]],IF(Table_Styles[[#This Row],[PL Default]]&lt;&gt;"",Table_Styles[[#This Row],[PL Default]],""))</f>
        <v/>
      </c>
      <c r="AW37" s="59"/>
      <c r="AX37" s="59"/>
      <c r="AY37" s="52" t="str">
        <f>IF(Table_Styles[[#This Row],[BT]]&lt;&gt;"",Table_Styles[[#This Row],[BT]],IF(Table_Styles[[#This Row],[BT Default]]&lt;&gt;"",Table_Styles[[#This Row],[BT Default]],""))</f>
        <v/>
      </c>
      <c r="AZ37" s="59"/>
      <c r="BA37" s="59"/>
      <c r="BB37" s="52" t="str">
        <f>IF(Table_Styles[[#This Row],[BR]]&lt;&gt;"",Table_Styles[[#This Row],[BR]],IF(Table_Styles[[#This Row],[BR Default]]&lt;&gt;"",Table_Styles[[#This Row],[BR Default]],""))</f>
        <v/>
      </c>
      <c r="BC37" s="59"/>
      <c r="BD37" s="59"/>
      <c r="BE37" s="52" t="str">
        <f>IF(Table_Styles[[#This Row],[BB]]&lt;&gt;"",Table_Styles[[#This Row],[BB]],IF(Table_Styles[[#This Row],[BB Default]]&lt;&gt;"",Table_Styles[[#This Row],[BB Default]],""))</f>
        <v/>
      </c>
      <c r="BF37" s="59"/>
      <c r="BG37" s="59"/>
      <c r="BH37" s="52" t="str">
        <f>IF(Table_Styles[[#This Row],[BL]]&lt;&gt;"",Table_Styles[[#This Row],[BL]],IF(Table_Styles[[#This Row],[BL Default]]&lt;&gt;"",Table_Styles[[#This Row],[BL Default]],""))</f>
        <v/>
      </c>
      <c r="BI37" s="59"/>
      <c r="BJ37" s="59"/>
      <c r="BK37" s="52" t="str">
        <f>IF(Table_Styles[[#This Row],[Width]]&lt;&gt;"",Table_Styles[[#This Row],[Width]],IF(Table_Styles[[#This Row],[Width Default]]&lt;&gt;"",Table_Styles[[#This Row],[Width Default]],""))</f>
        <v/>
      </c>
      <c r="BL37" s="59"/>
      <c r="BM37" s="59"/>
      <c r="BN37" s="52" t="str">
        <f>IF(Table_Styles[[#This Row],[Height]]&lt;&gt;"",Table_Styles[[#This Row],[Height]],IF(Table_Styles[[#This Row],[Height Default]]&lt;&gt;"",Table_Styles[[#This Row],[Height Default]],""))</f>
        <v/>
      </c>
      <c r="BO37" s="52"/>
      <c r="BP37" s="52"/>
      <c r="BQ37" s="52" t="str">
        <f>IF(Table_Styles[[#This Row],[Top]]&lt;&gt;"",Table_Styles[[#This Row],[Top]],IF(Table_Styles[[#This Row],[Top Default]]&lt;&gt;"",Table_Styles[[#This Row],[Top Default]],""))</f>
        <v/>
      </c>
      <c r="BR37" s="52"/>
      <c r="BS37" s="52"/>
      <c r="BT37" s="52" t="str">
        <f>IF(Table_Styles[[#This Row],[Right]]&lt;&gt;"",Table_Styles[[#This Row],[Right]],IF(Table_Styles[[#This Row],[Right Default]]&lt;&gt;"",Table_Styles[[#This Row],[Right Default]],""))</f>
        <v/>
      </c>
      <c r="BU37" s="52"/>
      <c r="BV37" s="52"/>
      <c r="BW37" s="52" t="str">
        <f>IF(Table_Styles[[#This Row],[Bottom]]&lt;&gt;"",Table_Styles[[#This Row],[Bottom]],IF(Table_Styles[[#This Row],[Bottom Default]]&lt;&gt;"",Table_Styles[[#This Row],[Bottom Default]],""))</f>
        <v/>
      </c>
      <c r="BX37" s="52"/>
      <c r="BY37" s="52"/>
      <c r="BZ37" s="52" t="str">
        <f>IF(Table_Styles[[#This Row],[Left]]&lt;&gt;"",Table_Styles[[#This Row],[Left]],IF(Table_Styles[[#This Row],[Left Default]]&lt;&gt;"",Table_Styles[[#This Row],[Left Default]],""))</f>
        <v/>
      </c>
      <c r="CA37" s="135" t="s">
        <v>1091</v>
      </c>
      <c r="CB37" s="103" t="str">
        <f>IF(AND(Table_Styles[[#This Row],[Selector]]&lt;&gt;"",Table_Styles[[#This Row],[Font Family Used]]&lt;&gt;"",Table_Styles[[#This Row],[Font Weight Used]]&lt;&gt;""),Table_Styles[[#This Row],[Font Family Used]]&amp;" "&amp;Table_Styles[[#This Row],[Font Weight Used]],"")</f>
        <v>Montserrat 400</v>
      </c>
      <c r="CC37" s="103" t="str">
        <f ca="1">IF(AND(Table_Styles[[#This Row],[Selector]],COUNTIF(OFFSET(CC:CC,0,0,ROW()-1,1),"="&amp;Table_Styles[[#This Row],[Font]])=0),Table_Styles[[#This Row],[Font]],"")</f>
        <v/>
      </c>
      <c r="CD37" s="103" t="str">
        <f ca="1">IF(Table_Styles[[#This Row],[Unique Font]]&lt;&gt;"",
"{""fontFamily"":"""&amp;Table_Styles[[#This Row],[Font Family Used]]&amp;""",""fontWeight"":"&amp;Table_Styles[[#This Row],[Font Weight Used]]&amp;"}","")</f>
        <v/>
      </c>
      <c r="CE3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400;color: #b00020;margin-top: 3px;display: block; line-height: 1.2;</v>
      </c>
      <c r="CF37" s="103" t="str">
        <f>IF(AND(Table_Styles[[#This Row],[Selector]]&lt;&gt;"", Table_Styles[[#This Row],[Config Properties]]&lt;&gt;""),
Table_Styles[[#This Row],[Selector]]&amp;" { "&amp;Table_Styles[[#This Row],[Config Properties]]&amp;" }","")</f>
        <v>formly-field formly-validation-message { font-family: 'Montserrat';font-size: 13px;font-weight: 400;color: #b00020;margin-top: 3px;display: block; line-height: 1.2; }</v>
      </c>
      <c r="CG37" s="103" t="str">
        <f xml:space="preserve">
SUBSTITUTE(SUBSTITUTE(SUBSTITUTE(SUBSTITUTE(SUBSTITUTE(SUBSTITUTE(SUBSTITUTE(SUBSTITUTE(Table_Styles[[#This Row],[Config]],
" {","{"),
"{ ","{"),
" }","}"),
"} ","}"),
" ,",","),
", ",","),
" :",":"),
": ",":")</f>
        <v>formly-field formly-validation-message{font-family:'Montserrat';font-size:13px;font-weight:400;color:#b00020;margin-top:3px;display:block; line-height:1.2;}</v>
      </c>
    </row>
    <row r="38" spans="2:85" ht="21" customHeight="1">
      <c r="B38" s="104" t="s">
        <v>78</v>
      </c>
      <c r="C38" s="175" t="s">
        <v>420</v>
      </c>
      <c r="D38" s="59"/>
      <c r="E38" s="29" t="str">
        <f>Settings_Styling_Font_Body_Text</f>
        <v>Montserrat</v>
      </c>
      <c r="F38" s="50" t="str">
        <f>IF(Table_Styles[[#This Row],[Font Family]]&lt;&gt;"",Table_Styles[[#This Row],[Font Family]],IF(Table_Styles[[#This Row],[Font Family Default]]&lt;&gt;"",Table_Styles[[#This Row],[Font Family Default]],""))</f>
        <v>Montserrat</v>
      </c>
      <c r="G38" s="59"/>
      <c r="H38" s="59"/>
      <c r="I38" s="50" t="str">
        <f>IF(Table_Styles[[#This Row],[Font Size]]&lt;&gt;"",Table_Styles[[#This Row],[Font Size]],IF(Table_Styles[[#This Row],[Font Size Default]]&lt;&gt;"",Table_Styles[[#This Row],[Font Size Default]],""))</f>
        <v/>
      </c>
      <c r="J38" s="59"/>
      <c r="K38" s="59"/>
      <c r="L38" s="50" t="str">
        <f>IF(Table_Styles[[#This Row],[Font Weight]]&lt;&gt;"",Table_Styles[[#This Row],[Font Weight]],IF(Table_Styles[[#This Row],[Font Weight Default]]&lt;&gt;"",Table_Styles[[#This Row],[Font Weight Default]],""))</f>
        <v/>
      </c>
      <c r="M38" s="59"/>
      <c r="N38" s="59"/>
      <c r="O38" s="50" t="str">
        <f>IF(Table_Styles[[#This Row],[Colour]]&lt;&gt;"",Table_Styles[[#This Row],[Colour]],IF(Table_Styles[[#This Row],[Colour Default]]&lt;&gt;"",Table_Styles[[#This Row],[Colour Default]],""))</f>
        <v/>
      </c>
      <c r="P38" s="59"/>
      <c r="Q38" s="59"/>
      <c r="R38" s="50" t="str">
        <f>IF(Table_Styles[[#This Row],[Background]]&lt;&gt;"",Table_Styles[[#This Row],[Background]],IF(Table_Styles[[#This Row],[Background Default]]&lt;&gt;"",Table_Styles[[#This Row],[Background Default]],""))</f>
        <v/>
      </c>
      <c r="S38" s="59"/>
      <c r="T38" s="59"/>
      <c r="U38" s="50" t="str">
        <f>IF(Table_Styles[[#This Row],[Border]]&lt;&gt;"",Table_Styles[[#This Row],[Border]],IF(Table_Styles[[#This Row],[Border Default]]&lt;&gt;"",Table_Styles[[#This Row],[Border Default]],""))</f>
        <v/>
      </c>
      <c r="V38" s="59"/>
      <c r="W38" s="59"/>
      <c r="X38" s="50" t="str">
        <f>IF(Table_Styles[[#This Row],[Border Radius]]&lt;&gt;"",Table_Styles[[#This Row],[Border Radius]],IF(Table_Styles[[#This Row],[Border Radius Default]]&lt;&gt;"",Table_Styles[[#This Row],[Border Radius Default]],""))</f>
        <v/>
      </c>
      <c r="Y38" s="59"/>
      <c r="Z38" s="59"/>
      <c r="AA38" s="50" t="str">
        <f>IF(Table_Styles[[#This Row],[MT]]&lt;&gt;"",Table_Styles[[#This Row],[MT]],IF(Table_Styles[[#This Row],[MT Default]]&lt;&gt;"",Table_Styles[[#This Row],[MT Default]],""))</f>
        <v/>
      </c>
      <c r="AB38" s="59"/>
      <c r="AC38" s="59"/>
      <c r="AD38" s="50" t="str">
        <f>IF(Table_Styles[[#This Row],[MR]]&lt;&gt;"",Table_Styles[[#This Row],[MR]],IF(Table_Styles[[#This Row],[MR Default]]&lt;&gt;"",Table_Styles[[#This Row],[MR Default]],""))</f>
        <v/>
      </c>
      <c r="AE38" s="59"/>
      <c r="AF38" s="59"/>
      <c r="AG38" s="50" t="str">
        <f>IF(Table_Styles[[#This Row],[MB]]&lt;&gt;"",Table_Styles[[#This Row],[MB]],IF(Table_Styles[[#This Row],[MB Default]]&lt;&gt;"",Table_Styles[[#This Row],[MB Default]],""))</f>
        <v/>
      </c>
      <c r="AH38" s="59"/>
      <c r="AI38" s="59"/>
      <c r="AJ38" s="50" t="str">
        <f>IF(Table_Styles[[#This Row],[ML]]&lt;&gt;"",Table_Styles[[#This Row],[ML]],IF(Table_Styles[[#This Row],[ML Default]]&lt;&gt;"",Table_Styles[[#This Row],[ML Default]],""))</f>
        <v/>
      </c>
      <c r="AK38" s="59"/>
      <c r="AL38" s="59"/>
      <c r="AM38" s="50" t="str">
        <f>IF(Table_Styles[[#This Row],[PT]]&lt;&gt;"",Table_Styles[[#This Row],[PT]],IF(Table_Styles[[#This Row],[PT Default]]&lt;&gt;"",Table_Styles[[#This Row],[PT Default]],""))</f>
        <v/>
      </c>
      <c r="AN38" s="59"/>
      <c r="AO38" s="59"/>
      <c r="AP38" s="50" t="str">
        <f>IF(Table_Styles[[#This Row],[PR]]&lt;&gt;"",Table_Styles[[#This Row],[PR]],IF(Table_Styles[[#This Row],[PR Default]]&lt;&gt;"",Table_Styles[[#This Row],[PR Default]],""))</f>
        <v/>
      </c>
      <c r="AQ38" s="59"/>
      <c r="AR38" s="59"/>
      <c r="AS38" s="50" t="str">
        <f>IF(Table_Styles[[#This Row],[PB]]&lt;&gt;"",Table_Styles[[#This Row],[PB]],IF(Table_Styles[[#This Row],[PB Default]]&lt;&gt;"",Table_Styles[[#This Row],[PB Default]],""))</f>
        <v/>
      </c>
      <c r="AT38" s="59"/>
      <c r="AU38" s="59"/>
      <c r="AV38" s="50" t="str">
        <f>IF(Table_Styles[[#This Row],[PL]]&lt;&gt;"",Table_Styles[[#This Row],[PL]],IF(Table_Styles[[#This Row],[PL Default]]&lt;&gt;"",Table_Styles[[#This Row],[PL Default]],""))</f>
        <v/>
      </c>
      <c r="AW38" s="59"/>
      <c r="AX38" s="59"/>
      <c r="AY38" s="50" t="str">
        <f>IF(Table_Styles[[#This Row],[BT]]&lt;&gt;"",Table_Styles[[#This Row],[BT]],IF(Table_Styles[[#This Row],[BT Default]]&lt;&gt;"",Table_Styles[[#This Row],[BT Default]],""))</f>
        <v/>
      </c>
      <c r="AZ38" s="59"/>
      <c r="BA38" s="59"/>
      <c r="BB38" s="50" t="str">
        <f>IF(Table_Styles[[#This Row],[BR]]&lt;&gt;"",Table_Styles[[#This Row],[BR]],IF(Table_Styles[[#This Row],[BR Default]]&lt;&gt;"",Table_Styles[[#This Row],[BR Default]],""))</f>
        <v/>
      </c>
      <c r="BC38" s="59"/>
      <c r="BD38" s="59"/>
      <c r="BE38" s="50" t="str">
        <f>IF(Table_Styles[[#This Row],[BB]]&lt;&gt;"",Table_Styles[[#This Row],[BB]],IF(Table_Styles[[#This Row],[BB Default]]&lt;&gt;"",Table_Styles[[#This Row],[BB Default]],""))</f>
        <v/>
      </c>
      <c r="BF38" s="59"/>
      <c r="BG38" s="59"/>
      <c r="BH38" s="50" t="str">
        <f>IF(Table_Styles[[#This Row],[BL]]&lt;&gt;"",Table_Styles[[#This Row],[BL]],IF(Table_Styles[[#This Row],[BL Default]]&lt;&gt;"",Table_Styles[[#This Row],[BL Default]],""))</f>
        <v/>
      </c>
      <c r="BI38" s="59"/>
      <c r="BJ38" s="59"/>
      <c r="BK38" s="50" t="str">
        <f>IF(Table_Styles[[#This Row],[Width]]&lt;&gt;"",Table_Styles[[#This Row],[Width]],IF(Table_Styles[[#This Row],[Width Default]]&lt;&gt;"",Table_Styles[[#This Row],[Width Default]],""))</f>
        <v/>
      </c>
      <c r="BL38" s="59"/>
      <c r="BM38" s="59"/>
      <c r="BN38" s="50" t="str">
        <f>IF(Table_Styles[[#This Row],[Height]]&lt;&gt;"",Table_Styles[[#This Row],[Height]],IF(Table_Styles[[#This Row],[Height Default]]&lt;&gt;"",Table_Styles[[#This Row],[Height Default]],""))</f>
        <v/>
      </c>
      <c r="BO38" s="50"/>
      <c r="BP38" s="50"/>
      <c r="BQ38" s="50" t="str">
        <f>IF(Table_Styles[[#This Row],[Top]]&lt;&gt;"",Table_Styles[[#This Row],[Top]],IF(Table_Styles[[#This Row],[Top Default]]&lt;&gt;"",Table_Styles[[#This Row],[Top Default]],""))</f>
        <v/>
      </c>
      <c r="BR38" s="50"/>
      <c r="BS38" s="50"/>
      <c r="BT38" s="50" t="str">
        <f>IF(Table_Styles[[#This Row],[Right]]&lt;&gt;"",Table_Styles[[#This Row],[Right]],IF(Table_Styles[[#This Row],[Right Default]]&lt;&gt;"",Table_Styles[[#This Row],[Right Default]],""))</f>
        <v/>
      </c>
      <c r="BU38" s="50"/>
      <c r="BV38" s="50"/>
      <c r="BW38" s="50" t="str">
        <f>IF(Table_Styles[[#This Row],[Bottom]]&lt;&gt;"",Table_Styles[[#This Row],[Bottom]],IF(Table_Styles[[#This Row],[Bottom Default]]&lt;&gt;"",Table_Styles[[#This Row],[Bottom Default]],""))</f>
        <v/>
      </c>
      <c r="BX38" s="50"/>
      <c r="BY38" s="50"/>
      <c r="BZ38" s="50" t="str">
        <f>IF(Table_Styles[[#This Row],[Left]]&lt;&gt;"",Table_Styles[[#This Row],[Left]],IF(Table_Styles[[#This Row],[Left Default]]&lt;&gt;"",Table_Styles[[#This Row],[Left Default]],""))</f>
        <v/>
      </c>
      <c r="CA38" s="59"/>
      <c r="CB38" s="103" t="str">
        <f>IF(AND(Table_Styles[[#This Row],[Selector]]&lt;&gt;"",Table_Styles[[#This Row],[Font Family Used]]&lt;&gt;"",Table_Styles[[#This Row],[Font Weight Used]]&lt;&gt;""),Table_Styles[[#This Row],[Font Family Used]]&amp;" "&amp;Table_Styles[[#This Row],[Font Weight Used]],"")</f>
        <v/>
      </c>
      <c r="CC38" s="103" t="str">
        <f ca="1">IF(AND(Table_Styles[[#This Row],[Selector]],COUNTIF(OFFSET(CC:CC,0,0,ROW()-1,1),"="&amp;Table_Styles[[#This Row],[Font]])=0),Table_Styles[[#This Row],[Font]],"")</f>
        <v/>
      </c>
      <c r="CD38" s="103" t="str">
        <f ca="1">IF(Table_Styles[[#This Row],[Unique Font]]&lt;&gt;"",
"{""fontFamily"":"""&amp;Table_Styles[[#This Row],[Font Family Used]]&amp;""",""fontWeight"":"&amp;Table_Styles[[#This Row],[Font Weight Used]]&amp;"}","")</f>
        <v/>
      </c>
      <c r="CE3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v>
      </c>
      <c r="CF38" s="106" t="str">
        <f>IF(AND(Table_Styles[[#This Row],[Selector]]&lt;&gt;"", Table_Styles[[#This Row],[Config Properties]]&lt;&gt;""),
Table_Styles[[#This Row],[Selector]]&amp;" { "&amp;Table_Styles[[#This Row],[Config Properties]]&amp;" }","")</f>
        <v>formly-field textarea { font-family: 'Montserrat' }</v>
      </c>
      <c r="CG38" s="103" t="str">
        <f xml:space="preserve">
SUBSTITUTE(SUBSTITUTE(SUBSTITUTE(SUBSTITUTE(SUBSTITUTE(SUBSTITUTE(SUBSTITUTE(SUBSTITUTE(Table_Styles[[#This Row],[Config]],
" {","{"),
"{ ","{"),
" }","}"),
"} ","}"),
" ,",","),
", ",","),
" :",":"),
": ",":")</f>
        <v>formly-field textarea{font-family:'Montserrat'}</v>
      </c>
    </row>
    <row r="39" spans="2:85" ht="21" customHeight="1">
      <c r="B39" s="103" t="s">
        <v>728</v>
      </c>
      <c r="C39" s="183" t="s">
        <v>729</v>
      </c>
      <c r="D39" s="146"/>
      <c r="E39" s="29" t="str">
        <f>Settings_Styling_Font_Body_Text</f>
        <v>Montserrat</v>
      </c>
      <c r="F39" s="50" t="str">
        <f>IF(Table_Styles[[#This Row],[Font Family]]&lt;&gt;"",Table_Styles[[#This Row],[Font Family]],IF(Table_Styles[[#This Row],[Font Family Default]]&lt;&gt;"",Table_Styles[[#This Row],[Font Family Default]],""))</f>
        <v>Montserrat</v>
      </c>
      <c r="G39" s="146"/>
      <c r="H39" s="135" t="s">
        <v>406</v>
      </c>
      <c r="I39" s="50" t="str">
        <f>IF(Table_Styles[[#This Row],[Font Size]]&lt;&gt;"",Table_Styles[[#This Row],[Font Size]],IF(Table_Styles[[#This Row],[Font Size Default]]&lt;&gt;"",Table_Styles[[#This Row],[Font Size Default]],""))</f>
        <v>13px</v>
      </c>
      <c r="J39" s="146"/>
      <c r="K39" s="59"/>
      <c r="L39" s="50" t="str">
        <f>IF(Table_Styles[[#This Row],[Font Weight]]&lt;&gt;"",Table_Styles[[#This Row],[Font Weight]],IF(Table_Styles[[#This Row],[Font Weight Default]]&lt;&gt;"",Table_Styles[[#This Row],[Font Weight Default]],""))</f>
        <v/>
      </c>
      <c r="M39" s="146"/>
      <c r="N39" s="59"/>
      <c r="O39" s="50" t="str">
        <f>IF(Table_Styles[[#This Row],[Colour]]&lt;&gt;"",Table_Styles[[#This Row],[Colour]],IF(Table_Styles[[#This Row],[Colour Default]]&lt;&gt;"",Table_Styles[[#This Row],[Colour Default]],""))</f>
        <v/>
      </c>
      <c r="P39" s="146"/>
      <c r="Q39" s="149" t="str">
        <f>Colour_Background_1</f>
        <v>#FFFFFF</v>
      </c>
      <c r="R39" s="50" t="str">
        <f>IF(Table_Styles[[#This Row],[Background]]&lt;&gt;"",Table_Styles[[#This Row],[Background]],IF(Table_Styles[[#This Row],[Background Default]]&lt;&gt;"",Table_Styles[[#This Row],[Background Default]],""))</f>
        <v>#FFFFFF</v>
      </c>
      <c r="S39" s="146"/>
      <c r="T39" s="59"/>
      <c r="U39" s="50" t="str">
        <f>IF(Table_Styles[[#This Row],[Border]]&lt;&gt;"",Table_Styles[[#This Row],[Border]],IF(Table_Styles[[#This Row],[Border Default]]&lt;&gt;"",Table_Styles[[#This Row],[Border Default]],""))</f>
        <v/>
      </c>
      <c r="V39" s="59"/>
      <c r="W39" s="59"/>
      <c r="X39" s="50" t="str">
        <f>IF(Table_Styles[[#This Row],[Border Radius]]&lt;&gt;"",Table_Styles[[#This Row],[Border Radius]],IF(Table_Styles[[#This Row],[Border Radius Default]]&lt;&gt;"",Table_Styles[[#This Row],[Border Radius Default]],""))</f>
        <v/>
      </c>
      <c r="Y39" s="146"/>
      <c r="Z39" s="59"/>
      <c r="AA39" s="50" t="str">
        <f>IF(Table_Styles[[#This Row],[MT]]&lt;&gt;"",Table_Styles[[#This Row],[MT]],IF(Table_Styles[[#This Row],[MT Default]]&lt;&gt;"",Table_Styles[[#This Row],[MT Default]],""))</f>
        <v/>
      </c>
      <c r="AB39" s="146"/>
      <c r="AC39" s="59"/>
      <c r="AD39" s="50" t="str">
        <f>IF(Table_Styles[[#This Row],[MR]]&lt;&gt;"",Table_Styles[[#This Row],[MR]],IF(Table_Styles[[#This Row],[MR Default]]&lt;&gt;"",Table_Styles[[#This Row],[MR Default]],""))</f>
        <v/>
      </c>
      <c r="AE39" s="146"/>
      <c r="AF39" s="59"/>
      <c r="AG39" s="50" t="str">
        <f>IF(Table_Styles[[#This Row],[MB]]&lt;&gt;"",Table_Styles[[#This Row],[MB]],IF(Table_Styles[[#This Row],[MB Default]]&lt;&gt;"",Table_Styles[[#This Row],[MB Default]],""))</f>
        <v/>
      </c>
      <c r="AH39" s="146"/>
      <c r="AI39" s="59"/>
      <c r="AJ39" s="50" t="str">
        <f>IF(Table_Styles[[#This Row],[ML]]&lt;&gt;"",Table_Styles[[#This Row],[ML]],IF(Table_Styles[[#This Row],[ML Default]]&lt;&gt;"",Table_Styles[[#This Row],[ML Default]],""))</f>
        <v/>
      </c>
      <c r="AK39" s="146"/>
      <c r="AL39" s="135" t="s">
        <v>387</v>
      </c>
      <c r="AM39" s="50" t="str">
        <f>IF(Table_Styles[[#This Row],[PT]]&lt;&gt;"",Table_Styles[[#This Row],[PT]],IF(Table_Styles[[#This Row],[PT Default]]&lt;&gt;"",Table_Styles[[#This Row],[PT Default]],""))</f>
        <v>20px</v>
      </c>
      <c r="AN39" s="146"/>
      <c r="AO39" s="135" t="s">
        <v>430</v>
      </c>
      <c r="AP39" s="50" t="str">
        <f>IF(Table_Styles[[#This Row],[PR]]&lt;&gt;"",Table_Styles[[#This Row],[PR]],IF(Table_Styles[[#This Row],[PR Default]]&lt;&gt;"",Table_Styles[[#This Row],[PR Default]],""))</f>
        <v>25px</v>
      </c>
      <c r="AQ39" s="146"/>
      <c r="AR39" s="135" t="s">
        <v>373</v>
      </c>
      <c r="AS39" s="50" t="str">
        <f>IF(Table_Styles[[#This Row],[PB]]&lt;&gt;"",Table_Styles[[#This Row],[PB]],IF(Table_Styles[[#This Row],[PB Default]]&lt;&gt;"",Table_Styles[[#This Row],[PB Default]],""))</f>
        <v>15px</v>
      </c>
      <c r="AT39" s="146"/>
      <c r="AU39" s="135" t="s">
        <v>392</v>
      </c>
      <c r="AV39" s="50" t="str">
        <f>IF(Table_Styles[[#This Row],[PL]]&lt;&gt;"",Table_Styles[[#This Row],[PL]],IF(Table_Styles[[#This Row],[PL Default]]&lt;&gt;"",Table_Styles[[#This Row],[PL Default]],""))</f>
        <v>10px</v>
      </c>
      <c r="AW39" s="146"/>
      <c r="AX39" s="59"/>
      <c r="AY39" s="50" t="str">
        <f>IF(Table_Styles[[#This Row],[BT]]&lt;&gt;"",Table_Styles[[#This Row],[BT]],IF(Table_Styles[[#This Row],[BT Default]]&lt;&gt;"",Table_Styles[[#This Row],[BT Default]],""))</f>
        <v/>
      </c>
      <c r="AZ39" s="146"/>
      <c r="BA39" s="59"/>
      <c r="BB39" s="50" t="str">
        <f>IF(Table_Styles[[#This Row],[BR]]&lt;&gt;"",Table_Styles[[#This Row],[BR]],IF(Table_Styles[[#This Row],[BR Default]]&lt;&gt;"",Table_Styles[[#This Row],[BR Default]],""))</f>
        <v/>
      </c>
      <c r="BC39" s="146"/>
      <c r="BD39" s="59"/>
      <c r="BE39" s="50" t="str">
        <f>IF(Table_Styles[[#This Row],[BB]]&lt;&gt;"",Table_Styles[[#This Row],[BB]],IF(Table_Styles[[#This Row],[BB Default]]&lt;&gt;"",Table_Styles[[#This Row],[BB Default]],""))</f>
        <v/>
      </c>
      <c r="BF39" s="146"/>
      <c r="BG39" s="59"/>
      <c r="BH39" s="50" t="str">
        <f>IF(Table_Styles[[#This Row],[BL]]&lt;&gt;"",Table_Styles[[#This Row],[BL]],IF(Table_Styles[[#This Row],[BL Default]]&lt;&gt;"",Table_Styles[[#This Row],[BL Default]],""))</f>
        <v/>
      </c>
      <c r="BI39" s="59"/>
      <c r="BJ39" s="59"/>
      <c r="BK39" s="50" t="str">
        <f>IF(Table_Styles[[#This Row],[Width]]&lt;&gt;"",Table_Styles[[#This Row],[Width]],IF(Table_Styles[[#This Row],[Width Default]]&lt;&gt;"",Table_Styles[[#This Row],[Width Default]],""))</f>
        <v/>
      </c>
      <c r="BL39" s="59"/>
      <c r="BM39" s="135" t="s">
        <v>730</v>
      </c>
      <c r="BN39" s="50" t="str">
        <f>IF(Table_Styles[[#This Row],[Height]]&lt;&gt;"",Table_Styles[[#This Row],[Height]],IF(Table_Styles[[#This Row],[Height Default]]&lt;&gt;"",Table_Styles[[#This Row],[Height Default]],""))</f>
        <v>300px</v>
      </c>
      <c r="BO39" s="50"/>
      <c r="BP39" s="50"/>
      <c r="BQ39" s="50" t="str">
        <f>IF(Table_Styles[[#This Row],[Top]]&lt;&gt;"",Table_Styles[[#This Row],[Top]],IF(Table_Styles[[#This Row],[Top Default]]&lt;&gt;"",Table_Styles[[#This Row],[Top Default]],""))</f>
        <v/>
      </c>
      <c r="BR39" s="50"/>
      <c r="BS39" s="50"/>
      <c r="BT39" s="50" t="str">
        <f>IF(Table_Styles[[#This Row],[Right]]&lt;&gt;"",Table_Styles[[#This Row],[Right]],IF(Table_Styles[[#This Row],[Right Default]]&lt;&gt;"",Table_Styles[[#This Row],[Right Default]],""))</f>
        <v/>
      </c>
      <c r="BU39" s="50"/>
      <c r="BV39" s="50"/>
      <c r="BW39" s="50" t="str">
        <f>IF(Table_Styles[[#This Row],[Bottom]]&lt;&gt;"",Table_Styles[[#This Row],[Bottom]],IF(Table_Styles[[#This Row],[Bottom Default]]&lt;&gt;"",Table_Styles[[#This Row],[Bottom Default]],""))</f>
        <v/>
      </c>
      <c r="BX39" s="50"/>
      <c r="BY39" s="50"/>
      <c r="BZ39" s="50" t="str">
        <f>IF(Table_Styles[[#This Row],[Left]]&lt;&gt;"",Table_Styles[[#This Row],[Left]],IF(Table_Styles[[#This Row],[Left Default]]&lt;&gt;"",Table_Styles[[#This Row],[Left Default]],""))</f>
        <v/>
      </c>
      <c r="CA39" s="146"/>
      <c r="CB39" s="106" t="str">
        <f>IF(AND(Table_Styles[[#This Row],[Selector]]&lt;&gt;"",Table_Styles[[#This Row],[Font Family Used]]&lt;&gt;"",Table_Styles[[#This Row],[Font Weight Used]]&lt;&gt;""),Table_Styles[[#This Row],[Font Family Used]]&amp;" "&amp;Table_Styles[[#This Row],[Font Weight Used]],"")</f>
        <v/>
      </c>
      <c r="CC39" s="106" t="str">
        <f ca="1">IF(AND(Table_Styles[[#This Row],[Selector]],COUNTIF(OFFSET(CC:CC,0,0,ROW()-1,1),"="&amp;Table_Styles[[#This Row],[Font]])=0),Table_Styles[[#This Row],[Font]],"")</f>
        <v/>
      </c>
      <c r="CD39" s="106" t="str">
        <f ca="1">IF(Table_Styles[[#This Row],[Unique Font]]&lt;&gt;"",
"{""fontFamily"":"""&amp;Table_Styles[[#This Row],[Font Family Used]]&amp;""",""fontWeight"":"&amp;Table_Styles[[#This Row],[Font Weight Used]]&amp;"}","")</f>
        <v/>
      </c>
      <c r="CE39"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13px;background: #FFFFFF;padding-top: 20px;padding-right: 25px;padding-bottom: 15px;padding-left: 10px;height: 300px</v>
      </c>
      <c r="CF39" s="106" t="str">
        <f>IF(AND(Table_Styles[[#This Row],[Selector]]&lt;&gt;"", Table_Styles[[#This Row],[Config Properties]]&lt;&gt;""),
Table_Styles[[#This Row],[Selector]]&amp;" { "&amp;Table_Styles[[#This Row],[Config Properties]]&amp;" }","")</f>
        <v>formly-field div.terms-and-conditions { font-family: 'Montserrat';font-size: 13px;background: #FFFFFF;padding-top: 20px;padding-right: 25px;padding-bottom: 15px;padding-left: 10px;height: 300px }</v>
      </c>
      <c r="CG39" s="106" t="str">
        <f xml:space="preserve">
SUBSTITUTE(SUBSTITUTE(SUBSTITUTE(SUBSTITUTE(SUBSTITUTE(SUBSTITUTE(SUBSTITUTE(SUBSTITUTE(Table_Styles[[#This Row],[Config]],
" {","{"),
"{ ","{"),
" }","}"),
"} ","}"),
" ,",","),
", ",","),
" :",":"),
": ",":")</f>
        <v>formly-field div.terms-and-conditions{font-family:'Montserrat';font-size:13px;background:#FFFFFF;padding-top:20px;padding-right:25px;padding-bottom:15px;padding-left:10px;height:300px}</v>
      </c>
    </row>
    <row r="40" spans="2:85" ht="21" customHeight="1">
      <c r="B40" s="104" t="s">
        <v>735</v>
      </c>
      <c r="C40" s="183" t="s">
        <v>736</v>
      </c>
      <c r="D40" s="146"/>
      <c r="E40" s="60"/>
      <c r="F40" s="50" t="str">
        <f>IF(Table_Styles[[#This Row],[Font Family]]&lt;&gt;"",Table_Styles[[#This Row],[Font Family]],IF(Table_Styles[[#This Row],[Font Family Default]]&lt;&gt;"",Table_Styles[[#This Row],[Font Family Default]],""))</f>
        <v/>
      </c>
      <c r="G40" s="146"/>
      <c r="H40" s="135"/>
      <c r="I40" s="50" t="str">
        <f>IF(Table_Styles[[#This Row],[Font Size]]&lt;&gt;"",Table_Styles[[#This Row],[Font Size]],IF(Table_Styles[[#This Row],[Font Size Default]]&lt;&gt;"",Table_Styles[[#This Row],[Font Size Default]],""))</f>
        <v/>
      </c>
      <c r="J40" s="146"/>
      <c r="K40" s="59"/>
      <c r="L40" s="50" t="str">
        <f>IF(Table_Styles[[#This Row],[Font Weight]]&lt;&gt;"",Table_Styles[[#This Row],[Font Weight]],IF(Table_Styles[[#This Row],[Font Weight Default]]&lt;&gt;"",Table_Styles[[#This Row],[Font Weight Default]],""))</f>
        <v/>
      </c>
      <c r="M40" s="184"/>
      <c r="N40" s="59"/>
      <c r="O40" s="50" t="str">
        <f>IF(Table_Styles[[#This Row],[Colour]]&lt;&gt;"",Table_Styles[[#This Row],[Colour]],IF(Table_Styles[[#This Row],[Colour Default]]&lt;&gt;"",Table_Styles[[#This Row],[Colour Default]],""))</f>
        <v/>
      </c>
      <c r="P40" s="146"/>
      <c r="Q40" s="135"/>
      <c r="R40" s="50" t="str">
        <f>IF(Table_Styles[[#This Row],[Background]]&lt;&gt;"",Table_Styles[[#This Row],[Background]],IF(Table_Styles[[#This Row],[Background Default]]&lt;&gt;"",Table_Styles[[#This Row],[Background Default]],""))</f>
        <v/>
      </c>
      <c r="S40" s="146"/>
      <c r="T40" s="59"/>
      <c r="U40" s="50" t="str">
        <f>IF(Table_Styles[[#This Row],[Border]]&lt;&gt;"",Table_Styles[[#This Row],[Border]],IF(Table_Styles[[#This Row],[Border Default]]&lt;&gt;"",Table_Styles[[#This Row],[Border Default]],""))</f>
        <v/>
      </c>
      <c r="V40" s="59"/>
      <c r="W40" s="59"/>
      <c r="X40" s="50" t="str">
        <f>IF(Table_Styles[[#This Row],[Border Radius]]&lt;&gt;"",Table_Styles[[#This Row],[Border Radius]],IF(Table_Styles[[#This Row],[Border Radius Default]]&lt;&gt;"",Table_Styles[[#This Row],[Border Radius Default]],""))</f>
        <v/>
      </c>
      <c r="Y40" s="146"/>
      <c r="Z40" s="59"/>
      <c r="AA40" s="50" t="str">
        <f>IF(Table_Styles[[#This Row],[MT]]&lt;&gt;"",Table_Styles[[#This Row],[MT]],IF(Table_Styles[[#This Row],[MT Default]]&lt;&gt;"",Table_Styles[[#This Row],[MT Default]],""))</f>
        <v/>
      </c>
      <c r="AB40" s="146"/>
      <c r="AC40" s="59"/>
      <c r="AD40" s="50" t="str">
        <f>IF(Table_Styles[[#This Row],[MR]]&lt;&gt;"",Table_Styles[[#This Row],[MR]],IF(Table_Styles[[#This Row],[MR Default]]&lt;&gt;"",Table_Styles[[#This Row],[MR Default]],""))</f>
        <v/>
      </c>
      <c r="AE40" s="146"/>
      <c r="AF40" s="59"/>
      <c r="AG40" s="50" t="str">
        <f>IF(Table_Styles[[#This Row],[MB]]&lt;&gt;"",Table_Styles[[#This Row],[MB]],IF(Table_Styles[[#This Row],[MB Default]]&lt;&gt;"",Table_Styles[[#This Row],[MB Default]],""))</f>
        <v/>
      </c>
      <c r="AH40" s="146"/>
      <c r="AI40" s="135" t="s">
        <v>373</v>
      </c>
      <c r="AJ40" s="50" t="str">
        <f>IF(Table_Styles[[#This Row],[ML]]&lt;&gt;"",Table_Styles[[#This Row],[ML]],IF(Table_Styles[[#This Row],[ML Default]]&lt;&gt;"",Table_Styles[[#This Row],[ML Default]],""))</f>
        <v>15px</v>
      </c>
      <c r="AK40" s="146"/>
      <c r="AL40" s="135"/>
      <c r="AM40" s="50" t="str">
        <f>IF(Table_Styles[[#This Row],[PT]]&lt;&gt;"",Table_Styles[[#This Row],[PT]],IF(Table_Styles[[#This Row],[PT Default]]&lt;&gt;"",Table_Styles[[#This Row],[PT Default]],""))</f>
        <v/>
      </c>
      <c r="AN40" s="146"/>
      <c r="AO40" s="135"/>
      <c r="AP40" s="50" t="str">
        <f>IF(Table_Styles[[#This Row],[PR]]&lt;&gt;"",Table_Styles[[#This Row],[PR]],IF(Table_Styles[[#This Row],[PR Default]]&lt;&gt;"",Table_Styles[[#This Row],[PR Default]],""))</f>
        <v/>
      </c>
      <c r="AQ40" s="146"/>
      <c r="AR40" s="135"/>
      <c r="AS40" s="50" t="str">
        <f>IF(Table_Styles[[#This Row],[PB]]&lt;&gt;"",Table_Styles[[#This Row],[PB]],IF(Table_Styles[[#This Row],[PB Default]]&lt;&gt;"",Table_Styles[[#This Row],[PB Default]],""))</f>
        <v/>
      </c>
      <c r="AT40" s="146"/>
      <c r="AU40" s="135"/>
      <c r="AV40" s="50" t="str">
        <f>IF(Table_Styles[[#This Row],[PL]]&lt;&gt;"",Table_Styles[[#This Row],[PL]],IF(Table_Styles[[#This Row],[PL Default]]&lt;&gt;"",Table_Styles[[#This Row],[PL Default]],""))</f>
        <v/>
      </c>
      <c r="AW40" s="146"/>
      <c r="AX40" s="59"/>
      <c r="AY40" s="50" t="str">
        <f>IF(Table_Styles[[#This Row],[BT]]&lt;&gt;"",Table_Styles[[#This Row],[BT]],IF(Table_Styles[[#This Row],[BT Default]]&lt;&gt;"",Table_Styles[[#This Row],[BT Default]],""))</f>
        <v/>
      </c>
      <c r="AZ40" s="146"/>
      <c r="BA40" s="59"/>
      <c r="BB40" s="50" t="str">
        <f>IF(Table_Styles[[#This Row],[BR]]&lt;&gt;"",Table_Styles[[#This Row],[BR]],IF(Table_Styles[[#This Row],[BR Default]]&lt;&gt;"",Table_Styles[[#This Row],[BR Default]],""))</f>
        <v/>
      </c>
      <c r="BC40" s="146"/>
      <c r="BD40" s="59"/>
      <c r="BE40" s="50" t="str">
        <f>IF(Table_Styles[[#This Row],[BB]]&lt;&gt;"",Table_Styles[[#This Row],[BB]],IF(Table_Styles[[#This Row],[BB Default]]&lt;&gt;"",Table_Styles[[#This Row],[BB Default]],""))</f>
        <v/>
      </c>
      <c r="BF40" s="146"/>
      <c r="BG40" s="59"/>
      <c r="BH40" s="50" t="str">
        <f>IF(Table_Styles[[#This Row],[BL]]&lt;&gt;"",Table_Styles[[#This Row],[BL]],IF(Table_Styles[[#This Row],[BL Default]]&lt;&gt;"",Table_Styles[[#This Row],[BL Default]],""))</f>
        <v/>
      </c>
      <c r="BI40" s="59"/>
      <c r="BJ40" s="59"/>
      <c r="BK40" s="50" t="str">
        <f>IF(Table_Styles[[#This Row],[Width]]&lt;&gt;"",Table_Styles[[#This Row],[Width]],IF(Table_Styles[[#This Row],[Width Default]]&lt;&gt;"",Table_Styles[[#This Row],[Width Default]],""))</f>
        <v/>
      </c>
      <c r="BL40" s="59"/>
      <c r="BM40" s="135"/>
      <c r="BN40" s="50" t="str">
        <f>IF(Table_Styles[[#This Row],[Height]]&lt;&gt;"",Table_Styles[[#This Row],[Height]],IF(Table_Styles[[#This Row],[Height Default]]&lt;&gt;"",Table_Styles[[#This Row],[Height Default]],""))</f>
        <v/>
      </c>
      <c r="BO40" s="50"/>
      <c r="BP40" s="50"/>
      <c r="BQ40" s="50" t="str">
        <f>IF(Table_Styles[[#This Row],[Top]]&lt;&gt;"",Table_Styles[[#This Row],[Top]],IF(Table_Styles[[#This Row],[Top Default]]&lt;&gt;"",Table_Styles[[#This Row],[Top Default]],""))</f>
        <v/>
      </c>
      <c r="BR40" s="50"/>
      <c r="BS40" s="50"/>
      <c r="BT40" s="50" t="str">
        <f>IF(Table_Styles[[#This Row],[Right]]&lt;&gt;"",Table_Styles[[#This Row],[Right]],IF(Table_Styles[[#This Row],[Right Default]]&lt;&gt;"",Table_Styles[[#This Row],[Right Default]],""))</f>
        <v/>
      </c>
      <c r="BU40" s="50"/>
      <c r="BV40" s="50"/>
      <c r="BW40" s="50" t="str">
        <f>IF(Table_Styles[[#This Row],[Bottom]]&lt;&gt;"",Table_Styles[[#This Row],[Bottom]],IF(Table_Styles[[#This Row],[Bottom Default]]&lt;&gt;"",Table_Styles[[#This Row],[Bottom Default]],""))</f>
        <v/>
      </c>
      <c r="BX40" s="50"/>
      <c r="BY40" s="50"/>
      <c r="BZ40" s="50" t="str">
        <f>IF(Table_Styles[[#This Row],[Left]]&lt;&gt;"",Table_Styles[[#This Row],[Left]],IF(Table_Styles[[#This Row],[Left Default]]&lt;&gt;"",Table_Styles[[#This Row],[Left Default]],""))</f>
        <v/>
      </c>
      <c r="CA40" s="146"/>
      <c r="CB40" s="106" t="str">
        <f>IF(AND(Table_Styles[[#This Row],[Selector]]&lt;&gt;"",Table_Styles[[#This Row],[Font Family Used]]&lt;&gt;"",Table_Styles[[#This Row],[Font Weight Used]]&lt;&gt;""),Table_Styles[[#This Row],[Font Family Used]]&amp;" "&amp;Table_Styles[[#This Row],[Font Weight Used]],"")</f>
        <v/>
      </c>
      <c r="CC40" s="106" t="str">
        <f ca="1">IF(AND(Table_Styles[[#This Row],[Selector]],COUNTIF(OFFSET(CC:CC,0,0,ROW()-1,1),"="&amp;Table_Styles[[#This Row],[Font]])=0),Table_Styles[[#This Row],[Font]],"")</f>
        <v/>
      </c>
      <c r="CD40" s="106" t="str">
        <f ca="1">IF(Table_Styles[[#This Row],[Unique Font]]&lt;&gt;"",
"{""fontFamily"":"""&amp;Table_Styles[[#This Row],[Font Family Used]]&amp;""",""fontWeight"":"&amp;Table_Styles[[#This Row],[Font Weight Used]]&amp;"}","")</f>
        <v/>
      </c>
      <c r="CE40"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15px</v>
      </c>
      <c r="CF40" s="106" t="str">
        <f>IF(AND(Table_Styles[[#This Row],[Selector]]&lt;&gt;"", Table_Styles[[#This Row],[Config Properties]]&lt;&gt;""),
Table_Styles[[#This Row],[Selector]]&amp;" { "&amp;Table_Styles[[#This Row],[Config Properties]]&amp;" }","")</f>
        <v>formly-field div.terms-and-conditions p { margin-left: 15px }</v>
      </c>
      <c r="CG40" s="106" t="str">
        <f xml:space="preserve">
SUBSTITUTE(SUBSTITUTE(SUBSTITUTE(SUBSTITUTE(SUBSTITUTE(SUBSTITUTE(SUBSTITUTE(SUBSTITUTE(Table_Styles[[#This Row],[Config]],
" {","{"),
"{ ","{"),
" }","}"),
"} ","}"),
" ,",","),
", ",","),
" :",":"),
": ",":")</f>
        <v>formly-field div.terms-and-conditions p{margin-left:15px}</v>
      </c>
    </row>
    <row r="41" spans="2:85" ht="21" customHeight="1">
      <c r="B41" s="104" t="s">
        <v>731</v>
      </c>
      <c r="C41" s="183" t="s">
        <v>733</v>
      </c>
      <c r="D41" s="146"/>
      <c r="E41" s="60"/>
      <c r="F41" s="50" t="str">
        <f>IF(Table_Styles[[#This Row],[Font Family]]&lt;&gt;"",Table_Styles[[#This Row],[Font Family]],IF(Table_Styles[[#This Row],[Font Family Default]]&lt;&gt;"",Table_Styles[[#This Row],[Font Family Default]],""))</f>
        <v/>
      </c>
      <c r="G41" s="146"/>
      <c r="H41" s="135"/>
      <c r="I41" s="50" t="str">
        <f>IF(Table_Styles[[#This Row],[Font Size]]&lt;&gt;"",Table_Styles[[#This Row],[Font Size]],IF(Table_Styles[[#This Row],[Font Size Default]]&lt;&gt;"",Table_Styles[[#This Row],[Font Size Default]],""))</f>
        <v/>
      </c>
      <c r="J41" s="146"/>
      <c r="K41" s="59"/>
      <c r="L41" s="50" t="str">
        <f>IF(Table_Styles[[#This Row],[Font Weight]]&lt;&gt;"",Table_Styles[[#This Row],[Font Weight]],IF(Table_Styles[[#This Row],[Font Weight Default]]&lt;&gt;"",Table_Styles[[#This Row],[Font Weight Default]],""))</f>
        <v/>
      </c>
      <c r="M41" s="146"/>
      <c r="N41" s="59"/>
      <c r="O41" s="50" t="str">
        <f>IF(Table_Styles[[#This Row],[Colour]]&lt;&gt;"",Table_Styles[[#This Row],[Colour]],IF(Table_Styles[[#This Row],[Colour Default]]&lt;&gt;"",Table_Styles[[#This Row],[Colour Default]],""))</f>
        <v/>
      </c>
      <c r="P41" s="146"/>
      <c r="Q41" s="135"/>
      <c r="R41" s="50" t="str">
        <f>IF(Table_Styles[[#This Row],[Background]]&lt;&gt;"",Table_Styles[[#This Row],[Background]],IF(Table_Styles[[#This Row],[Background Default]]&lt;&gt;"",Table_Styles[[#This Row],[Background Default]],""))</f>
        <v/>
      </c>
      <c r="S41" s="146"/>
      <c r="T41" s="59"/>
      <c r="U41" s="50" t="str">
        <f>IF(Table_Styles[[#This Row],[Border]]&lt;&gt;"",Table_Styles[[#This Row],[Border]],IF(Table_Styles[[#This Row],[Border Default]]&lt;&gt;"",Table_Styles[[#This Row],[Border Default]],""))</f>
        <v/>
      </c>
      <c r="V41" s="59"/>
      <c r="W41" s="59"/>
      <c r="X41" s="50" t="str">
        <f>IF(Table_Styles[[#This Row],[Border Radius]]&lt;&gt;"",Table_Styles[[#This Row],[Border Radius]],IF(Table_Styles[[#This Row],[Border Radius Default]]&lt;&gt;"",Table_Styles[[#This Row],[Border Radius Default]],""))</f>
        <v/>
      </c>
      <c r="Y41" s="146"/>
      <c r="Z41" s="59"/>
      <c r="AA41" s="50" t="str">
        <f>IF(Table_Styles[[#This Row],[MT]]&lt;&gt;"",Table_Styles[[#This Row],[MT]],IF(Table_Styles[[#This Row],[MT Default]]&lt;&gt;"",Table_Styles[[#This Row],[MT Default]],""))</f>
        <v/>
      </c>
      <c r="AB41" s="146"/>
      <c r="AC41" s="59"/>
      <c r="AD41" s="50" t="str">
        <f>IF(Table_Styles[[#This Row],[MR]]&lt;&gt;"",Table_Styles[[#This Row],[MR]],IF(Table_Styles[[#This Row],[MR Default]]&lt;&gt;"",Table_Styles[[#This Row],[MR Default]],""))</f>
        <v/>
      </c>
      <c r="AE41" s="146"/>
      <c r="AF41" s="59"/>
      <c r="AG41" s="50" t="str">
        <f>IF(Table_Styles[[#This Row],[MB]]&lt;&gt;"",Table_Styles[[#This Row],[MB]],IF(Table_Styles[[#This Row],[MB Default]]&lt;&gt;"",Table_Styles[[#This Row],[MB Default]],""))</f>
        <v/>
      </c>
      <c r="AH41" s="146"/>
      <c r="AI41" s="135"/>
      <c r="AJ41" s="50" t="str">
        <f>IF(Table_Styles[[#This Row],[ML]]&lt;&gt;"",Table_Styles[[#This Row],[ML]],IF(Table_Styles[[#This Row],[ML Default]]&lt;&gt;"",Table_Styles[[#This Row],[ML Default]],""))</f>
        <v/>
      </c>
      <c r="AK41" s="146"/>
      <c r="AL41" s="135"/>
      <c r="AM41" s="50" t="str">
        <f>IF(Table_Styles[[#This Row],[PT]]&lt;&gt;"",Table_Styles[[#This Row],[PT]],IF(Table_Styles[[#This Row],[PT Default]]&lt;&gt;"",Table_Styles[[#This Row],[PT Default]],""))</f>
        <v/>
      </c>
      <c r="AN41" s="146"/>
      <c r="AO41" s="135"/>
      <c r="AP41" s="50" t="str">
        <f>IF(Table_Styles[[#This Row],[PR]]&lt;&gt;"",Table_Styles[[#This Row],[PR]],IF(Table_Styles[[#This Row],[PR Default]]&lt;&gt;"",Table_Styles[[#This Row],[PR Default]],""))</f>
        <v/>
      </c>
      <c r="AQ41" s="146"/>
      <c r="AR41" s="135"/>
      <c r="AS41" s="50" t="str">
        <f>IF(Table_Styles[[#This Row],[PB]]&lt;&gt;"",Table_Styles[[#This Row],[PB]],IF(Table_Styles[[#This Row],[PB Default]]&lt;&gt;"",Table_Styles[[#This Row],[PB Default]],""))</f>
        <v/>
      </c>
      <c r="AT41" s="146"/>
      <c r="AU41" s="135" t="s">
        <v>374</v>
      </c>
      <c r="AV41" s="50" t="str">
        <f>IF(Table_Styles[[#This Row],[PL]]&lt;&gt;"",Table_Styles[[#This Row],[PL]],IF(Table_Styles[[#This Row],[PL Default]]&lt;&gt;"",Table_Styles[[#This Row],[PL Default]],""))</f>
        <v>30px</v>
      </c>
      <c r="AW41" s="146"/>
      <c r="AX41" s="59"/>
      <c r="AY41" s="50" t="str">
        <f>IF(Table_Styles[[#This Row],[BT]]&lt;&gt;"",Table_Styles[[#This Row],[BT]],IF(Table_Styles[[#This Row],[BT Default]]&lt;&gt;"",Table_Styles[[#This Row],[BT Default]],""))</f>
        <v/>
      </c>
      <c r="AZ41" s="146"/>
      <c r="BA41" s="59"/>
      <c r="BB41" s="50" t="str">
        <f>IF(Table_Styles[[#This Row],[BR]]&lt;&gt;"",Table_Styles[[#This Row],[BR]],IF(Table_Styles[[#This Row],[BR Default]]&lt;&gt;"",Table_Styles[[#This Row],[BR Default]],""))</f>
        <v/>
      </c>
      <c r="BC41" s="146"/>
      <c r="BD41" s="59"/>
      <c r="BE41" s="50" t="str">
        <f>IF(Table_Styles[[#This Row],[BB]]&lt;&gt;"",Table_Styles[[#This Row],[BB]],IF(Table_Styles[[#This Row],[BB Default]]&lt;&gt;"",Table_Styles[[#This Row],[BB Default]],""))</f>
        <v/>
      </c>
      <c r="BF41" s="146"/>
      <c r="BG41" s="59"/>
      <c r="BH41" s="50" t="str">
        <f>IF(Table_Styles[[#This Row],[BL]]&lt;&gt;"",Table_Styles[[#This Row],[BL]],IF(Table_Styles[[#This Row],[BL Default]]&lt;&gt;"",Table_Styles[[#This Row],[BL Default]],""))</f>
        <v/>
      </c>
      <c r="BI41" s="59"/>
      <c r="BJ41" s="59"/>
      <c r="BK41" s="50" t="str">
        <f>IF(Table_Styles[[#This Row],[Width]]&lt;&gt;"",Table_Styles[[#This Row],[Width]],IF(Table_Styles[[#This Row],[Width Default]]&lt;&gt;"",Table_Styles[[#This Row],[Width Default]],""))</f>
        <v/>
      </c>
      <c r="BL41" s="59"/>
      <c r="BM41" s="135"/>
      <c r="BN41" s="50" t="str">
        <f>IF(Table_Styles[[#This Row],[Height]]&lt;&gt;"",Table_Styles[[#This Row],[Height]],IF(Table_Styles[[#This Row],[Height Default]]&lt;&gt;"",Table_Styles[[#This Row],[Height Default]],""))</f>
        <v/>
      </c>
      <c r="BO41" s="50"/>
      <c r="BP41" s="50"/>
      <c r="BQ41" s="50" t="str">
        <f>IF(Table_Styles[[#This Row],[Top]]&lt;&gt;"",Table_Styles[[#This Row],[Top]],IF(Table_Styles[[#This Row],[Top Default]]&lt;&gt;"",Table_Styles[[#This Row],[Top Default]],""))</f>
        <v/>
      </c>
      <c r="BR41" s="50"/>
      <c r="BS41" s="50"/>
      <c r="BT41" s="50" t="str">
        <f>IF(Table_Styles[[#This Row],[Right]]&lt;&gt;"",Table_Styles[[#This Row],[Right]],IF(Table_Styles[[#This Row],[Right Default]]&lt;&gt;"",Table_Styles[[#This Row],[Right Default]],""))</f>
        <v/>
      </c>
      <c r="BU41" s="50"/>
      <c r="BV41" s="50"/>
      <c r="BW41" s="50" t="str">
        <f>IF(Table_Styles[[#This Row],[Bottom]]&lt;&gt;"",Table_Styles[[#This Row],[Bottom]],IF(Table_Styles[[#This Row],[Bottom Default]]&lt;&gt;"",Table_Styles[[#This Row],[Bottom Default]],""))</f>
        <v/>
      </c>
      <c r="BX41" s="50"/>
      <c r="BY41" s="50"/>
      <c r="BZ41" s="50" t="str">
        <f>IF(Table_Styles[[#This Row],[Left]]&lt;&gt;"",Table_Styles[[#This Row],[Left]],IF(Table_Styles[[#This Row],[Left Default]]&lt;&gt;"",Table_Styles[[#This Row],[Left Default]],""))</f>
        <v/>
      </c>
      <c r="CA41" s="146"/>
      <c r="CB41" s="106" t="str">
        <f>IF(AND(Table_Styles[[#This Row],[Selector]]&lt;&gt;"",Table_Styles[[#This Row],[Font Family Used]]&lt;&gt;"",Table_Styles[[#This Row],[Font Weight Used]]&lt;&gt;""),Table_Styles[[#This Row],[Font Family Used]]&amp;" "&amp;Table_Styles[[#This Row],[Font Weight Used]],"")</f>
        <v/>
      </c>
      <c r="CC41" s="106" t="str">
        <f ca="1">IF(AND(Table_Styles[[#This Row],[Selector]],COUNTIF(OFFSET(CC:CC,0,0,ROW()-1,1),"="&amp;Table_Styles[[#This Row],[Font]])=0),Table_Styles[[#This Row],[Font]],"")</f>
        <v/>
      </c>
      <c r="CD41" s="106" t="str">
        <f ca="1">IF(Table_Styles[[#This Row],[Unique Font]]&lt;&gt;"",
"{""fontFamily"":"""&amp;Table_Styles[[#This Row],[Font Family Used]]&amp;""",""fontWeight"":"&amp;Table_Styles[[#This Row],[Font Weight Used]]&amp;"}","")</f>
        <v/>
      </c>
      <c r="CE4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30px</v>
      </c>
      <c r="CF41" s="106" t="str">
        <f>IF(AND(Table_Styles[[#This Row],[Selector]]&lt;&gt;"", Table_Styles[[#This Row],[Config Properties]]&lt;&gt;""),
Table_Styles[[#This Row],[Selector]]&amp;" { "&amp;Table_Styles[[#This Row],[Config Properties]]&amp;" }","")</f>
        <v>formly-field div.terms-and-conditions ol { padding-left: 30px }</v>
      </c>
      <c r="CG41" s="106" t="str">
        <f xml:space="preserve">
SUBSTITUTE(SUBSTITUTE(SUBSTITUTE(SUBSTITUTE(SUBSTITUTE(SUBSTITUTE(SUBSTITUTE(SUBSTITUTE(Table_Styles[[#This Row],[Config]],
" {","{"),
"{ ","{"),
" }","}"),
"} ","}"),
" ,",","),
", ",","),
" :",":"),
": ",":")</f>
        <v>formly-field div.terms-and-conditions ol{padding-left:30px}</v>
      </c>
    </row>
    <row r="42" spans="2:85" ht="21" customHeight="1">
      <c r="B42" s="104" t="s">
        <v>732</v>
      </c>
      <c r="C42" s="183" t="s">
        <v>734</v>
      </c>
      <c r="D42" s="146"/>
      <c r="E42" s="60"/>
      <c r="F42" s="50" t="str">
        <f>IF(Table_Styles[[#This Row],[Font Family]]&lt;&gt;"",Table_Styles[[#This Row],[Font Family]],IF(Table_Styles[[#This Row],[Font Family Default]]&lt;&gt;"",Table_Styles[[#This Row],[Font Family Default]],""))</f>
        <v/>
      </c>
      <c r="G42" s="146"/>
      <c r="H42" s="135"/>
      <c r="I42" s="50" t="str">
        <f>IF(Table_Styles[[#This Row],[Font Size]]&lt;&gt;"",Table_Styles[[#This Row],[Font Size]],IF(Table_Styles[[#This Row],[Font Size Default]]&lt;&gt;"",Table_Styles[[#This Row],[Font Size Default]],""))</f>
        <v/>
      </c>
      <c r="J42" s="146"/>
      <c r="K42" s="59"/>
      <c r="L42" s="50" t="str">
        <f>IF(Table_Styles[[#This Row],[Font Weight]]&lt;&gt;"",Table_Styles[[#This Row],[Font Weight]],IF(Table_Styles[[#This Row],[Font Weight Default]]&lt;&gt;"",Table_Styles[[#This Row],[Font Weight Default]],""))</f>
        <v/>
      </c>
      <c r="M42" s="146"/>
      <c r="N42" s="59"/>
      <c r="O42" s="50" t="str">
        <f>IF(Table_Styles[[#This Row],[Colour]]&lt;&gt;"",Table_Styles[[#This Row],[Colour]],IF(Table_Styles[[#This Row],[Colour Default]]&lt;&gt;"",Table_Styles[[#This Row],[Colour Default]],""))</f>
        <v/>
      </c>
      <c r="P42" s="146"/>
      <c r="Q42" s="135"/>
      <c r="R42" s="50" t="str">
        <f>IF(Table_Styles[[#This Row],[Background]]&lt;&gt;"",Table_Styles[[#This Row],[Background]],IF(Table_Styles[[#This Row],[Background Default]]&lt;&gt;"",Table_Styles[[#This Row],[Background Default]],""))</f>
        <v/>
      </c>
      <c r="S42" s="146"/>
      <c r="T42" s="59"/>
      <c r="U42" s="50" t="str">
        <f>IF(Table_Styles[[#This Row],[Border]]&lt;&gt;"",Table_Styles[[#This Row],[Border]],IF(Table_Styles[[#This Row],[Border Default]]&lt;&gt;"",Table_Styles[[#This Row],[Border Default]],""))</f>
        <v/>
      </c>
      <c r="V42" s="59"/>
      <c r="W42" s="59"/>
      <c r="X42" s="50" t="str">
        <f>IF(Table_Styles[[#This Row],[Border Radius]]&lt;&gt;"",Table_Styles[[#This Row],[Border Radius]],IF(Table_Styles[[#This Row],[Border Radius Default]]&lt;&gt;"",Table_Styles[[#This Row],[Border Radius Default]],""))</f>
        <v/>
      </c>
      <c r="Y42" s="146"/>
      <c r="Z42" s="59"/>
      <c r="AA42" s="50" t="str">
        <f>IF(Table_Styles[[#This Row],[MT]]&lt;&gt;"",Table_Styles[[#This Row],[MT]],IF(Table_Styles[[#This Row],[MT Default]]&lt;&gt;"",Table_Styles[[#This Row],[MT Default]],""))</f>
        <v/>
      </c>
      <c r="AB42" s="146"/>
      <c r="AC42" s="59"/>
      <c r="AD42" s="50" t="str">
        <f>IF(Table_Styles[[#This Row],[MR]]&lt;&gt;"",Table_Styles[[#This Row],[MR]],IF(Table_Styles[[#This Row],[MR Default]]&lt;&gt;"",Table_Styles[[#This Row],[MR Default]],""))</f>
        <v/>
      </c>
      <c r="AE42" s="146"/>
      <c r="AF42" s="135"/>
      <c r="AG42" s="50" t="str">
        <f>IF(Table_Styles[[#This Row],[MB]]&lt;&gt;"",Table_Styles[[#This Row],[MB]],IF(Table_Styles[[#This Row],[MB Default]]&lt;&gt;"",Table_Styles[[#This Row],[MB Default]],""))</f>
        <v/>
      </c>
      <c r="AH42" s="146"/>
      <c r="AI42" s="59"/>
      <c r="AJ42" s="50" t="str">
        <f>IF(Table_Styles[[#This Row],[ML]]&lt;&gt;"",Table_Styles[[#This Row],[ML]],IF(Table_Styles[[#This Row],[ML Default]]&lt;&gt;"",Table_Styles[[#This Row],[ML Default]],""))</f>
        <v/>
      </c>
      <c r="AK42" s="146"/>
      <c r="AL42" s="135"/>
      <c r="AM42" s="50" t="str">
        <f>IF(Table_Styles[[#This Row],[PT]]&lt;&gt;"",Table_Styles[[#This Row],[PT]],IF(Table_Styles[[#This Row],[PT Default]]&lt;&gt;"",Table_Styles[[#This Row],[PT Default]],""))</f>
        <v/>
      </c>
      <c r="AN42" s="146"/>
      <c r="AO42" s="135"/>
      <c r="AP42" s="50" t="str">
        <f>IF(Table_Styles[[#This Row],[PR]]&lt;&gt;"",Table_Styles[[#This Row],[PR]],IF(Table_Styles[[#This Row],[PR Default]]&lt;&gt;"",Table_Styles[[#This Row],[PR Default]],""))</f>
        <v/>
      </c>
      <c r="AQ42" s="146"/>
      <c r="AR42" s="135"/>
      <c r="AS42" s="50" t="str">
        <f>IF(Table_Styles[[#This Row],[PB]]&lt;&gt;"",Table_Styles[[#This Row],[PB]],IF(Table_Styles[[#This Row],[PB Default]]&lt;&gt;"",Table_Styles[[#This Row],[PB Default]],""))</f>
        <v/>
      </c>
      <c r="AT42" s="146"/>
      <c r="AU42" s="135"/>
      <c r="AV42" s="50" t="str">
        <f>IF(Table_Styles[[#This Row],[PL]]&lt;&gt;"",Table_Styles[[#This Row],[PL]],IF(Table_Styles[[#This Row],[PL Default]]&lt;&gt;"",Table_Styles[[#This Row],[PL Default]],""))</f>
        <v/>
      </c>
      <c r="AW42" s="146"/>
      <c r="AX42" s="59"/>
      <c r="AY42" s="50" t="str">
        <f>IF(Table_Styles[[#This Row],[BT]]&lt;&gt;"",Table_Styles[[#This Row],[BT]],IF(Table_Styles[[#This Row],[BT Default]]&lt;&gt;"",Table_Styles[[#This Row],[BT Default]],""))</f>
        <v/>
      </c>
      <c r="AZ42" s="146"/>
      <c r="BA42" s="59"/>
      <c r="BB42" s="50" t="str">
        <f>IF(Table_Styles[[#This Row],[BR]]&lt;&gt;"",Table_Styles[[#This Row],[BR]],IF(Table_Styles[[#This Row],[BR Default]]&lt;&gt;"",Table_Styles[[#This Row],[BR Default]],""))</f>
        <v/>
      </c>
      <c r="BC42" s="146"/>
      <c r="BD42" s="59"/>
      <c r="BE42" s="50" t="str">
        <f>IF(Table_Styles[[#This Row],[BB]]&lt;&gt;"",Table_Styles[[#This Row],[BB]],IF(Table_Styles[[#This Row],[BB Default]]&lt;&gt;"",Table_Styles[[#This Row],[BB Default]],""))</f>
        <v/>
      </c>
      <c r="BF42" s="146"/>
      <c r="BG42" s="59"/>
      <c r="BH42" s="50" t="str">
        <f>IF(Table_Styles[[#This Row],[BL]]&lt;&gt;"",Table_Styles[[#This Row],[BL]],IF(Table_Styles[[#This Row],[BL Default]]&lt;&gt;"",Table_Styles[[#This Row],[BL Default]],""))</f>
        <v/>
      </c>
      <c r="BI42" s="59"/>
      <c r="BJ42" s="59"/>
      <c r="BK42" s="50" t="str">
        <f>IF(Table_Styles[[#This Row],[Width]]&lt;&gt;"",Table_Styles[[#This Row],[Width]],IF(Table_Styles[[#This Row],[Width Default]]&lt;&gt;"",Table_Styles[[#This Row],[Width Default]],""))</f>
        <v/>
      </c>
      <c r="BL42" s="59"/>
      <c r="BM42" s="135"/>
      <c r="BN42" s="50" t="str">
        <f>IF(Table_Styles[[#This Row],[Height]]&lt;&gt;"",Table_Styles[[#This Row],[Height]],IF(Table_Styles[[#This Row],[Height Default]]&lt;&gt;"",Table_Styles[[#This Row],[Height Default]],""))</f>
        <v/>
      </c>
      <c r="BO42" s="50"/>
      <c r="BP42" s="50"/>
      <c r="BQ42" s="50" t="str">
        <f>IF(Table_Styles[[#This Row],[Top]]&lt;&gt;"",Table_Styles[[#This Row],[Top]],IF(Table_Styles[[#This Row],[Top Default]]&lt;&gt;"",Table_Styles[[#This Row],[Top Default]],""))</f>
        <v/>
      </c>
      <c r="BR42" s="50"/>
      <c r="BS42" s="50"/>
      <c r="BT42" s="50" t="str">
        <f>IF(Table_Styles[[#This Row],[Right]]&lt;&gt;"",Table_Styles[[#This Row],[Right]],IF(Table_Styles[[#This Row],[Right Default]]&lt;&gt;"",Table_Styles[[#This Row],[Right Default]],""))</f>
        <v/>
      </c>
      <c r="BU42" s="50"/>
      <c r="BV42" s="50"/>
      <c r="BW42" s="50" t="str">
        <f>IF(Table_Styles[[#This Row],[Bottom]]&lt;&gt;"",Table_Styles[[#This Row],[Bottom]],IF(Table_Styles[[#This Row],[Bottom Default]]&lt;&gt;"",Table_Styles[[#This Row],[Bottom Default]],""))</f>
        <v/>
      </c>
      <c r="BX42" s="50"/>
      <c r="BY42" s="50"/>
      <c r="BZ42" s="50" t="str">
        <f>IF(Table_Styles[[#This Row],[Left]]&lt;&gt;"",Table_Styles[[#This Row],[Left]],IF(Table_Styles[[#This Row],[Left Default]]&lt;&gt;"",Table_Styles[[#This Row],[Left Default]],""))</f>
        <v/>
      </c>
      <c r="CA42" s="146"/>
      <c r="CB42" s="106" t="str">
        <f>IF(AND(Table_Styles[[#This Row],[Selector]]&lt;&gt;"",Table_Styles[[#This Row],[Font Family Used]]&lt;&gt;"",Table_Styles[[#This Row],[Font Weight Used]]&lt;&gt;""),Table_Styles[[#This Row],[Font Family Used]]&amp;" "&amp;Table_Styles[[#This Row],[Font Weight Used]],"")</f>
        <v/>
      </c>
      <c r="CC42" s="106" t="str">
        <f ca="1">IF(AND(Table_Styles[[#This Row],[Selector]],COUNTIF(OFFSET(CC:CC,0,0,ROW()-1,1),"="&amp;Table_Styles[[#This Row],[Font]])=0),Table_Styles[[#This Row],[Font]],"")</f>
        <v/>
      </c>
      <c r="CD42" s="106" t="str">
        <f ca="1">IF(Table_Styles[[#This Row],[Unique Font]]&lt;&gt;"",
"{""fontFamily"":"""&amp;Table_Styles[[#This Row],[Font Family Used]]&amp;""",""fontWeight"":"&amp;Table_Styles[[#This Row],[Font Weight Used]]&amp;"}","")</f>
        <v/>
      </c>
      <c r="CE42"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42" s="106" t="str">
        <f>IF(AND(Table_Styles[[#This Row],[Selector]]&lt;&gt;"", Table_Styles[[#This Row],[Config Properties]]&lt;&gt;""),
Table_Styles[[#This Row],[Selector]]&amp;" { "&amp;Table_Styles[[#This Row],[Config Properties]]&amp;" }","")</f>
        <v/>
      </c>
      <c r="CG42" s="106" t="str">
        <f xml:space="preserve">
SUBSTITUTE(SUBSTITUTE(SUBSTITUTE(SUBSTITUTE(SUBSTITUTE(SUBSTITUTE(SUBSTITUTE(SUBSTITUTE(Table_Styles[[#This Row],[Config]],
" {","{"),
"{ ","{"),
" }","}"),
"} ","}"),
" ,",","),
", ",","),
" :",":"),
": ",":")</f>
        <v/>
      </c>
    </row>
    <row r="43" spans="2:85" ht="21" customHeight="1">
      <c r="B43" s="103" t="s">
        <v>631</v>
      </c>
      <c r="C43" s="182" t="s">
        <v>720</v>
      </c>
      <c r="D43" s="146"/>
      <c r="E43" s="60"/>
      <c r="F43" s="50" t="str">
        <f>IF(Table_Styles[[#This Row],[Font Family]]&lt;&gt;"",Table_Styles[[#This Row],[Font Family]],IF(Table_Styles[[#This Row],[Font Family Default]]&lt;&gt;"",Table_Styles[[#This Row],[Font Family Default]],""))</f>
        <v/>
      </c>
      <c r="G43" s="146"/>
      <c r="H43" s="59"/>
      <c r="I43" s="50" t="str">
        <f>IF(Table_Styles[[#This Row],[Font Size]]&lt;&gt;"",Table_Styles[[#This Row],[Font Size]],IF(Table_Styles[[#This Row],[Font Size Default]]&lt;&gt;"",Table_Styles[[#This Row],[Font Size Default]],""))</f>
        <v/>
      </c>
      <c r="J43" s="146"/>
      <c r="K43" s="59"/>
      <c r="L43" s="50" t="str">
        <f>IF(Table_Styles[[#This Row],[Font Weight]]&lt;&gt;"",Table_Styles[[#This Row],[Font Weight]],IF(Table_Styles[[#This Row],[Font Weight Default]]&lt;&gt;"",Table_Styles[[#This Row],[Font Weight Default]],""))</f>
        <v/>
      </c>
      <c r="M43" s="146"/>
      <c r="N43" s="59"/>
      <c r="O43" s="50" t="str">
        <f>IF(Table_Styles[[#This Row],[Colour]]&lt;&gt;"",Table_Styles[[#This Row],[Colour]],IF(Table_Styles[[#This Row],[Colour Default]]&lt;&gt;"",Table_Styles[[#This Row],[Colour Default]],""))</f>
        <v/>
      </c>
      <c r="P43" s="146"/>
      <c r="Q43" s="59"/>
      <c r="R43" s="50" t="str">
        <f>IF(Table_Styles[[#This Row],[Background]]&lt;&gt;"",Table_Styles[[#This Row],[Background]],IF(Table_Styles[[#This Row],[Background Default]]&lt;&gt;"",Table_Styles[[#This Row],[Background Default]],""))</f>
        <v/>
      </c>
      <c r="S43" s="146"/>
      <c r="T43" s="59"/>
      <c r="U43" s="50" t="str">
        <f>IF(Table_Styles[[#This Row],[Border]]&lt;&gt;"",Table_Styles[[#This Row],[Border]],IF(Table_Styles[[#This Row],[Border Default]]&lt;&gt;"",Table_Styles[[#This Row],[Border Default]],""))</f>
        <v/>
      </c>
      <c r="V43" s="59"/>
      <c r="W43" s="59"/>
      <c r="X43" s="50" t="str">
        <f>IF(Table_Styles[[#This Row],[Border Radius]]&lt;&gt;"",Table_Styles[[#This Row],[Border Radius]],IF(Table_Styles[[#This Row],[Border Radius Default]]&lt;&gt;"",Table_Styles[[#This Row],[Border Radius Default]],""))</f>
        <v/>
      </c>
      <c r="Y43" s="146"/>
      <c r="Z43" s="59"/>
      <c r="AA43" s="50" t="str">
        <f>IF(Table_Styles[[#This Row],[MT]]&lt;&gt;"",Table_Styles[[#This Row],[MT]],IF(Table_Styles[[#This Row],[MT Default]]&lt;&gt;"",Table_Styles[[#This Row],[MT Default]],""))</f>
        <v/>
      </c>
      <c r="AB43" s="146"/>
      <c r="AC43" s="59"/>
      <c r="AD43" s="50" t="str">
        <f>IF(Table_Styles[[#This Row],[MR]]&lt;&gt;"",Table_Styles[[#This Row],[MR]],IF(Table_Styles[[#This Row],[MR Default]]&lt;&gt;"",Table_Styles[[#This Row],[MR Default]],""))</f>
        <v/>
      </c>
      <c r="AE43" s="146"/>
      <c r="AF43" s="59" t="s">
        <v>721</v>
      </c>
      <c r="AG43" s="50" t="str">
        <f>IF(Table_Styles[[#This Row],[MB]]&lt;&gt;"",Table_Styles[[#This Row],[MB]],IF(Table_Styles[[#This Row],[MB Default]]&lt;&gt;"",Table_Styles[[#This Row],[MB Default]],""))</f>
        <v>-15px</v>
      </c>
      <c r="AH43" s="146"/>
      <c r="AI43" s="59"/>
      <c r="AJ43" s="50" t="str">
        <f>IF(Table_Styles[[#This Row],[ML]]&lt;&gt;"",Table_Styles[[#This Row],[ML]],IF(Table_Styles[[#This Row],[ML Default]]&lt;&gt;"",Table_Styles[[#This Row],[ML Default]],""))</f>
        <v/>
      </c>
      <c r="AK43" s="146"/>
      <c r="AL43" s="59"/>
      <c r="AM43" s="50" t="str">
        <f>IF(Table_Styles[[#This Row],[PT]]&lt;&gt;"",Table_Styles[[#This Row],[PT]],IF(Table_Styles[[#This Row],[PT Default]]&lt;&gt;"",Table_Styles[[#This Row],[PT Default]],""))</f>
        <v/>
      </c>
      <c r="AN43" s="146"/>
      <c r="AO43" s="59"/>
      <c r="AP43" s="50" t="str">
        <f>IF(Table_Styles[[#This Row],[PR]]&lt;&gt;"",Table_Styles[[#This Row],[PR]],IF(Table_Styles[[#This Row],[PR Default]]&lt;&gt;"",Table_Styles[[#This Row],[PR Default]],""))</f>
        <v/>
      </c>
      <c r="AQ43" s="146"/>
      <c r="AR43" s="59"/>
      <c r="AS43" s="50" t="str">
        <f>IF(Table_Styles[[#This Row],[PB]]&lt;&gt;"",Table_Styles[[#This Row],[PB]],IF(Table_Styles[[#This Row],[PB Default]]&lt;&gt;"",Table_Styles[[#This Row],[PB Default]],""))</f>
        <v/>
      </c>
      <c r="AT43" s="146"/>
      <c r="AU43" s="59"/>
      <c r="AV43" s="50" t="str">
        <f>IF(Table_Styles[[#This Row],[PL]]&lt;&gt;"",Table_Styles[[#This Row],[PL]],IF(Table_Styles[[#This Row],[PL Default]]&lt;&gt;"",Table_Styles[[#This Row],[PL Default]],""))</f>
        <v/>
      </c>
      <c r="AW43" s="146"/>
      <c r="AX43" s="59"/>
      <c r="AY43" s="50" t="str">
        <f>IF(Table_Styles[[#This Row],[BT]]&lt;&gt;"",Table_Styles[[#This Row],[BT]],IF(Table_Styles[[#This Row],[BT Default]]&lt;&gt;"",Table_Styles[[#This Row],[BT Default]],""))</f>
        <v/>
      </c>
      <c r="AZ43" s="146"/>
      <c r="BA43" s="59"/>
      <c r="BB43" s="50" t="str">
        <f>IF(Table_Styles[[#This Row],[BR]]&lt;&gt;"",Table_Styles[[#This Row],[BR]],IF(Table_Styles[[#This Row],[BR Default]]&lt;&gt;"",Table_Styles[[#This Row],[BR Default]],""))</f>
        <v/>
      </c>
      <c r="BC43" s="146"/>
      <c r="BD43" s="59"/>
      <c r="BE43" s="50" t="str">
        <f>IF(Table_Styles[[#This Row],[BB]]&lt;&gt;"",Table_Styles[[#This Row],[BB]],IF(Table_Styles[[#This Row],[BB Default]]&lt;&gt;"",Table_Styles[[#This Row],[BB Default]],""))</f>
        <v/>
      </c>
      <c r="BF43" s="146"/>
      <c r="BG43" s="59"/>
      <c r="BH43" s="50" t="str">
        <f>IF(Table_Styles[[#This Row],[BL]]&lt;&gt;"",Table_Styles[[#This Row],[BL]],IF(Table_Styles[[#This Row],[BL Default]]&lt;&gt;"",Table_Styles[[#This Row],[BL Default]],""))</f>
        <v/>
      </c>
      <c r="BI43" s="59"/>
      <c r="BJ43" s="59"/>
      <c r="BK43" s="50" t="str">
        <f>IF(Table_Styles[[#This Row],[Width]]&lt;&gt;"",Table_Styles[[#This Row],[Width]],IF(Table_Styles[[#This Row],[Width Default]]&lt;&gt;"",Table_Styles[[#This Row],[Width Default]],""))</f>
        <v/>
      </c>
      <c r="BL43" s="59"/>
      <c r="BM43" s="59"/>
      <c r="BN43" s="50" t="str">
        <f>IF(Table_Styles[[#This Row],[Height]]&lt;&gt;"",Table_Styles[[#This Row],[Height]],IF(Table_Styles[[#This Row],[Height Default]]&lt;&gt;"",Table_Styles[[#This Row],[Height Default]],""))</f>
        <v/>
      </c>
      <c r="BO43" s="50"/>
      <c r="BP43" s="50"/>
      <c r="BQ43" s="50" t="str">
        <f>IF(Table_Styles[[#This Row],[Top]]&lt;&gt;"",Table_Styles[[#This Row],[Top]],IF(Table_Styles[[#This Row],[Top Default]]&lt;&gt;"",Table_Styles[[#This Row],[Top Default]],""))</f>
        <v/>
      </c>
      <c r="BR43" s="50"/>
      <c r="BS43" s="50"/>
      <c r="BT43" s="50" t="str">
        <f>IF(Table_Styles[[#This Row],[Right]]&lt;&gt;"",Table_Styles[[#This Row],[Right]],IF(Table_Styles[[#This Row],[Right Default]]&lt;&gt;"",Table_Styles[[#This Row],[Right Default]],""))</f>
        <v/>
      </c>
      <c r="BU43" s="50"/>
      <c r="BV43" s="50"/>
      <c r="BW43" s="50" t="str">
        <f>IF(Table_Styles[[#This Row],[Bottom]]&lt;&gt;"",Table_Styles[[#This Row],[Bottom]],IF(Table_Styles[[#This Row],[Bottom Default]]&lt;&gt;"",Table_Styles[[#This Row],[Bottom Default]],""))</f>
        <v/>
      </c>
      <c r="BX43" s="50"/>
      <c r="BY43" s="50"/>
      <c r="BZ43" s="50" t="str">
        <f>IF(Table_Styles[[#This Row],[Left]]&lt;&gt;"",Table_Styles[[#This Row],[Left]],IF(Table_Styles[[#This Row],[Left Default]]&lt;&gt;"",Table_Styles[[#This Row],[Left Default]],""))</f>
        <v/>
      </c>
      <c r="CA43" s="146"/>
      <c r="CB43" s="106" t="str">
        <f>IF(AND(Table_Styles[[#This Row],[Selector]]&lt;&gt;"",Table_Styles[[#This Row],[Font Family Used]]&lt;&gt;"",Table_Styles[[#This Row],[Font Weight Used]]&lt;&gt;""),Table_Styles[[#This Row],[Font Family Used]]&amp;" "&amp;Table_Styles[[#This Row],[Font Weight Used]],"")</f>
        <v/>
      </c>
      <c r="CC43" s="106" t="str">
        <f ca="1">IF(AND(Table_Styles[[#This Row],[Selector]],COUNTIF(OFFSET(CC:CC,0,0,ROW()-1,1),"="&amp;Table_Styles[[#This Row],[Font]])=0),Table_Styles[[#This Row],[Font]],"")</f>
        <v/>
      </c>
      <c r="CD43" s="106" t="str">
        <f ca="1">IF(Table_Styles[[#This Row],[Unique Font]]&lt;&gt;"",
"{""fontFamily"":"""&amp;Table_Styles[[#This Row],[Font Family Used]]&amp;""",""fontWeight"":"&amp;Table_Styles[[#This Row],[Font Weight Used]]&amp;"}","")</f>
        <v/>
      </c>
      <c r="CE43"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43" s="106" t="str">
        <f>IF(AND(Table_Styles[[#This Row],[Selector]]&lt;&gt;"", Table_Styles[[#This Row],[Config Properties]]&lt;&gt;""),
Table_Styles[[#This Row],[Selector]]&amp;" { "&amp;Table_Styles[[#This Row],[Config Properties]]&amp;" }","")</f>
        <v>formly-field .content-field { margin-bottom: -15px }</v>
      </c>
      <c r="CG43" s="106" t="str">
        <f xml:space="preserve">
SUBSTITUTE(SUBSTITUTE(SUBSTITUTE(SUBSTITUTE(SUBSTITUTE(SUBSTITUTE(SUBSTITUTE(SUBSTITUTE(Table_Styles[[#This Row],[Config]],
" {","{"),
"{ ","{"),
" }","}"),
"} ","}"),
" ,",","),
", ",","),
" :",":"),
": ",":")</f>
        <v>formly-field .content-field{margin-bottom:-15px}</v>
      </c>
    </row>
    <row r="44" spans="2:85" ht="21" customHeight="1" thickBot="1">
      <c r="B44" s="109" t="s">
        <v>421</v>
      </c>
      <c r="C44" s="109"/>
      <c r="D44" s="125"/>
      <c r="E44" s="125"/>
      <c r="F44" s="109" t="str">
        <f>IF(Table_Styles[[#This Row],[Font Family]]&lt;&gt;"",Table_Styles[[#This Row],[Font Family]],IF(Table_Styles[[#This Row],[Font Family Default]]&lt;&gt;"",Table_Styles[[#This Row],[Font Family Default]],""))</f>
        <v/>
      </c>
      <c r="G44" s="125"/>
      <c r="H44" s="125"/>
      <c r="I44" s="109" t="str">
        <f>IF(Table_Styles[[#This Row],[Font Size]]&lt;&gt;"",Table_Styles[[#This Row],[Font Size]],IF(Table_Styles[[#This Row],[Font Size Default]]&lt;&gt;"",Table_Styles[[#This Row],[Font Size Default]],""))</f>
        <v/>
      </c>
      <c r="J44" s="125"/>
      <c r="K44" s="125"/>
      <c r="L44" s="109" t="str">
        <f>IF(Table_Styles[[#This Row],[Font Weight]]&lt;&gt;"",Table_Styles[[#This Row],[Font Weight]],IF(Table_Styles[[#This Row],[Font Weight Default]]&lt;&gt;"",Table_Styles[[#This Row],[Font Weight Default]],""))</f>
        <v/>
      </c>
      <c r="M44" s="125"/>
      <c r="N44" s="125"/>
      <c r="O44" s="109" t="str">
        <f>IF(Table_Styles[[#This Row],[Colour]]&lt;&gt;"",Table_Styles[[#This Row],[Colour]],IF(Table_Styles[[#This Row],[Colour Default]]&lt;&gt;"",Table_Styles[[#This Row],[Colour Default]],""))</f>
        <v/>
      </c>
      <c r="P44" s="125"/>
      <c r="Q44" s="125"/>
      <c r="R44" s="109" t="str">
        <f>IF(Table_Styles[[#This Row],[Background]]&lt;&gt;"",Table_Styles[[#This Row],[Background]],IF(Table_Styles[[#This Row],[Background Default]]&lt;&gt;"",Table_Styles[[#This Row],[Background Default]],""))</f>
        <v/>
      </c>
      <c r="S44" s="125"/>
      <c r="T44" s="125"/>
      <c r="U44" s="109" t="str">
        <f>IF(Table_Styles[[#This Row],[Border]]&lt;&gt;"",Table_Styles[[#This Row],[Border]],IF(Table_Styles[[#This Row],[Border Default]]&lt;&gt;"",Table_Styles[[#This Row],[Border Default]],""))</f>
        <v/>
      </c>
      <c r="V44" s="125"/>
      <c r="W44" s="125"/>
      <c r="X44" s="109" t="str">
        <f>IF(Table_Styles[[#This Row],[Border Radius]]&lt;&gt;"",Table_Styles[[#This Row],[Border Radius]],IF(Table_Styles[[#This Row],[Border Radius Default]]&lt;&gt;"",Table_Styles[[#This Row],[Border Radius Default]],""))</f>
        <v/>
      </c>
      <c r="Y44" s="125"/>
      <c r="Z44" s="125"/>
      <c r="AA44" s="109" t="str">
        <f>IF(Table_Styles[[#This Row],[MT]]&lt;&gt;"",Table_Styles[[#This Row],[MT]],IF(Table_Styles[[#This Row],[MT Default]]&lt;&gt;"",Table_Styles[[#This Row],[MT Default]],""))</f>
        <v/>
      </c>
      <c r="AB44" s="125"/>
      <c r="AC44" s="125"/>
      <c r="AD44" s="109" t="str">
        <f>IF(Table_Styles[[#This Row],[MR]]&lt;&gt;"",Table_Styles[[#This Row],[MR]],IF(Table_Styles[[#This Row],[MR Default]]&lt;&gt;"",Table_Styles[[#This Row],[MR Default]],""))</f>
        <v/>
      </c>
      <c r="AE44" s="125"/>
      <c r="AF44" s="125"/>
      <c r="AG44" s="109" t="str">
        <f>IF(Table_Styles[[#This Row],[MB]]&lt;&gt;"",Table_Styles[[#This Row],[MB]],IF(Table_Styles[[#This Row],[MB Default]]&lt;&gt;"",Table_Styles[[#This Row],[MB Default]],""))</f>
        <v/>
      </c>
      <c r="AH44" s="125"/>
      <c r="AI44" s="125"/>
      <c r="AJ44" s="109" t="str">
        <f>IF(Table_Styles[[#This Row],[ML]]&lt;&gt;"",Table_Styles[[#This Row],[ML]],IF(Table_Styles[[#This Row],[ML Default]]&lt;&gt;"",Table_Styles[[#This Row],[ML Default]],""))</f>
        <v/>
      </c>
      <c r="AK44" s="125"/>
      <c r="AL44" s="125"/>
      <c r="AM44" s="109" t="str">
        <f>IF(Table_Styles[[#This Row],[PT]]&lt;&gt;"",Table_Styles[[#This Row],[PT]],IF(Table_Styles[[#This Row],[PT Default]]&lt;&gt;"",Table_Styles[[#This Row],[PT Default]],""))</f>
        <v/>
      </c>
      <c r="AN44" s="125"/>
      <c r="AO44" s="125"/>
      <c r="AP44" s="109" t="str">
        <f>IF(Table_Styles[[#This Row],[PR]]&lt;&gt;"",Table_Styles[[#This Row],[PR]],IF(Table_Styles[[#This Row],[PR Default]]&lt;&gt;"",Table_Styles[[#This Row],[PR Default]],""))</f>
        <v/>
      </c>
      <c r="AQ44" s="125"/>
      <c r="AR44" s="125"/>
      <c r="AS44" s="109" t="str">
        <f>IF(Table_Styles[[#This Row],[PB]]&lt;&gt;"",Table_Styles[[#This Row],[PB]],IF(Table_Styles[[#This Row],[PB Default]]&lt;&gt;"",Table_Styles[[#This Row],[PB Default]],""))</f>
        <v/>
      </c>
      <c r="AT44" s="125"/>
      <c r="AU44" s="125"/>
      <c r="AV44" s="109" t="str">
        <f>IF(Table_Styles[[#This Row],[PL]]&lt;&gt;"",Table_Styles[[#This Row],[PL]],IF(Table_Styles[[#This Row],[PL Default]]&lt;&gt;"",Table_Styles[[#This Row],[PL Default]],""))</f>
        <v/>
      </c>
      <c r="AW44" s="125"/>
      <c r="AX44" s="125"/>
      <c r="AY44" s="109" t="str">
        <f>IF(Table_Styles[[#This Row],[BT]]&lt;&gt;"",Table_Styles[[#This Row],[BT]],IF(Table_Styles[[#This Row],[BT Default]]&lt;&gt;"",Table_Styles[[#This Row],[BT Default]],""))</f>
        <v/>
      </c>
      <c r="AZ44" s="125"/>
      <c r="BA44" s="125"/>
      <c r="BB44" s="109" t="str">
        <f>IF(Table_Styles[[#This Row],[BR]]&lt;&gt;"",Table_Styles[[#This Row],[BR]],IF(Table_Styles[[#This Row],[BR Default]]&lt;&gt;"",Table_Styles[[#This Row],[BR Default]],""))</f>
        <v/>
      </c>
      <c r="BC44" s="125"/>
      <c r="BD44" s="125"/>
      <c r="BE44" s="109" t="str">
        <f>IF(Table_Styles[[#This Row],[BB]]&lt;&gt;"",Table_Styles[[#This Row],[BB]],IF(Table_Styles[[#This Row],[BB Default]]&lt;&gt;"",Table_Styles[[#This Row],[BB Default]],""))</f>
        <v/>
      </c>
      <c r="BF44" s="125"/>
      <c r="BG44" s="125"/>
      <c r="BH44" s="109" t="str">
        <f>IF(Table_Styles[[#This Row],[BL]]&lt;&gt;"",Table_Styles[[#This Row],[BL]],IF(Table_Styles[[#This Row],[BL Default]]&lt;&gt;"",Table_Styles[[#This Row],[BL Default]],""))</f>
        <v/>
      </c>
      <c r="BI44" s="125"/>
      <c r="BJ44" s="125"/>
      <c r="BK44" s="109" t="str">
        <f>IF(Table_Styles[[#This Row],[Width]]&lt;&gt;"",Table_Styles[[#This Row],[Width]],IF(Table_Styles[[#This Row],[Width Default]]&lt;&gt;"",Table_Styles[[#This Row],[Width Default]],""))</f>
        <v/>
      </c>
      <c r="BL44" s="125"/>
      <c r="BM44" s="125"/>
      <c r="BN44" s="109" t="str">
        <f>IF(Table_Styles[[#This Row],[Height]]&lt;&gt;"",Table_Styles[[#This Row],[Height]],IF(Table_Styles[[#This Row],[Height Default]]&lt;&gt;"",Table_Styles[[#This Row],[Height Default]],""))</f>
        <v/>
      </c>
      <c r="BO44" s="109"/>
      <c r="BP44" s="109"/>
      <c r="BQ44" s="109" t="str">
        <f>IF(Table_Styles[[#This Row],[Top]]&lt;&gt;"",Table_Styles[[#This Row],[Top]],IF(Table_Styles[[#This Row],[Top Default]]&lt;&gt;"",Table_Styles[[#This Row],[Top Default]],""))</f>
        <v/>
      </c>
      <c r="BR44" s="109"/>
      <c r="BS44" s="109"/>
      <c r="BT44" s="109" t="str">
        <f>IF(Table_Styles[[#This Row],[Right]]&lt;&gt;"",Table_Styles[[#This Row],[Right]],IF(Table_Styles[[#This Row],[Right Default]]&lt;&gt;"",Table_Styles[[#This Row],[Right Default]],""))</f>
        <v/>
      </c>
      <c r="BU44" s="109"/>
      <c r="BV44" s="109"/>
      <c r="BW44" s="109" t="str">
        <f>IF(Table_Styles[[#This Row],[Bottom]]&lt;&gt;"",Table_Styles[[#This Row],[Bottom]],IF(Table_Styles[[#This Row],[Bottom Default]]&lt;&gt;"",Table_Styles[[#This Row],[Bottom Default]],""))</f>
        <v/>
      </c>
      <c r="BX44" s="109"/>
      <c r="BY44" s="109"/>
      <c r="BZ44" s="109" t="str">
        <f>IF(Table_Styles[[#This Row],[Left]]&lt;&gt;"",Table_Styles[[#This Row],[Left]],IF(Table_Styles[[#This Row],[Left Default]]&lt;&gt;"",Table_Styles[[#This Row],[Left Default]],""))</f>
        <v/>
      </c>
      <c r="CA44" s="125"/>
      <c r="CB44" s="109" t="str">
        <f>IF(AND(Table_Styles[[#This Row],[Selector]]&lt;&gt;"",Table_Styles[[#This Row],[Font Family Used]]&lt;&gt;"",Table_Styles[[#This Row],[Font Weight Used]]&lt;&gt;""),Table_Styles[[#This Row],[Font Family Used]]&amp;" "&amp;Table_Styles[[#This Row],[Font Weight Used]],"")</f>
        <v/>
      </c>
      <c r="CC44" s="109" t="str">
        <f ca="1">IF(AND(Table_Styles[[#This Row],[Selector]],COUNTIF(OFFSET(CC:CC,0,0,ROW()-1,1),"="&amp;Table_Styles[[#This Row],[Font]])=0),Table_Styles[[#This Row],[Font]],"")</f>
        <v/>
      </c>
      <c r="CD44" s="109" t="str">
        <f ca="1">IF(Table_Styles[[#This Row],[Unique Font]]&lt;&gt;"",
"{""fontFamily"":"""&amp;Table_Styles[[#This Row],[Font Family Used]]&amp;""",""fontWeight"":"&amp;Table_Styles[[#This Row],[Font Weight Used]]&amp;"}","")</f>
        <v/>
      </c>
      <c r="CE44"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44" s="109" t="str">
        <f>IF(AND(Table_Styles[[#This Row],[Selector]]&lt;&gt;"", Table_Styles[[#This Row],[Config Properties]]&lt;&gt;""),
Table_Styles[[#This Row],[Selector]]&amp;" { "&amp;Table_Styles[[#This Row],[Config Properties]]&amp;" }","")</f>
        <v/>
      </c>
      <c r="CG44" s="109" t="str">
        <f xml:space="preserve">
SUBSTITUTE(SUBSTITUTE(SUBSTITUTE(SUBSTITUTE(SUBSTITUTE(SUBSTITUTE(SUBSTITUTE(SUBSTITUTE(Table_Styles[[#This Row],[Config]],
" {","{"),
"{ ","{"),
" }","}"),
"} ","}"),
" ,",","),
", ",","),
" :",":"),
": ",":")</f>
        <v/>
      </c>
    </row>
    <row r="45" spans="2:85" ht="21" customHeight="1">
      <c r="B45" t="s">
        <v>421</v>
      </c>
      <c r="C45" t="s">
        <v>774</v>
      </c>
      <c r="D45"/>
      <c r="E45"/>
      <c r="F45" t="str">
        <f>IF(Table_Styles[[#This Row],[Font Family]]&lt;&gt;"",Table_Styles[[#This Row],[Font Family]],IF(Table_Styles[[#This Row],[Font Family Default]]&lt;&gt;"",Table_Styles[[#This Row],[Font Family Default]],""))</f>
        <v/>
      </c>
      <c r="G45"/>
      <c r="H45"/>
      <c r="I45" t="str">
        <f>IF(Table_Styles[[#This Row],[Font Size]]&lt;&gt;"",Table_Styles[[#This Row],[Font Size]],IF(Table_Styles[[#This Row],[Font Size Default]]&lt;&gt;"",Table_Styles[[#This Row],[Font Size Default]],""))</f>
        <v/>
      </c>
      <c r="J45"/>
      <c r="K45"/>
      <c r="L45" t="str">
        <f>IF(Table_Styles[[#This Row],[Font Weight]]&lt;&gt;"",Table_Styles[[#This Row],[Font Weight]],IF(Table_Styles[[#This Row],[Font Weight Default]]&lt;&gt;"",Table_Styles[[#This Row],[Font Weight Default]],""))</f>
        <v/>
      </c>
      <c r="M45"/>
      <c r="N45"/>
      <c r="O45" t="str">
        <f>IF(Table_Styles[[#This Row],[Colour]]&lt;&gt;"",Table_Styles[[#This Row],[Colour]],IF(Table_Styles[[#This Row],[Colour Default]]&lt;&gt;"",Table_Styles[[#This Row],[Colour Default]],""))</f>
        <v/>
      </c>
      <c r="P45"/>
      <c r="Q45"/>
      <c r="R45" t="str">
        <f>IF(Table_Styles[[#This Row],[Background]]&lt;&gt;"",Table_Styles[[#This Row],[Background]],IF(Table_Styles[[#This Row],[Background Default]]&lt;&gt;"",Table_Styles[[#This Row],[Background Default]],""))</f>
        <v/>
      </c>
      <c r="S45"/>
      <c r="T45"/>
      <c r="U45" t="str">
        <f>IF(Table_Styles[[#This Row],[Border]]&lt;&gt;"",Table_Styles[[#This Row],[Border]],IF(Table_Styles[[#This Row],[Border Default]]&lt;&gt;"",Table_Styles[[#This Row],[Border Default]],""))</f>
        <v/>
      </c>
      <c r="V45"/>
      <c r="W45"/>
      <c r="X45" t="str">
        <f>IF(Table_Styles[[#This Row],[Border Radius]]&lt;&gt;"",Table_Styles[[#This Row],[Border Radius]],IF(Table_Styles[[#This Row],[Border Radius Default]]&lt;&gt;"",Table_Styles[[#This Row],[Border Radius Default]],""))</f>
        <v/>
      </c>
      <c r="Y45"/>
      <c r="Z45" s="265" t="s">
        <v>1104</v>
      </c>
      <c r="AA45" t="str">
        <f>IF(Table_Styles[[#This Row],[MT]]&lt;&gt;"",Table_Styles[[#This Row],[MT]],IF(Table_Styles[[#This Row],[MT Default]]&lt;&gt;"",Table_Styles[[#This Row],[MT Default]],""))</f>
        <v>-9px</v>
      </c>
      <c r="AB45"/>
      <c r="AC45"/>
      <c r="AD45" t="str">
        <f>IF(Table_Styles[[#This Row],[MR]]&lt;&gt;"",Table_Styles[[#This Row],[MR]],IF(Table_Styles[[#This Row],[MR Default]]&lt;&gt;"",Table_Styles[[#This Row],[MR Default]],""))</f>
        <v/>
      </c>
      <c r="AE45" s="6"/>
      <c r="AF45" s="6" t="s">
        <v>373</v>
      </c>
      <c r="AG45" t="str">
        <f>IF(Table_Styles[[#This Row],[MB]]&lt;&gt;"",Table_Styles[[#This Row],[MB]],IF(Table_Styles[[#This Row],[MB Default]]&lt;&gt;"",Table_Styles[[#This Row],[MB Default]],""))</f>
        <v>15px</v>
      </c>
      <c r="AH45"/>
      <c r="AI45"/>
      <c r="AJ45" t="str">
        <f>IF(Table_Styles[[#This Row],[ML]]&lt;&gt;"",Table_Styles[[#This Row],[ML]],IF(Table_Styles[[#This Row],[ML Default]]&lt;&gt;"",Table_Styles[[#This Row],[ML Default]],""))</f>
        <v/>
      </c>
      <c r="AK45"/>
      <c r="AL45"/>
      <c r="AM45" t="str">
        <f>IF(Table_Styles[[#This Row],[PT]]&lt;&gt;"",Table_Styles[[#This Row],[PT]],IF(Table_Styles[[#This Row],[PT Default]]&lt;&gt;"",Table_Styles[[#This Row],[PT Default]],""))</f>
        <v/>
      </c>
      <c r="AN45"/>
      <c r="AO45"/>
      <c r="AP45" t="str">
        <f>IF(Table_Styles[[#This Row],[PR]]&lt;&gt;"",Table_Styles[[#This Row],[PR]],IF(Table_Styles[[#This Row],[PR Default]]&lt;&gt;"",Table_Styles[[#This Row],[PR Default]],""))</f>
        <v/>
      </c>
      <c r="AQ45"/>
      <c r="AR45"/>
      <c r="AS45" t="str">
        <f>IF(Table_Styles[[#This Row],[PB]]&lt;&gt;"",Table_Styles[[#This Row],[PB]],IF(Table_Styles[[#This Row],[PB Default]]&lt;&gt;"",Table_Styles[[#This Row],[PB Default]],""))</f>
        <v/>
      </c>
      <c r="AT45"/>
      <c r="AU45"/>
      <c r="AV45" t="str">
        <f>IF(Table_Styles[[#This Row],[PL]]&lt;&gt;"",Table_Styles[[#This Row],[PL]],IF(Table_Styles[[#This Row],[PL Default]]&lt;&gt;"",Table_Styles[[#This Row],[PL Default]],""))</f>
        <v/>
      </c>
      <c r="AW45"/>
      <c r="AX45"/>
      <c r="AY45" t="str">
        <f>IF(Table_Styles[[#This Row],[BT]]&lt;&gt;"",Table_Styles[[#This Row],[BT]],IF(Table_Styles[[#This Row],[BT Default]]&lt;&gt;"",Table_Styles[[#This Row],[BT Default]],""))</f>
        <v/>
      </c>
      <c r="AZ45"/>
      <c r="BA45"/>
      <c r="BB45" t="str">
        <f>IF(Table_Styles[[#This Row],[BR]]&lt;&gt;"",Table_Styles[[#This Row],[BR]],IF(Table_Styles[[#This Row],[BR Default]]&lt;&gt;"",Table_Styles[[#This Row],[BR Default]],""))</f>
        <v/>
      </c>
      <c r="BC45"/>
      <c r="BD45"/>
      <c r="BE45" t="str">
        <f>IF(Table_Styles[[#This Row],[BB]]&lt;&gt;"",Table_Styles[[#This Row],[BB]],IF(Table_Styles[[#This Row],[BB Default]]&lt;&gt;"",Table_Styles[[#This Row],[BB Default]],""))</f>
        <v/>
      </c>
      <c r="BF45"/>
      <c r="BG45"/>
      <c r="BH45" t="str">
        <f>IF(Table_Styles[[#This Row],[BL]]&lt;&gt;"",Table_Styles[[#This Row],[BL]],IF(Table_Styles[[#This Row],[BL Default]]&lt;&gt;"",Table_Styles[[#This Row],[BL Default]],""))</f>
        <v/>
      </c>
      <c r="BI45"/>
      <c r="BJ45"/>
      <c r="BK45" t="str">
        <f>IF(Table_Styles[[#This Row],[Width]]&lt;&gt;"",Table_Styles[[#This Row],[Width]],IF(Table_Styles[[#This Row],[Width Default]]&lt;&gt;"",Table_Styles[[#This Row],[Width Default]],""))</f>
        <v/>
      </c>
      <c r="BL45"/>
      <c r="BM45"/>
      <c r="BN45" t="str">
        <f>IF(Table_Styles[[#This Row],[Height]]&lt;&gt;"",Table_Styles[[#This Row],[Height]],IF(Table_Styles[[#This Row],[Height Default]]&lt;&gt;"",Table_Styles[[#This Row],[Height Default]],""))</f>
        <v/>
      </c>
      <c r="BO45"/>
      <c r="BP45"/>
      <c r="BQ45" t="str">
        <f>IF(Table_Styles[[#This Row],[Top]]&lt;&gt;"",Table_Styles[[#This Row],[Top]],IF(Table_Styles[[#This Row],[Top Default]]&lt;&gt;"",Table_Styles[[#This Row],[Top Default]],""))</f>
        <v/>
      </c>
      <c r="BR45"/>
      <c r="BS45"/>
      <c r="BT45" t="str">
        <f>IF(Table_Styles[[#This Row],[Right]]&lt;&gt;"",Table_Styles[[#This Row],[Right]],IF(Table_Styles[[#This Row],[Right Default]]&lt;&gt;"",Table_Styles[[#This Row],[Right Default]],""))</f>
        <v/>
      </c>
      <c r="BU45"/>
      <c r="BV45"/>
      <c r="BW45" t="str">
        <f>IF(Table_Styles[[#This Row],[Bottom]]&lt;&gt;"",Table_Styles[[#This Row],[Bottom]],IF(Table_Styles[[#This Row],[Bottom Default]]&lt;&gt;"",Table_Styles[[#This Row],[Bottom Default]],""))</f>
        <v/>
      </c>
      <c r="BX45"/>
      <c r="BY45"/>
      <c r="BZ45" t="str">
        <f>IF(Table_Styles[[#This Row],[Left]]&lt;&gt;"",Table_Styles[[#This Row],[Left]],IF(Table_Styles[[#This Row],[Left Default]]&lt;&gt;"",Table_Styles[[#This Row],[Left Default]],""))</f>
        <v/>
      </c>
      <c r="CA45"/>
      <c r="CB45" t="str">
        <f>IF(AND(Table_Styles[[#This Row],[Selector]]&lt;&gt;"",Table_Styles[[#This Row],[Font Family Used]]&lt;&gt;"",Table_Styles[[#This Row],[Font Weight Used]]&lt;&gt;""),Table_Styles[[#This Row],[Font Family Used]]&amp;" "&amp;Table_Styles[[#This Row],[Font Weight Used]],"")</f>
        <v/>
      </c>
      <c r="CC45" t="str">
        <f ca="1">IF(AND(Table_Styles[[#This Row],[Selector]],COUNTIF(OFFSET(CC:CC,0,0,ROW()-1,1),"="&amp;Table_Styles[[#This Row],[Font]])=0),Table_Styles[[#This Row],[Font]],"")</f>
        <v/>
      </c>
      <c r="CD45" t="str">
        <f ca="1">IF(Table_Styles[[#This Row],[Unique Font]]&lt;&gt;"",
"{""fontFamily"":"""&amp;Table_Styles[[#This Row],[Font Family Used]]&amp;""",""fontWeight"":"&amp;Table_Styles[[#This Row],[Font Weight Used]]&amp;"}","")</f>
        <v/>
      </c>
      <c r="CE4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-9px;margin-bottom: 15px</v>
      </c>
      <c r="CF45" t="str">
        <f>IF(AND(Table_Styles[[#This Row],[Selector]]&lt;&gt;"", Table_Styles[[#This Row],[Config Properties]]&lt;&gt;""),
Table_Styles[[#This Row],[Selector]]&amp;" { "&amp;Table_Styles[[#This Row],[Config Properties]]&amp;" }","")</f>
        <v>formly-field div.btn-group { margin-top: -9px;margin-bottom: 15px }</v>
      </c>
      <c r="CG45" t="str">
        <f xml:space="preserve">
SUBSTITUTE(SUBSTITUTE(SUBSTITUTE(SUBSTITUTE(SUBSTITUTE(SUBSTITUTE(SUBSTITUTE(SUBSTITUTE(Table_Styles[[#This Row],[Config]],
" {","{"),
"{ ","{"),
" }","}"),
"} ","}"),
" ,",","),
", ",","),
" :",":"),
": ",":")</f>
        <v>formly-field div.btn-group{margin-top:-9px;margin-bottom:15px}</v>
      </c>
    </row>
    <row r="46" spans="2:85" ht="21" customHeight="1">
      <c r="B46" s="104" t="s">
        <v>422</v>
      </c>
      <c r="C46" s="175" t="s">
        <v>423</v>
      </c>
      <c r="D46" s="60"/>
      <c r="E46" s="60" t="str">
        <f>Settings_Styling_Font_Labels</f>
        <v>Montserrat</v>
      </c>
      <c r="F46" s="52" t="str">
        <f>IF(Table_Styles[[#This Row],[Font Family]]&lt;&gt;"",Table_Styles[[#This Row],[Font Family]],IF(Table_Styles[[#This Row],[Font Family Default]]&lt;&gt;"",Table_Styles[[#This Row],[Font Family Default]],""))</f>
        <v>Montserrat</v>
      </c>
      <c r="G46" s="59"/>
      <c r="H46" s="135" t="s">
        <v>403</v>
      </c>
      <c r="I46" s="52" t="str">
        <f>IF(Table_Styles[[#This Row],[Font Size]]&lt;&gt;"",Table_Styles[[#This Row],[Font Size]],IF(Table_Styles[[#This Row],[Font Size Default]]&lt;&gt;"",Table_Styles[[#This Row],[Font Size Default]],""))</f>
        <v>14px</v>
      </c>
      <c r="J46" s="59"/>
      <c r="K46" s="60">
        <f>Settings_Styling_Font_Weight_Labels</f>
        <v>700</v>
      </c>
      <c r="L46" s="52">
        <f>IF(Table_Styles[[#This Row],[Font Weight]]&lt;&gt;"",Table_Styles[[#This Row],[Font Weight]],IF(Table_Styles[[#This Row],[Font Weight Default]]&lt;&gt;"",Table_Styles[[#This Row],[Font Weight Default]],""))</f>
        <v>700</v>
      </c>
      <c r="M46" s="296"/>
      <c r="N46" s="135" t="s">
        <v>1062</v>
      </c>
      <c r="O46" s="52" t="str">
        <f>IF(Table_Styles[[#This Row],[Colour]]&lt;&gt;"",Table_Styles[[#This Row],[Colour]],IF(Table_Styles[[#This Row],[Colour Default]]&lt;&gt;"",Table_Styles[[#This Row],[Colour Default]],""))</f>
        <v>#000000</v>
      </c>
      <c r="P46" s="59"/>
      <c r="Q46" s="59" t="str">
        <f>Colour_Background_1</f>
        <v>#FFFFFF</v>
      </c>
      <c r="R46" s="52" t="str">
        <f>IF(Table_Styles[[#This Row],[Background]]&lt;&gt;"",Table_Styles[[#This Row],[Background]],IF(Table_Styles[[#This Row],[Background Default]]&lt;&gt;"",Table_Styles[[#This Row],[Background Default]],""))</f>
        <v>#FFFFFF</v>
      </c>
      <c r="S46" s="29"/>
      <c r="T46" s="149" t="str">
        <f>"1px solid "&amp;Colour_Background_3</f>
        <v>1px solid #cfdaeb</v>
      </c>
      <c r="U46" s="52" t="str">
        <f>IF(Table_Styles[[#This Row],[Border]]&lt;&gt;"",Table_Styles[[#This Row],[Border]],IF(Table_Styles[[#This Row],[Border Default]]&lt;&gt;"",Table_Styles[[#This Row],[Border Default]],""))</f>
        <v>1px solid #cfdaeb</v>
      </c>
      <c r="V46" s="59"/>
      <c r="W46" s="59" t="str">
        <f>Settings_Styling_Other_Default_Border_Radius</f>
        <v>3px</v>
      </c>
      <c r="X46" s="52" t="str">
        <f>IF(Table_Styles[[#This Row],[Border Radius]]&lt;&gt;"",Table_Styles[[#This Row],[Border Radius]],IF(Table_Styles[[#This Row],[Border Radius Default]]&lt;&gt;"",Table_Styles[[#This Row],[Border Radius Default]],""))</f>
        <v>3px</v>
      </c>
      <c r="Y46" s="59"/>
      <c r="Z46" s="135"/>
      <c r="AA46" s="52" t="str">
        <f>IF(Table_Styles[[#This Row],[MT]]&lt;&gt;"",Table_Styles[[#This Row],[MT]],IF(Table_Styles[[#This Row],[MT Default]]&lt;&gt;"",Table_Styles[[#This Row],[MT Default]],""))</f>
        <v/>
      </c>
      <c r="AB46" s="59"/>
      <c r="AC46" s="135" t="s">
        <v>1063</v>
      </c>
      <c r="AD46" s="52" t="str">
        <f>IF(Table_Styles[[#This Row],[MR]]&lt;&gt;"",Table_Styles[[#This Row],[MR]],IF(Table_Styles[[#This Row],[MR Default]]&lt;&gt;"",Table_Styles[[#This Row],[MR Default]],""))</f>
        <v>-1px</v>
      </c>
      <c r="AE46" s="59"/>
      <c r="AF46" s="135" t="s">
        <v>1063</v>
      </c>
      <c r="AG46" s="52" t="str">
        <f>IF(Table_Styles[[#This Row],[MB]]&lt;&gt;"",Table_Styles[[#This Row],[MB]],IF(Table_Styles[[#This Row],[MB Default]]&lt;&gt;"",Table_Styles[[#This Row],[MB Default]],""))</f>
        <v>-1px</v>
      </c>
      <c r="AH46" s="59"/>
      <c r="AI46" s="135" t="s">
        <v>1064</v>
      </c>
      <c r="AJ46" s="52" t="str">
        <f>IF(Table_Styles[[#This Row],[ML]]&lt;&gt;"",Table_Styles[[#This Row],[ML]],IF(Table_Styles[[#This Row],[ML Default]]&lt;&gt;"",Table_Styles[[#This Row],[ML Default]],""))</f>
        <v>0 !important</v>
      </c>
      <c r="AK46" s="59"/>
      <c r="AL46" s="135" t="s">
        <v>373</v>
      </c>
      <c r="AM46" s="52" t="str">
        <f>IF(Table_Styles[[#This Row],[PT]]&lt;&gt;"",Table_Styles[[#This Row],[PT]],IF(Table_Styles[[#This Row],[PT Default]]&lt;&gt;"",Table_Styles[[#This Row],[PT Default]],""))</f>
        <v>15px</v>
      </c>
      <c r="AN46" s="59"/>
      <c r="AO46" s="135" t="s">
        <v>373</v>
      </c>
      <c r="AP46" s="52" t="str">
        <f>IF(Table_Styles[[#This Row],[PR]]&lt;&gt;"",Table_Styles[[#This Row],[PR]],IF(Table_Styles[[#This Row],[PR Default]]&lt;&gt;"",Table_Styles[[#This Row],[PR Default]],""))</f>
        <v>15px</v>
      </c>
      <c r="AQ46" s="59"/>
      <c r="AR46" s="135" t="s">
        <v>406</v>
      </c>
      <c r="AS46" s="52" t="str">
        <f>IF(Table_Styles[[#This Row],[PB]]&lt;&gt;"",Table_Styles[[#This Row],[PB]],IF(Table_Styles[[#This Row],[PB Default]]&lt;&gt;"",Table_Styles[[#This Row],[PB Default]],""))</f>
        <v>13px</v>
      </c>
      <c r="AT46" s="59"/>
      <c r="AU46" s="135" t="s">
        <v>373</v>
      </c>
      <c r="AV46" s="52" t="str">
        <f>IF(Table_Styles[[#This Row],[PL]]&lt;&gt;"",Table_Styles[[#This Row],[PL]],IF(Table_Styles[[#This Row],[PL Default]]&lt;&gt;"",Table_Styles[[#This Row],[PL Default]],""))</f>
        <v>15px</v>
      </c>
      <c r="AW46" s="59"/>
      <c r="AX46" s="59"/>
      <c r="AY46" s="52" t="str">
        <f>IF(Table_Styles[[#This Row],[BT]]&lt;&gt;"",Table_Styles[[#This Row],[BT]],IF(Table_Styles[[#This Row],[BT Default]]&lt;&gt;"",Table_Styles[[#This Row],[BT Default]],""))</f>
        <v/>
      </c>
      <c r="AZ46" s="59"/>
      <c r="BA46" s="59"/>
      <c r="BB46" s="52" t="str">
        <f>IF(Table_Styles[[#This Row],[BR]]&lt;&gt;"",Table_Styles[[#This Row],[BR]],IF(Table_Styles[[#This Row],[BR Default]]&lt;&gt;"",Table_Styles[[#This Row],[BR Default]],""))</f>
        <v/>
      </c>
      <c r="BC46" s="59"/>
      <c r="BD46" s="59"/>
      <c r="BE46" s="52" t="str">
        <f>IF(Table_Styles[[#This Row],[BB]]&lt;&gt;"",Table_Styles[[#This Row],[BB]],IF(Table_Styles[[#This Row],[BB Default]]&lt;&gt;"",Table_Styles[[#This Row],[BB Default]],""))</f>
        <v/>
      </c>
      <c r="BF46" s="59"/>
      <c r="BG46" s="59"/>
      <c r="BH46" s="52" t="str">
        <f>IF(Table_Styles[[#This Row],[BL]]&lt;&gt;"",Table_Styles[[#This Row],[BL]],IF(Table_Styles[[#This Row],[BL Default]]&lt;&gt;"",Table_Styles[[#This Row],[BL Default]],""))</f>
        <v/>
      </c>
      <c r="BI46" s="59"/>
      <c r="BJ46" s="59"/>
      <c r="BK46" s="52" t="str">
        <f>IF(Table_Styles[[#This Row],[Width]]&lt;&gt;"",Table_Styles[[#This Row],[Width]],IF(Table_Styles[[#This Row],[Width Default]]&lt;&gt;"",Table_Styles[[#This Row],[Width Default]],""))</f>
        <v/>
      </c>
      <c r="BL46" s="59"/>
      <c r="BM46" s="135"/>
      <c r="BN46" s="52" t="str">
        <f>IF(Table_Styles[[#This Row],[Height]]&lt;&gt;"",Table_Styles[[#This Row],[Height]],IF(Table_Styles[[#This Row],[Height Default]]&lt;&gt;"",Table_Styles[[#This Row],[Height Default]],""))</f>
        <v/>
      </c>
      <c r="BO46" s="52"/>
      <c r="BP46" s="52"/>
      <c r="BQ46" s="52" t="str">
        <f>IF(Table_Styles[[#This Row],[Top]]&lt;&gt;"",Table_Styles[[#This Row],[Top]],IF(Table_Styles[[#This Row],[Top Default]]&lt;&gt;"",Table_Styles[[#This Row],[Top Default]],""))</f>
        <v/>
      </c>
      <c r="BR46" s="52"/>
      <c r="BS46" s="52"/>
      <c r="BT46" s="52" t="str">
        <f>IF(Table_Styles[[#This Row],[Right]]&lt;&gt;"",Table_Styles[[#This Row],[Right]],IF(Table_Styles[[#This Row],[Right Default]]&lt;&gt;"",Table_Styles[[#This Row],[Right Default]],""))</f>
        <v/>
      </c>
      <c r="BU46" s="52"/>
      <c r="BV46" s="52"/>
      <c r="BW46" s="52" t="str">
        <f>IF(Table_Styles[[#This Row],[Bottom]]&lt;&gt;"",Table_Styles[[#This Row],[Bottom]],IF(Table_Styles[[#This Row],[Bottom Default]]&lt;&gt;"",Table_Styles[[#This Row],[Bottom Default]],""))</f>
        <v/>
      </c>
      <c r="BX46" s="52"/>
      <c r="BY46" s="52"/>
      <c r="BZ46" s="52" t="str">
        <f>IF(Table_Styles[[#This Row],[Left]]&lt;&gt;"",Table_Styles[[#This Row],[Left]],IF(Table_Styles[[#This Row],[Left Default]]&lt;&gt;"",Table_Styles[[#This Row],[Left Default]],""))</f>
        <v/>
      </c>
      <c r="CA46" s="135" t="s">
        <v>1065</v>
      </c>
      <c r="CB46" s="103" t="str">
        <f>IF(AND(Table_Styles[[#This Row],[Selector]]&lt;&gt;"",Table_Styles[[#This Row],[Font Family Used]]&lt;&gt;"",Table_Styles[[#This Row],[Font Weight Used]]&lt;&gt;""),Table_Styles[[#This Row],[Font Family Used]]&amp;" "&amp;Table_Styles[[#This Row],[Font Weight Used]],"")</f>
        <v>Montserrat 700</v>
      </c>
      <c r="CC46" s="103" t="str">
        <f ca="1">IF(AND(Table_Styles[[#This Row],[Selector]],COUNTIF(OFFSET(CC:CC,0,0,ROW()-1,1),"="&amp;Table_Styles[[#This Row],[Font]])=0),Table_Styles[[#This Row],[Font]],"")</f>
        <v/>
      </c>
      <c r="CD46" s="103" t="str">
        <f ca="1">IF(Table_Styles[[#This Row],[Unique Font]]&lt;&gt;"",
"{""fontFamily"":"""&amp;Table_Styles[[#This Row],[Font Family Used]]&amp;""",""fontWeight"":"&amp;Table_Styles[[#This Row],[Font Weight Used]]&amp;"}","")</f>
        <v/>
      </c>
      <c r="CE4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700;color: #000000;background: #FFFFFF;border: 1px solid #cfdaeb;border-radius: 3px;margin-right: -1px;margin-bottom: -1px;margin-left: 0 !important;padding-top: 15px;padding-right: 15px;padding-bottom: 13px;padding-left: 15px;display: block; z-index: 1; float:left;</v>
      </c>
      <c r="CF46" s="103" t="str">
        <f>IF(AND(Table_Styles[[#This Row],[Selector]]&lt;&gt;"", Table_Styles[[#This Row],[Config Properties]]&lt;&gt;""),
Table_Styles[[#This Row],[Selector]]&amp;" { "&amp;Table_Styles[[#This Row],[Config Properties]]&amp;" }","")</f>
        <v>formly-field label.btn, formly-field label.btn:hover, formly-field label.btn:active { font-family: 'Montserrat';font-size: 14px;font-weight: 700;color: #000000;background: #FFFFFF;border: 1px solid #cfdaeb;border-radius: 3px;margin-right: -1px;margin-bottom: -1px;margin-left: 0 !important;padding-top: 15px;padding-right: 15px;padding-bottom: 13px;padding-left: 15px;display: block; z-index: 1; float:left; }</v>
      </c>
      <c r="CG46" s="103" t="str">
        <f xml:space="preserve">
SUBSTITUTE(SUBSTITUTE(SUBSTITUTE(SUBSTITUTE(SUBSTITUTE(SUBSTITUTE(SUBSTITUTE(SUBSTITUTE(Table_Styles[[#This Row],[Config]],
" {","{"),
"{ ","{"),
" }","}"),
"} ","}"),
" ,",","),
", ",","),
" :",":"),
": ",":")</f>
        <v>formly-field label.btn,formly-field label.btn:hover,formly-field label.btn:active{font-family:'Montserrat';font-size:14px;font-weight:700;color:#000000;background:#FFFFFF;border:1px solid #cfdaeb;border-radius:3px;margin-right:-1px;margin-bottom:-1px;margin-left:0 !important;padding-top:15px;padding-right:15px;padding-bottom:13px;padding-left:15px;display:block; z-index:1; float:left;}</v>
      </c>
    </row>
    <row r="47" spans="2:85" ht="21" customHeight="1">
      <c r="B47" s="104" t="s">
        <v>1067</v>
      </c>
      <c r="C47" s="259" t="s">
        <v>1069</v>
      </c>
      <c r="D47" s="59"/>
      <c r="E47" s="59"/>
      <c r="F47" s="52" t="str">
        <f>IF(Table_Styles[[#This Row],[Font Family]]&lt;&gt;"",Table_Styles[[#This Row],[Font Family]],IF(Table_Styles[[#This Row],[Font Family Default]]&lt;&gt;"",Table_Styles[[#This Row],[Font Family Default]],""))</f>
        <v/>
      </c>
      <c r="G47" s="59"/>
      <c r="H47" s="59"/>
      <c r="I47" s="52" t="str">
        <f>IF(Table_Styles[[#This Row],[Font Size]]&lt;&gt;"",Table_Styles[[#This Row],[Font Size]],IF(Table_Styles[[#This Row],[Font Size Default]]&lt;&gt;"",Table_Styles[[#This Row],[Font Size Default]],""))</f>
        <v/>
      </c>
      <c r="J47" s="59"/>
      <c r="K47" s="59"/>
      <c r="L47" s="52" t="str">
        <f>IF(Table_Styles[[#This Row],[Font Weight]]&lt;&gt;"",Table_Styles[[#This Row],[Font Weight]],IF(Table_Styles[[#This Row],[Font Weight Default]]&lt;&gt;"",Table_Styles[[#This Row],[Font Weight Default]],""))</f>
        <v/>
      </c>
      <c r="M47" s="59"/>
      <c r="N47" s="59"/>
      <c r="O47" s="52" t="str">
        <f>IF(Table_Styles[[#This Row],[Colour]]&lt;&gt;"",Table_Styles[[#This Row],[Colour]],IF(Table_Styles[[#This Row],[Colour Default]]&lt;&gt;"",Table_Styles[[#This Row],[Colour Default]],""))</f>
        <v/>
      </c>
      <c r="P47" s="212"/>
      <c r="Q47" s="264"/>
      <c r="R47" s="52" t="str">
        <f>IF(Table_Styles[[#This Row],[Background]]&lt;&gt;"",Table_Styles[[#This Row],[Background]],IF(Table_Styles[[#This Row],[Background Default]]&lt;&gt;"",Table_Styles[[#This Row],[Background Default]],""))</f>
        <v/>
      </c>
      <c r="S47" s="29"/>
      <c r="T47" s="135"/>
      <c r="U47" s="52" t="str">
        <f>IF(Table_Styles[[#This Row],[Border]]&lt;&gt;"",Table_Styles[[#This Row],[Border]],IF(Table_Styles[[#This Row],[Border Default]]&lt;&gt;"",Table_Styles[[#This Row],[Border Default]],""))</f>
        <v/>
      </c>
      <c r="V47" s="59"/>
      <c r="W47" s="59"/>
      <c r="X47" s="52" t="str">
        <f>IF(Table_Styles[[#This Row],[Border Radius]]&lt;&gt;"",Table_Styles[[#This Row],[Border Radius]],IF(Table_Styles[[#This Row],[Border Radius Default]]&lt;&gt;"",Table_Styles[[#This Row],[Border Radius Default]],""))</f>
        <v/>
      </c>
      <c r="Y47" s="59"/>
      <c r="Z47" s="59"/>
      <c r="AA47" s="52" t="str">
        <f>IF(Table_Styles[[#This Row],[MT]]&lt;&gt;"",Table_Styles[[#This Row],[MT]],IF(Table_Styles[[#This Row],[MT Default]]&lt;&gt;"",Table_Styles[[#This Row],[MT Default]],""))</f>
        <v/>
      </c>
      <c r="AB47" s="59"/>
      <c r="AC47" s="59"/>
      <c r="AD47" s="52" t="str">
        <f>IF(Table_Styles[[#This Row],[MR]]&lt;&gt;"",Table_Styles[[#This Row],[MR]],IF(Table_Styles[[#This Row],[MR Default]]&lt;&gt;"",Table_Styles[[#This Row],[MR Default]],""))</f>
        <v/>
      </c>
      <c r="AE47" s="59"/>
      <c r="AF47" s="59"/>
      <c r="AG47" s="52" t="str">
        <f>IF(Table_Styles[[#This Row],[MB]]&lt;&gt;"",Table_Styles[[#This Row],[MB]],IF(Table_Styles[[#This Row],[MB Default]]&lt;&gt;"",Table_Styles[[#This Row],[MB Default]],""))</f>
        <v/>
      </c>
      <c r="AH47" s="59"/>
      <c r="AI47" s="59"/>
      <c r="AJ47" s="52" t="str">
        <f>IF(Table_Styles[[#This Row],[ML]]&lt;&gt;"",Table_Styles[[#This Row],[ML]],IF(Table_Styles[[#This Row],[ML Default]]&lt;&gt;"",Table_Styles[[#This Row],[ML Default]],""))</f>
        <v/>
      </c>
      <c r="AK47" s="59"/>
      <c r="AL47" s="59"/>
      <c r="AM47" s="52" t="str">
        <f>IF(Table_Styles[[#This Row],[PT]]&lt;&gt;"",Table_Styles[[#This Row],[PT]],IF(Table_Styles[[#This Row],[PT Default]]&lt;&gt;"",Table_Styles[[#This Row],[PT Default]],""))</f>
        <v/>
      </c>
      <c r="AN47" s="59"/>
      <c r="AO47" s="59"/>
      <c r="AP47" s="52" t="str">
        <f>IF(Table_Styles[[#This Row],[PR]]&lt;&gt;"",Table_Styles[[#This Row],[PR]],IF(Table_Styles[[#This Row],[PR Default]]&lt;&gt;"",Table_Styles[[#This Row],[PR Default]],""))</f>
        <v/>
      </c>
      <c r="AQ47" s="59"/>
      <c r="AR47" s="59"/>
      <c r="AS47" s="52" t="str">
        <f>IF(Table_Styles[[#This Row],[PB]]&lt;&gt;"",Table_Styles[[#This Row],[PB]],IF(Table_Styles[[#This Row],[PB Default]]&lt;&gt;"",Table_Styles[[#This Row],[PB Default]],""))</f>
        <v/>
      </c>
      <c r="AT47" s="59"/>
      <c r="AU47" s="59"/>
      <c r="AV47" s="52" t="str">
        <f>IF(Table_Styles[[#This Row],[PL]]&lt;&gt;"",Table_Styles[[#This Row],[PL]],IF(Table_Styles[[#This Row],[PL Default]]&lt;&gt;"",Table_Styles[[#This Row],[PL Default]],""))</f>
        <v/>
      </c>
      <c r="AW47" s="59"/>
      <c r="AX47" s="59"/>
      <c r="AY47" s="52" t="str">
        <f>IF(Table_Styles[[#This Row],[BT]]&lt;&gt;"",Table_Styles[[#This Row],[BT]],IF(Table_Styles[[#This Row],[BT Default]]&lt;&gt;"",Table_Styles[[#This Row],[BT Default]],""))</f>
        <v/>
      </c>
      <c r="AZ47" s="59"/>
      <c r="BA47" s="59"/>
      <c r="BB47" s="52" t="str">
        <f>IF(Table_Styles[[#This Row],[BR]]&lt;&gt;"",Table_Styles[[#This Row],[BR]],IF(Table_Styles[[#This Row],[BR Default]]&lt;&gt;"",Table_Styles[[#This Row],[BR Default]],""))</f>
        <v/>
      </c>
      <c r="BC47" s="59"/>
      <c r="BD47" s="59"/>
      <c r="BE47" s="52" t="str">
        <f>IF(Table_Styles[[#This Row],[BB]]&lt;&gt;"",Table_Styles[[#This Row],[BB]],IF(Table_Styles[[#This Row],[BB Default]]&lt;&gt;"",Table_Styles[[#This Row],[BB Default]],""))</f>
        <v/>
      </c>
      <c r="BF47" s="59"/>
      <c r="BG47" s="59"/>
      <c r="BH47" s="52" t="str">
        <f>IF(Table_Styles[[#This Row],[BL]]&lt;&gt;"",Table_Styles[[#This Row],[BL]],IF(Table_Styles[[#This Row],[BL Default]]&lt;&gt;"",Table_Styles[[#This Row],[BL Default]],""))</f>
        <v/>
      </c>
      <c r="BI47" s="59"/>
      <c r="BJ47" s="59"/>
      <c r="BK47" s="52" t="str">
        <f>IF(Table_Styles[[#This Row],[Width]]&lt;&gt;"",Table_Styles[[#This Row],[Width]],IF(Table_Styles[[#This Row],[Width Default]]&lt;&gt;"",Table_Styles[[#This Row],[Width Default]],""))</f>
        <v/>
      </c>
      <c r="BL47" s="59"/>
      <c r="BM47" s="59"/>
      <c r="BN47" s="52" t="str">
        <f>IF(Table_Styles[[#This Row],[Height]]&lt;&gt;"",Table_Styles[[#This Row],[Height]],IF(Table_Styles[[#This Row],[Height Default]]&lt;&gt;"",Table_Styles[[#This Row],[Height Default]],""))</f>
        <v/>
      </c>
      <c r="BO47" s="52"/>
      <c r="BP47" s="52"/>
      <c r="BQ47" s="52" t="str">
        <f>IF(Table_Styles[[#This Row],[Top]]&lt;&gt;"",Table_Styles[[#This Row],[Top]],IF(Table_Styles[[#This Row],[Top Default]]&lt;&gt;"",Table_Styles[[#This Row],[Top Default]],""))</f>
        <v/>
      </c>
      <c r="BR47" s="52"/>
      <c r="BS47" s="52"/>
      <c r="BT47" s="52" t="str">
        <f>IF(Table_Styles[[#This Row],[Right]]&lt;&gt;"",Table_Styles[[#This Row],[Right]],IF(Table_Styles[[#This Row],[Right Default]]&lt;&gt;"",Table_Styles[[#This Row],[Right Default]],""))</f>
        <v/>
      </c>
      <c r="BU47" s="52"/>
      <c r="BV47" s="52"/>
      <c r="BW47" s="52" t="str">
        <f>IF(Table_Styles[[#This Row],[Bottom]]&lt;&gt;"",Table_Styles[[#This Row],[Bottom]],IF(Table_Styles[[#This Row],[Bottom Default]]&lt;&gt;"",Table_Styles[[#This Row],[Bottom Default]],""))</f>
        <v/>
      </c>
      <c r="BX47" s="52"/>
      <c r="BY47" s="52"/>
      <c r="BZ47" s="52" t="str">
        <f>IF(Table_Styles[[#This Row],[Left]]&lt;&gt;"",Table_Styles[[#This Row],[Left]],IF(Table_Styles[[#This Row],[Left Default]]&lt;&gt;"",Table_Styles[[#This Row],[Left Default]],""))</f>
        <v/>
      </c>
      <c r="CA47" s="135" t="s">
        <v>1080</v>
      </c>
      <c r="CB47" s="103" t="str">
        <f>IF(AND(Table_Styles[[#This Row],[Selector]]&lt;&gt;"",Table_Styles[[#This Row],[Font Family Used]]&lt;&gt;"",Table_Styles[[#This Row],[Font Weight Used]]&lt;&gt;""),Table_Styles[[#This Row],[Font Family Used]]&amp;" "&amp;Table_Styles[[#This Row],[Font Weight Used]],"")</f>
        <v/>
      </c>
      <c r="CC47" s="103" t="str">
        <f ca="1">IF(AND(Table_Styles[[#This Row],[Selector]],COUNTIF(OFFSET(CC:CC,0,0,ROW()-1,1),"="&amp;Table_Styles[[#This Row],[Font]])=0),Table_Styles[[#This Row],[Font]],"")</f>
        <v/>
      </c>
      <c r="CD47" s="103" t="str">
        <f ca="1">IF(Table_Styles[[#This Row],[Unique Font]]&lt;&gt;"",
"{""fontFamily"":"""&amp;Table_Styles[[#This Row],[Font Family Used]]&amp;""",""fontWeight"":"&amp;Table_Styles[[#This Row],[Font Weight Used]]&amp;"}","")</f>
        <v/>
      </c>
      <c r="CE4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border-top-left-radius: 4px !important; border-bottom-left-radius: 4px !important;</v>
      </c>
      <c r="CF47" s="103" t="str">
        <f>IF(AND(Table_Styles[[#This Row],[Selector]]&lt;&gt;"", Table_Styles[[#This Row],[Config Properties]]&lt;&gt;""),
Table_Styles[[#This Row],[Selector]]&amp;" { "&amp;Table_Styles[[#This Row],[Config Properties]]&amp;" }","")</f>
        <v>formly-field label.btn:first-child { border-top-left-radius: 4px !important; border-bottom-left-radius: 4px !important; }</v>
      </c>
      <c r="CG47" s="103" t="str">
        <f xml:space="preserve">
SUBSTITUTE(SUBSTITUTE(SUBSTITUTE(SUBSTITUTE(SUBSTITUTE(SUBSTITUTE(SUBSTITUTE(SUBSTITUTE(Table_Styles[[#This Row],[Config]],
" {","{"),
"{ ","{"),
" }","}"),
"} ","}"),
" ,",","),
", ",","),
" :",":"),
": ",":")</f>
        <v>formly-field label.btn:first-child{border-top-left-radius:4px !important; border-bottom-left-radius:4px !important;}</v>
      </c>
    </row>
    <row r="48" spans="2:85" ht="21" customHeight="1">
      <c r="B48" s="104" t="s">
        <v>1068</v>
      </c>
      <c r="C48" s="259" t="s">
        <v>1070</v>
      </c>
      <c r="D48" s="59"/>
      <c r="E48" s="59"/>
      <c r="F48" s="52" t="str">
        <f>IF(Table_Styles[[#This Row],[Font Family]]&lt;&gt;"",Table_Styles[[#This Row],[Font Family]],IF(Table_Styles[[#This Row],[Font Family Default]]&lt;&gt;"",Table_Styles[[#This Row],[Font Family Default]],""))</f>
        <v/>
      </c>
      <c r="G48" s="59"/>
      <c r="H48" s="59"/>
      <c r="I48" s="52" t="str">
        <f>IF(Table_Styles[[#This Row],[Font Size]]&lt;&gt;"",Table_Styles[[#This Row],[Font Size]],IF(Table_Styles[[#This Row],[Font Size Default]]&lt;&gt;"",Table_Styles[[#This Row],[Font Size Default]],""))</f>
        <v/>
      </c>
      <c r="J48" s="59"/>
      <c r="K48" s="59"/>
      <c r="L48" s="52" t="str">
        <f>IF(Table_Styles[[#This Row],[Font Weight]]&lt;&gt;"",Table_Styles[[#This Row],[Font Weight]],IF(Table_Styles[[#This Row],[Font Weight Default]]&lt;&gt;"",Table_Styles[[#This Row],[Font Weight Default]],""))</f>
        <v/>
      </c>
      <c r="M48" s="59"/>
      <c r="N48" s="59"/>
      <c r="O48" s="52" t="str">
        <f>IF(Table_Styles[[#This Row],[Colour]]&lt;&gt;"",Table_Styles[[#This Row],[Colour]],IF(Table_Styles[[#This Row],[Colour Default]]&lt;&gt;"",Table_Styles[[#This Row],[Colour Default]],""))</f>
        <v/>
      </c>
      <c r="P48" s="212"/>
      <c r="Q48" s="264"/>
      <c r="R48" s="52" t="str">
        <f>IF(Table_Styles[[#This Row],[Background]]&lt;&gt;"",Table_Styles[[#This Row],[Background]],IF(Table_Styles[[#This Row],[Background Default]]&lt;&gt;"",Table_Styles[[#This Row],[Background Default]],""))</f>
        <v/>
      </c>
      <c r="S48" s="29"/>
      <c r="T48" s="135"/>
      <c r="U48" s="52" t="str">
        <f>IF(Table_Styles[[#This Row],[Border]]&lt;&gt;"",Table_Styles[[#This Row],[Border]],IF(Table_Styles[[#This Row],[Border Default]]&lt;&gt;"",Table_Styles[[#This Row],[Border Default]],""))</f>
        <v/>
      </c>
      <c r="V48" s="59"/>
      <c r="W48" s="59"/>
      <c r="X48" s="52" t="str">
        <f>IF(Table_Styles[[#This Row],[Border Radius]]&lt;&gt;"",Table_Styles[[#This Row],[Border Radius]],IF(Table_Styles[[#This Row],[Border Radius Default]]&lt;&gt;"",Table_Styles[[#This Row],[Border Radius Default]],""))</f>
        <v/>
      </c>
      <c r="Y48" s="59"/>
      <c r="Z48" s="59"/>
      <c r="AA48" s="52" t="str">
        <f>IF(Table_Styles[[#This Row],[MT]]&lt;&gt;"",Table_Styles[[#This Row],[MT]],IF(Table_Styles[[#This Row],[MT Default]]&lt;&gt;"",Table_Styles[[#This Row],[MT Default]],""))</f>
        <v/>
      </c>
      <c r="AB48" s="59"/>
      <c r="AC48" s="59"/>
      <c r="AD48" s="52" t="str">
        <f>IF(Table_Styles[[#This Row],[MR]]&lt;&gt;"",Table_Styles[[#This Row],[MR]],IF(Table_Styles[[#This Row],[MR Default]]&lt;&gt;"",Table_Styles[[#This Row],[MR Default]],""))</f>
        <v/>
      </c>
      <c r="AE48" s="59"/>
      <c r="AF48" s="59"/>
      <c r="AG48" s="52" t="str">
        <f>IF(Table_Styles[[#This Row],[MB]]&lt;&gt;"",Table_Styles[[#This Row],[MB]],IF(Table_Styles[[#This Row],[MB Default]]&lt;&gt;"",Table_Styles[[#This Row],[MB Default]],""))</f>
        <v/>
      </c>
      <c r="AH48" s="59"/>
      <c r="AI48" s="59"/>
      <c r="AJ48" s="52" t="str">
        <f>IF(Table_Styles[[#This Row],[ML]]&lt;&gt;"",Table_Styles[[#This Row],[ML]],IF(Table_Styles[[#This Row],[ML Default]]&lt;&gt;"",Table_Styles[[#This Row],[ML Default]],""))</f>
        <v/>
      </c>
      <c r="AK48" s="59"/>
      <c r="AL48" s="59"/>
      <c r="AM48" s="52" t="str">
        <f>IF(Table_Styles[[#This Row],[PT]]&lt;&gt;"",Table_Styles[[#This Row],[PT]],IF(Table_Styles[[#This Row],[PT Default]]&lt;&gt;"",Table_Styles[[#This Row],[PT Default]],""))</f>
        <v/>
      </c>
      <c r="AN48" s="59"/>
      <c r="AO48" s="59"/>
      <c r="AP48" s="52" t="str">
        <f>IF(Table_Styles[[#This Row],[PR]]&lt;&gt;"",Table_Styles[[#This Row],[PR]],IF(Table_Styles[[#This Row],[PR Default]]&lt;&gt;"",Table_Styles[[#This Row],[PR Default]],""))</f>
        <v/>
      </c>
      <c r="AQ48" s="59"/>
      <c r="AR48" s="59"/>
      <c r="AS48" s="52" t="str">
        <f>IF(Table_Styles[[#This Row],[PB]]&lt;&gt;"",Table_Styles[[#This Row],[PB]],IF(Table_Styles[[#This Row],[PB Default]]&lt;&gt;"",Table_Styles[[#This Row],[PB Default]],""))</f>
        <v/>
      </c>
      <c r="AT48" s="59"/>
      <c r="AU48" s="59"/>
      <c r="AV48" s="52" t="str">
        <f>IF(Table_Styles[[#This Row],[PL]]&lt;&gt;"",Table_Styles[[#This Row],[PL]],IF(Table_Styles[[#This Row],[PL Default]]&lt;&gt;"",Table_Styles[[#This Row],[PL Default]],""))</f>
        <v/>
      </c>
      <c r="AW48" s="59"/>
      <c r="AX48" s="59"/>
      <c r="AY48" s="52" t="str">
        <f>IF(Table_Styles[[#This Row],[BT]]&lt;&gt;"",Table_Styles[[#This Row],[BT]],IF(Table_Styles[[#This Row],[BT Default]]&lt;&gt;"",Table_Styles[[#This Row],[BT Default]],""))</f>
        <v/>
      </c>
      <c r="AZ48" s="59"/>
      <c r="BA48" s="59"/>
      <c r="BB48" s="52" t="str">
        <f>IF(Table_Styles[[#This Row],[BR]]&lt;&gt;"",Table_Styles[[#This Row],[BR]],IF(Table_Styles[[#This Row],[BR Default]]&lt;&gt;"",Table_Styles[[#This Row],[BR Default]],""))</f>
        <v/>
      </c>
      <c r="BC48" s="59"/>
      <c r="BD48" s="59"/>
      <c r="BE48" s="52" t="str">
        <f>IF(Table_Styles[[#This Row],[BB]]&lt;&gt;"",Table_Styles[[#This Row],[BB]],IF(Table_Styles[[#This Row],[BB Default]]&lt;&gt;"",Table_Styles[[#This Row],[BB Default]],""))</f>
        <v/>
      </c>
      <c r="BF48" s="59"/>
      <c r="BG48" s="59"/>
      <c r="BH48" s="52" t="str">
        <f>IF(Table_Styles[[#This Row],[BL]]&lt;&gt;"",Table_Styles[[#This Row],[BL]],IF(Table_Styles[[#This Row],[BL Default]]&lt;&gt;"",Table_Styles[[#This Row],[BL Default]],""))</f>
        <v/>
      </c>
      <c r="BI48" s="59"/>
      <c r="BJ48" s="59"/>
      <c r="BK48" s="52" t="str">
        <f>IF(Table_Styles[[#This Row],[Width]]&lt;&gt;"",Table_Styles[[#This Row],[Width]],IF(Table_Styles[[#This Row],[Width Default]]&lt;&gt;"",Table_Styles[[#This Row],[Width Default]],""))</f>
        <v/>
      </c>
      <c r="BL48" s="59"/>
      <c r="BM48" s="59"/>
      <c r="BN48" s="52" t="str">
        <f>IF(Table_Styles[[#This Row],[Height]]&lt;&gt;"",Table_Styles[[#This Row],[Height]],IF(Table_Styles[[#This Row],[Height Default]]&lt;&gt;"",Table_Styles[[#This Row],[Height Default]],""))</f>
        <v/>
      </c>
      <c r="BO48" s="52"/>
      <c r="BP48" s="52"/>
      <c r="BQ48" s="52" t="str">
        <f>IF(Table_Styles[[#This Row],[Top]]&lt;&gt;"",Table_Styles[[#This Row],[Top]],IF(Table_Styles[[#This Row],[Top Default]]&lt;&gt;"",Table_Styles[[#This Row],[Top Default]],""))</f>
        <v/>
      </c>
      <c r="BR48" s="52"/>
      <c r="BS48" s="52"/>
      <c r="BT48" s="52" t="str">
        <f>IF(Table_Styles[[#This Row],[Right]]&lt;&gt;"",Table_Styles[[#This Row],[Right]],IF(Table_Styles[[#This Row],[Right Default]]&lt;&gt;"",Table_Styles[[#This Row],[Right Default]],""))</f>
        <v/>
      </c>
      <c r="BU48" s="52"/>
      <c r="BV48" s="52"/>
      <c r="BW48" s="52" t="str">
        <f>IF(Table_Styles[[#This Row],[Bottom]]&lt;&gt;"",Table_Styles[[#This Row],[Bottom]],IF(Table_Styles[[#This Row],[Bottom Default]]&lt;&gt;"",Table_Styles[[#This Row],[Bottom Default]],""))</f>
        <v/>
      </c>
      <c r="BX48" s="52"/>
      <c r="BY48" s="52"/>
      <c r="BZ48" s="52" t="str">
        <f>IF(Table_Styles[[#This Row],[Left]]&lt;&gt;"",Table_Styles[[#This Row],[Left]],IF(Table_Styles[[#This Row],[Left Default]]&lt;&gt;"",Table_Styles[[#This Row],[Left Default]],""))</f>
        <v/>
      </c>
      <c r="CA48" s="135" t="s">
        <v>1081</v>
      </c>
      <c r="CB48" s="103" t="str">
        <f>IF(AND(Table_Styles[[#This Row],[Selector]]&lt;&gt;"",Table_Styles[[#This Row],[Font Family Used]]&lt;&gt;"",Table_Styles[[#This Row],[Font Weight Used]]&lt;&gt;""),Table_Styles[[#This Row],[Font Family Used]]&amp;" "&amp;Table_Styles[[#This Row],[Font Weight Used]],"")</f>
        <v/>
      </c>
      <c r="CC48" s="103" t="str">
        <f ca="1">IF(AND(Table_Styles[[#This Row],[Selector]],COUNTIF(OFFSET(CC:CC,0,0,ROW()-1,1),"="&amp;Table_Styles[[#This Row],[Font]])=0),Table_Styles[[#This Row],[Font]],"")</f>
        <v/>
      </c>
      <c r="CD48" s="103" t="str">
        <f ca="1">IF(Table_Styles[[#This Row],[Unique Font]]&lt;&gt;"",
"{""fontFamily"":"""&amp;Table_Styles[[#This Row],[Font Family Used]]&amp;""",""fontWeight"":"&amp;Table_Styles[[#This Row],[Font Weight Used]]&amp;"}","")</f>
        <v/>
      </c>
      <c r="CE4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xml:space="preserve">border-top-right-radius: 4px !important; border-bottom-right-radius: 4px !important; </v>
      </c>
      <c r="CF48" s="103" t="str">
        <f>IF(AND(Table_Styles[[#This Row],[Selector]]&lt;&gt;"", Table_Styles[[#This Row],[Config Properties]]&lt;&gt;""),
Table_Styles[[#This Row],[Selector]]&amp;" { "&amp;Table_Styles[[#This Row],[Config Properties]]&amp;" }","")</f>
        <v>formly-field label.btn:last-child { border-top-right-radius: 4px !important; border-bottom-right-radius: 4px !important;  }</v>
      </c>
      <c r="CG48" s="103" t="str">
        <f xml:space="preserve">
SUBSTITUTE(SUBSTITUTE(SUBSTITUTE(SUBSTITUTE(SUBSTITUTE(SUBSTITUTE(SUBSTITUTE(SUBSTITUTE(Table_Styles[[#This Row],[Config]],
" {","{"),
"{ ","{"),
" }","}"),
"} ","}"),
" ,",","),
", ",","),
" :",":"),
": ",":")</f>
        <v>formly-field label.btn:last-child{border-top-right-radius:4px !important; border-bottom-right-radius:4px !important; }</v>
      </c>
    </row>
    <row r="49" spans="2:85" ht="21" customHeight="1">
      <c r="B49" s="103" t="s">
        <v>426</v>
      </c>
      <c r="C49" s="103" t="s">
        <v>427</v>
      </c>
      <c r="D49" s="59"/>
      <c r="E49" s="59"/>
      <c r="F49" s="52" t="str">
        <f>IF(Table_Styles[[#This Row],[Font Family]]&lt;&gt;"",Table_Styles[[#This Row],[Font Family]],IF(Table_Styles[[#This Row],[Font Family Default]]&lt;&gt;"",Table_Styles[[#This Row],[Font Family Default]],""))</f>
        <v/>
      </c>
      <c r="G49" s="59"/>
      <c r="H49" s="59"/>
      <c r="I49" s="52" t="str">
        <f>IF(Table_Styles[[#This Row],[Font Size]]&lt;&gt;"",Table_Styles[[#This Row],[Font Size]],IF(Table_Styles[[#This Row],[Font Size Default]]&lt;&gt;"",Table_Styles[[#This Row],[Font Size Default]],""))</f>
        <v/>
      </c>
      <c r="J49" s="59"/>
      <c r="K49" s="59"/>
      <c r="L49" s="52" t="str">
        <f>IF(Table_Styles[[#This Row],[Font Weight]]&lt;&gt;"",Table_Styles[[#This Row],[Font Weight]],IF(Table_Styles[[#This Row],[Font Weight Default]]&lt;&gt;"",Table_Styles[[#This Row],[Font Weight Default]],""))</f>
        <v/>
      </c>
      <c r="M49" s="299" t="s">
        <v>1650</v>
      </c>
      <c r="N49" s="59"/>
      <c r="O49" s="52" t="str">
        <f>IF(Table_Styles[[#This Row],[Colour]]&lt;&gt;"",Table_Styles[[#This Row],[Colour]],IF(Table_Styles[[#This Row],[Colour Default]]&lt;&gt;"",Table_Styles[[#This Row],[Colour Default]],""))</f>
        <v>#ffffff</v>
      </c>
      <c r="P49" s="305" t="s">
        <v>1705</v>
      </c>
      <c r="Q49" s="268" t="str">
        <f>Colour_Background_3</f>
        <v>#cfdaeb</v>
      </c>
      <c r="R49" s="52" t="str">
        <f>IF(Table_Styles[[#This Row],[Background]]&lt;&gt;"",Table_Styles[[#This Row],[Background]],IF(Table_Styles[[#This Row],[Background Default]]&lt;&gt;"",Table_Styles[[#This Row],[Background Default]],""))</f>
        <v>#ff9629</v>
      </c>
      <c r="S49" s="29"/>
      <c r="T49" s="135" t="s">
        <v>1061</v>
      </c>
      <c r="U49" s="52" t="str">
        <f>IF(Table_Styles[[#This Row],[Border]]&lt;&gt;"",Table_Styles[[#This Row],[Border]],IF(Table_Styles[[#This Row],[Border Default]]&lt;&gt;"",Table_Styles[[#This Row],[Border Default]],""))</f>
        <v>1px solid #c4c4c4;</v>
      </c>
      <c r="V49" s="59"/>
      <c r="W49" s="59"/>
      <c r="X49" s="52" t="str">
        <f>IF(Table_Styles[[#This Row],[Border Radius]]&lt;&gt;"",Table_Styles[[#This Row],[Border Radius]],IF(Table_Styles[[#This Row],[Border Radius Default]]&lt;&gt;"",Table_Styles[[#This Row],[Border Radius Default]],""))</f>
        <v/>
      </c>
      <c r="Y49" s="59"/>
      <c r="Z49" s="59"/>
      <c r="AA49" s="52" t="str">
        <f>IF(Table_Styles[[#This Row],[MT]]&lt;&gt;"",Table_Styles[[#This Row],[MT]],IF(Table_Styles[[#This Row],[MT Default]]&lt;&gt;"",Table_Styles[[#This Row],[MT Default]],""))</f>
        <v/>
      </c>
      <c r="AB49" s="59"/>
      <c r="AC49" s="59"/>
      <c r="AD49" s="52" t="str">
        <f>IF(Table_Styles[[#This Row],[MR]]&lt;&gt;"",Table_Styles[[#This Row],[MR]],IF(Table_Styles[[#This Row],[MR Default]]&lt;&gt;"",Table_Styles[[#This Row],[MR Default]],""))</f>
        <v/>
      </c>
      <c r="AE49" s="59"/>
      <c r="AF49" s="59"/>
      <c r="AG49" s="52" t="str">
        <f>IF(Table_Styles[[#This Row],[MB]]&lt;&gt;"",Table_Styles[[#This Row],[MB]],IF(Table_Styles[[#This Row],[MB Default]]&lt;&gt;"",Table_Styles[[#This Row],[MB Default]],""))</f>
        <v/>
      </c>
      <c r="AH49" s="59"/>
      <c r="AI49" s="59"/>
      <c r="AJ49" s="52" t="str">
        <f>IF(Table_Styles[[#This Row],[ML]]&lt;&gt;"",Table_Styles[[#This Row],[ML]],IF(Table_Styles[[#This Row],[ML Default]]&lt;&gt;"",Table_Styles[[#This Row],[ML Default]],""))</f>
        <v/>
      </c>
      <c r="AK49" s="59"/>
      <c r="AL49" s="59"/>
      <c r="AM49" s="52" t="str">
        <f>IF(Table_Styles[[#This Row],[PT]]&lt;&gt;"",Table_Styles[[#This Row],[PT]],IF(Table_Styles[[#This Row],[PT Default]]&lt;&gt;"",Table_Styles[[#This Row],[PT Default]],""))</f>
        <v/>
      </c>
      <c r="AN49" s="59"/>
      <c r="AO49" s="59"/>
      <c r="AP49" s="52" t="str">
        <f>IF(Table_Styles[[#This Row],[PR]]&lt;&gt;"",Table_Styles[[#This Row],[PR]],IF(Table_Styles[[#This Row],[PR Default]]&lt;&gt;"",Table_Styles[[#This Row],[PR Default]],""))</f>
        <v/>
      </c>
      <c r="AQ49" s="59"/>
      <c r="AR49" s="59"/>
      <c r="AS49" s="52" t="str">
        <f>IF(Table_Styles[[#This Row],[PB]]&lt;&gt;"",Table_Styles[[#This Row],[PB]],IF(Table_Styles[[#This Row],[PB Default]]&lt;&gt;"",Table_Styles[[#This Row],[PB Default]],""))</f>
        <v/>
      </c>
      <c r="AT49" s="59"/>
      <c r="AU49" s="59"/>
      <c r="AV49" s="52" t="str">
        <f>IF(Table_Styles[[#This Row],[PL]]&lt;&gt;"",Table_Styles[[#This Row],[PL]],IF(Table_Styles[[#This Row],[PL Default]]&lt;&gt;"",Table_Styles[[#This Row],[PL Default]],""))</f>
        <v/>
      </c>
      <c r="AW49" s="59"/>
      <c r="AX49" s="59"/>
      <c r="AY49" s="52" t="str">
        <f>IF(Table_Styles[[#This Row],[BT]]&lt;&gt;"",Table_Styles[[#This Row],[BT]],IF(Table_Styles[[#This Row],[BT Default]]&lt;&gt;"",Table_Styles[[#This Row],[BT Default]],""))</f>
        <v/>
      </c>
      <c r="AZ49" s="59"/>
      <c r="BA49" s="59"/>
      <c r="BB49" s="52" t="str">
        <f>IF(Table_Styles[[#This Row],[BR]]&lt;&gt;"",Table_Styles[[#This Row],[BR]],IF(Table_Styles[[#This Row],[BR Default]]&lt;&gt;"",Table_Styles[[#This Row],[BR Default]],""))</f>
        <v/>
      </c>
      <c r="BC49" s="59"/>
      <c r="BD49" s="59"/>
      <c r="BE49" s="52" t="str">
        <f>IF(Table_Styles[[#This Row],[BB]]&lt;&gt;"",Table_Styles[[#This Row],[BB]],IF(Table_Styles[[#This Row],[BB Default]]&lt;&gt;"",Table_Styles[[#This Row],[BB Default]],""))</f>
        <v/>
      </c>
      <c r="BF49" s="59"/>
      <c r="BG49" s="59"/>
      <c r="BH49" s="52" t="str">
        <f>IF(Table_Styles[[#This Row],[BL]]&lt;&gt;"",Table_Styles[[#This Row],[BL]],IF(Table_Styles[[#This Row],[BL Default]]&lt;&gt;"",Table_Styles[[#This Row],[BL Default]],""))</f>
        <v/>
      </c>
      <c r="BI49" s="59"/>
      <c r="BJ49" s="59"/>
      <c r="BK49" s="52" t="str">
        <f>IF(Table_Styles[[#This Row],[Width]]&lt;&gt;"",Table_Styles[[#This Row],[Width]],IF(Table_Styles[[#This Row],[Width Default]]&lt;&gt;"",Table_Styles[[#This Row],[Width Default]],""))</f>
        <v/>
      </c>
      <c r="BL49" s="59"/>
      <c r="BM49" s="59"/>
      <c r="BN49" s="52" t="str">
        <f>IF(Table_Styles[[#This Row],[Height]]&lt;&gt;"",Table_Styles[[#This Row],[Height]],IF(Table_Styles[[#This Row],[Height Default]]&lt;&gt;"",Table_Styles[[#This Row],[Height Default]],""))</f>
        <v/>
      </c>
      <c r="BO49" s="52"/>
      <c r="BP49" s="52"/>
      <c r="BQ49" s="52" t="str">
        <f>IF(Table_Styles[[#This Row],[Top]]&lt;&gt;"",Table_Styles[[#This Row],[Top]],IF(Table_Styles[[#This Row],[Top Default]]&lt;&gt;"",Table_Styles[[#This Row],[Top Default]],""))</f>
        <v/>
      </c>
      <c r="BR49" s="52"/>
      <c r="BS49" s="52"/>
      <c r="BT49" s="52" t="str">
        <f>IF(Table_Styles[[#This Row],[Right]]&lt;&gt;"",Table_Styles[[#This Row],[Right]],IF(Table_Styles[[#This Row],[Right Default]]&lt;&gt;"",Table_Styles[[#This Row],[Right Default]],""))</f>
        <v/>
      </c>
      <c r="BU49" s="52"/>
      <c r="BV49" s="52"/>
      <c r="BW49" s="52" t="str">
        <f>IF(Table_Styles[[#This Row],[Bottom]]&lt;&gt;"",Table_Styles[[#This Row],[Bottom]],IF(Table_Styles[[#This Row],[Bottom Default]]&lt;&gt;"",Table_Styles[[#This Row],[Bottom Default]],""))</f>
        <v/>
      </c>
      <c r="BX49" s="52"/>
      <c r="BY49" s="52"/>
      <c r="BZ49" s="52" t="str">
        <f>IF(Table_Styles[[#This Row],[Left]]&lt;&gt;"",Table_Styles[[#This Row],[Left]],IF(Table_Styles[[#This Row],[Left Default]]&lt;&gt;"",Table_Styles[[#This Row],[Left Default]],""))</f>
        <v/>
      </c>
      <c r="CA49" s="135" t="s">
        <v>1066</v>
      </c>
      <c r="CB49" s="103" t="str">
        <f>IF(AND(Table_Styles[[#This Row],[Selector]]&lt;&gt;"",Table_Styles[[#This Row],[Font Family Used]]&lt;&gt;"",Table_Styles[[#This Row],[Font Weight Used]]&lt;&gt;""),Table_Styles[[#This Row],[Font Family Used]]&amp;" "&amp;Table_Styles[[#This Row],[Font Weight Used]],"")</f>
        <v/>
      </c>
      <c r="CC49" s="103" t="str">
        <f ca="1">IF(AND(Table_Styles[[#This Row],[Selector]],COUNTIF(OFFSET(CC:CC,0,0,ROW()-1,1),"="&amp;Table_Styles[[#This Row],[Font]])=0),Table_Styles[[#This Row],[Font]],"")</f>
        <v/>
      </c>
      <c r="CD49" s="103" t="str">
        <f ca="1">IF(Table_Styles[[#This Row],[Unique Font]]&lt;&gt;"",
"{""fontFamily"":"""&amp;Table_Styles[[#This Row],[Font Family Used]]&amp;""",""fontWeight"":"&amp;Table_Styles[[#This Row],[Font Weight Used]]&amp;"}","")</f>
        <v/>
      </c>
      <c r="CE4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#ff9629;border: 1px solid #c4c4c4;;z-index: 2; position: relative;</v>
      </c>
      <c r="CF49" s="103" t="str">
        <f>IF(AND(Table_Styles[[#This Row],[Selector]]&lt;&gt;"", Table_Styles[[#This Row],[Config Properties]]&lt;&gt;""),
Table_Styles[[#This Row],[Selector]]&amp;" { "&amp;Table_Styles[[#This Row],[Config Properties]]&amp;" }","")</f>
        <v>formly-field label.btn.selected, formly-field label.btn.selected:hover, formly-field label.selected:active { color: #ffffff;background: #ff9629;border: 1px solid #c4c4c4;;z-index: 2; position: relative; }</v>
      </c>
      <c r="CG49" s="103" t="str">
        <f xml:space="preserve">
SUBSTITUTE(SUBSTITUTE(SUBSTITUTE(SUBSTITUTE(SUBSTITUTE(SUBSTITUTE(SUBSTITUTE(SUBSTITUTE(Table_Styles[[#This Row],[Config]],
" {","{"),
"{ ","{"),
" }","}"),
"} ","}"),
" ,",","),
", ",","),
" :",":"),
": ",":")</f>
        <v>formly-field label.btn.selected,formly-field label.btn.selected:hover,formly-field label.selected:active{color:#ffffff;background:#ff9629;border:1px solid #c4c4c4;;z-index:2; position:relative;}</v>
      </c>
    </row>
    <row r="50" spans="2:85" ht="21" customHeight="1">
      <c r="B50" s="104" t="s">
        <v>428</v>
      </c>
      <c r="C50" s="104" t="s">
        <v>429</v>
      </c>
      <c r="D50" s="59"/>
      <c r="E50" s="59"/>
      <c r="F50" s="50" t="str">
        <f>IF(Table_Styles[[#This Row],[Font Family]]&lt;&gt;"",Table_Styles[[#This Row],[Font Family]],IF(Table_Styles[[#This Row],[Font Family Default]]&lt;&gt;"",Table_Styles[[#This Row],[Font Family Default]],""))</f>
        <v/>
      </c>
      <c r="G50" s="59"/>
      <c r="H50" s="135" t="s">
        <v>430</v>
      </c>
      <c r="I50" s="50" t="str">
        <f>IF(Table_Styles[[#This Row],[Font Size]]&lt;&gt;"",Table_Styles[[#This Row],[Font Size]],IF(Table_Styles[[#This Row],[Font Size Default]]&lt;&gt;"",Table_Styles[[#This Row],[Font Size Default]],""))</f>
        <v>25px</v>
      </c>
      <c r="J50" s="59"/>
      <c r="K50" s="59"/>
      <c r="L50" s="50" t="str">
        <f>IF(Table_Styles[[#This Row],[Font Weight]]&lt;&gt;"",Table_Styles[[#This Row],[Font Weight]],IF(Table_Styles[[#This Row],[Font Weight Default]]&lt;&gt;"",Table_Styles[[#This Row],[Font Weight Default]],""))</f>
        <v/>
      </c>
      <c r="M50" s="59"/>
      <c r="N50" s="59"/>
      <c r="O50" s="50" t="str">
        <f>IF(Table_Styles[[#This Row],[Colour]]&lt;&gt;"",Table_Styles[[#This Row],[Colour]],IF(Table_Styles[[#This Row],[Colour Default]]&lt;&gt;"",Table_Styles[[#This Row],[Colour Default]],""))</f>
        <v/>
      </c>
      <c r="P50" s="59"/>
      <c r="Q50" s="59"/>
      <c r="R50" s="50" t="str">
        <f>IF(Table_Styles[[#This Row],[Background]]&lt;&gt;"",Table_Styles[[#This Row],[Background]],IF(Table_Styles[[#This Row],[Background Default]]&lt;&gt;"",Table_Styles[[#This Row],[Background Default]],""))</f>
        <v/>
      </c>
      <c r="S50" s="59"/>
      <c r="T50" s="59"/>
      <c r="U50" s="50" t="str">
        <f>IF(Table_Styles[[#This Row],[Border]]&lt;&gt;"",Table_Styles[[#This Row],[Border]],IF(Table_Styles[[#This Row],[Border Default]]&lt;&gt;"",Table_Styles[[#This Row],[Border Default]],""))</f>
        <v/>
      </c>
      <c r="V50" s="59"/>
      <c r="W50" s="59"/>
      <c r="X50" s="50" t="str">
        <f>IF(Table_Styles[[#This Row],[Border Radius]]&lt;&gt;"",Table_Styles[[#This Row],[Border Radius]],IF(Table_Styles[[#This Row],[Border Radius Default]]&lt;&gt;"",Table_Styles[[#This Row],[Border Radius Default]],""))</f>
        <v/>
      </c>
      <c r="Y50" s="59"/>
      <c r="Z50" s="135" t="s">
        <v>431</v>
      </c>
      <c r="AA50" s="50" t="str">
        <f>IF(Table_Styles[[#This Row],[MT]]&lt;&gt;"",Table_Styles[[#This Row],[MT]],IF(Table_Styles[[#This Row],[MT Default]]&lt;&gt;"",Table_Styles[[#This Row],[MT Default]],""))</f>
        <v>3px</v>
      </c>
      <c r="AB50" s="59"/>
      <c r="AC50" s="59"/>
      <c r="AD50" s="50" t="str">
        <f>IF(Table_Styles[[#This Row],[MR]]&lt;&gt;"",Table_Styles[[#This Row],[MR]],IF(Table_Styles[[#This Row],[MR Default]]&lt;&gt;"",Table_Styles[[#This Row],[MR Default]],""))</f>
        <v/>
      </c>
      <c r="AE50" s="59"/>
      <c r="AF50" s="59"/>
      <c r="AG50" s="50" t="str">
        <f>IF(Table_Styles[[#This Row],[MB]]&lt;&gt;"",Table_Styles[[#This Row],[MB]],IF(Table_Styles[[#This Row],[MB Default]]&lt;&gt;"",Table_Styles[[#This Row],[MB Default]],""))</f>
        <v/>
      </c>
      <c r="AH50" s="59"/>
      <c r="AI50" s="59"/>
      <c r="AJ50" s="50" t="str">
        <f>IF(Table_Styles[[#This Row],[ML]]&lt;&gt;"",Table_Styles[[#This Row],[ML]],IF(Table_Styles[[#This Row],[ML Default]]&lt;&gt;"",Table_Styles[[#This Row],[ML Default]],""))</f>
        <v/>
      </c>
      <c r="AK50" s="59"/>
      <c r="AL50" s="59"/>
      <c r="AM50" s="50" t="str">
        <f>IF(Table_Styles[[#This Row],[PT]]&lt;&gt;"",Table_Styles[[#This Row],[PT]],IF(Table_Styles[[#This Row],[PT Default]]&lt;&gt;"",Table_Styles[[#This Row],[PT Default]],""))</f>
        <v/>
      </c>
      <c r="AN50" s="59"/>
      <c r="AO50" s="59"/>
      <c r="AP50" s="50" t="str">
        <f>IF(Table_Styles[[#This Row],[PR]]&lt;&gt;"",Table_Styles[[#This Row],[PR]],IF(Table_Styles[[#This Row],[PR Default]]&lt;&gt;"",Table_Styles[[#This Row],[PR Default]],""))</f>
        <v/>
      </c>
      <c r="AQ50" s="59"/>
      <c r="AR50" s="59"/>
      <c r="AS50" s="50" t="str">
        <f>IF(Table_Styles[[#This Row],[PB]]&lt;&gt;"",Table_Styles[[#This Row],[PB]],IF(Table_Styles[[#This Row],[PB Default]]&lt;&gt;"",Table_Styles[[#This Row],[PB Default]],""))</f>
        <v/>
      </c>
      <c r="AT50" s="59"/>
      <c r="AU50" s="59"/>
      <c r="AV50" s="50" t="str">
        <f>IF(Table_Styles[[#This Row],[PL]]&lt;&gt;"",Table_Styles[[#This Row],[PL]],IF(Table_Styles[[#This Row],[PL Default]]&lt;&gt;"",Table_Styles[[#This Row],[PL Default]],""))</f>
        <v/>
      </c>
      <c r="AW50" s="59"/>
      <c r="AX50" s="59"/>
      <c r="AY50" s="50" t="str">
        <f>IF(Table_Styles[[#This Row],[BT]]&lt;&gt;"",Table_Styles[[#This Row],[BT]],IF(Table_Styles[[#This Row],[BT Default]]&lt;&gt;"",Table_Styles[[#This Row],[BT Default]],""))</f>
        <v/>
      </c>
      <c r="AZ50" s="59"/>
      <c r="BA50" s="59"/>
      <c r="BB50" s="50" t="str">
        <f>IF(Table_Styles[[#This Row],[BR]]&lt;&gt;"",Table_Styles[[#This Row],[BR]],IF(Table_Styles[[#This Row],[BR Default]]&lt;&gt;"",Table_Styles[[#This Row],[BR Default]],""))</f>
        <v/>
      </c>
      <c r="BC50" s="59"/>
      <c r="BD50" s="59"/>
      <c r="BE50" s="50" t="str">
        <f>IF(Table_Styles[[#This Row],[BB]]&lt;&gt;"",Table_Styles[[#This Row],[BB]],IF(Table_Styles[[#This Row],[BB Default]]&lt;&gt;"",Table_Styles[[#This Row],[BB Default]],""))</f>
        <v/>
      </c>
      <c r="BF50" s="59"/>
      <c r="BG50" s="59"/>
      <c r="BH50" s="50" t="str">
        <f>IF(Table_Styles[[#This Row],[BL]]&lt;&gt;"",Table_Styles[[#This Row],[BL]],IF(Table_Styles[[#This Row],[BL Default]]&lt;&gt;"",Table_Styles[[#This Row],[BL Default]],""))</f>
        <v/>
      </c>
      <c r="BI50" s="59"/>
      <c r="BJ50" s="59"/>
      <c r="BK50" s="50" t="str">
        <f>IF(Table_Styles[[#This Row],[Width]]&lt;&gt;"",Table_Styles[[#This Row],[Width]],IF(Table_Styles[[#This Row],[Width Default]]&lt;&gt;"",Table_Styles[[#This Row],[Width Default]],""))</f>
        <v/>
      </c>
      <c r="BL50" s="59"/>
      <c r="BM50" s="59"/>
      <c r="BN50" s="50" t="str">
        <f>IF(Table_Styles[[#This Row],[Height]]&lt;&gt;"",Table_Styles[[#This Row],[Height]],IF(Table_Styles[[#This Row],[Height Default]]&lt;&gt;"",Table_Styles[[#This Row],[Height Default]],""))</f>
        <v/>
      </c>
      <c r="BO50" s="50"/>
      <c r="BP50" s="50"/>
      <c r="BQ50" s="50" t="str">
        <f>IF(Table_Styles[[#This Row],[Top]]&lt;&gt;"",Table_Styles[[#This Row],[Top]],IF(Table_Styles[[#This Row],[Top Default]]&lt;&gt;"",Table_Styles[[#This Row],[Top Default]],""))</f>
        <v/>
      </c>
      <c r="BR50" s="50"/>
      <c r="BS50" s="50"/>
      <c r="BT50" s="50" t="str">
        <f>IF(Table_Styles[[#This Row],[Right]]&lt;&gt;"",Table_Styles[[#This Row],[Right]],IF(Table_Styles[[#This Row],[Right Default]]&lt;&gt;"",Table_Styles[[#This Row],[Right Default]],""))</f>
        <v/>
      </c>
      <c r="BU50" s="50"/>
      <c r="BV50" s="50"/>
      <c r="BW50" s="50" t="str">
        <f>IF(Table_Styles[[#This Row],[Bottom]]&lt;&gt;"",Table_Styles[[#This Row],[Bottom]],IF(Table_Styles[[#This Row],[Bottom Default]]&lt;&gt;"",Table_Styles[[#This Row],[Bottom Default]],""))</f>
        <v/>
      </c>
      <c r="BX50" s="50"/>
      <c r="BY50" s="50"/>
      <c r="BZ50" s="50" t="str">
        <f>IF(Table_Styles[[#This Row],[Left]]&lt;&gt;"",Table_Styles[[#This Row],[Left]],IF(Table_Styles[[#This Row],[Left Default]]&lt;&gt;"",Table_Styles[[#This Row],[Left Default]],""))</f>
        <v/>
      </c>
      <c r="CA50" s="59"/>
      <c r="CB50" s="103" t="str">
        <f>IF(AND(Table_Styles[[#This Row],[Selector]]&lt;&gt;"",Table_Styles[[#This Row],[Font Family Used]]&lt;&gt;"",Table_Styles[[#This Row],[Font Weight Used]]&lt;&gt;""),Table_Styles[[#This Row],[Font Family Used]]&amp;" "&amp;Table_Styles[[#This Row],[Font Weight Used]],"")</f>
        <v/>
      </c>
      <c r="CC50" s="103" t="str">
        <f ca="1">IF(AND(Table_Styles[[#This Row],[Selector]],COUNTIF(OFFSET(CC:CC,0,0,ROW()-1,1),"="&amp;Table_Styles[[#This Row],[Font]])=0),Table_Styles[[#This Row],[Font]],"")</f>
        <v/>
      </c>
      <c r="CD50" s="103" t="str">
        <f ca="1">IF(Table_Styles[[#This Row],[Unique Font]]&lt;&gt;"",
"{""fontFamily"":"""&amp;Table_Styles[[#This Row],[Font Family Used]]&amp;""",""fontWeight"":"&amp;Table_Styles[[#This Row],[Font Weight Used]]&amp;"}","")</f>
        <v/>
      </c>
      <c r="CE5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25px;margin-top: 3px</v>
      </c>
      <c r="CF50" s="106" t="str">
        <f>IF(AND(Table_Styles[[#This Row],[Selector]]&lt;&gt;"", Table_Styles[[#This Row],[Config Properties]]&lt;&gt;""),
Table_Styles[[#This Row],[Selector]]&amp;" { "&amp;Table_Styles[[#This Row],[Config Properties]]&amp;" }","")</f>
        <v>formly-field label .btn-icon { font-size: 25px;margin-top: 3px }</v>
      </c>
      <c r="CG50" s="106" t="str">
        <f xml:space="preserve">
SUBSTITUTE(SUBSTITUTE(SUBSTITUTE(SUBSTITUTE(SUBSTITUTE(SUBSTITUTE(SUBSTITUTE(SUBSTITUTE(Table_Styles[[#This Row],[Config]],
" {","{"),
"{ ","{"),
" }","}"),
"} ","}"),
" ,",","),
", ",","),
" :",":"),
": ",":")</f>
        <v>formly-field label .btn-icon{font-size:25px;margin-top:3px}</v>
      </c>
    </row>
    <row r="51" spans="2:85" ht="21" customHeight="1">
      <c r="B51" s="103" t="s">
        <v>432</v>
      </c>
      <c r="C51" s="104" t="s">
        <v>433</v>
      </c>
      <c r="D51" s="146"/>
      <c r="E51" s="59"/>
      <c r="F51" s="50" t="str">
        <f>IF(Table_Styles[[#This Row],[Font Family]]&lt;&gt;"",Table_Styles[[#This Row],[Font Family]],IF(Table_Styles[[#This Row],[Font Family Default]]&lt;&gt;"",Table_Styles[[#This Row],[Font Family Default]],""))</f>
        <v/>
      </c>
      <c r="G51" s="146"/>
      <c r="H51" s="135" t="s">
        <v>425</v>
      </c>
      <c r="I51" s="50" t="str">
        <f>IF(Table_Styles[[#This Row],[Font Size]]&lt;&gt;"",Table_Styles[[#This Row],[Font Size]],IF(Table_Styles[[#This Row],[Font Size Default]]&lt;&gt;"",Table_Styles[[#This Row],[Font Size Default]],""))</f>
        <v>18px</v>
      </c>
      <c r="J51" s="146"/>
      <c r="K51" s="59"/>
      <c r="L51" s="50" t="str">
        <f>IF(Table_Styles[[#This Row],[Font Weight]]&lt;&gt;"",Table_Styles[[#This Row],[Font Weight]],IF(Table_Styles[[#This Row],[Font Weight Default]]&lt;&gt;"",Table_Styles[[#This Row],[Font Weight Default]],""))</f>
        <v/>
      </c>
      <c r="M51" s="146"/>
      <c r="N51" s="59"/>
      <c r="O51" s="50" t="str">
        <f>IF(Table_Styles[[#This Row],[Colour]]&lt;&gt;"",Table_Styles[[#This Row],[Colour]],IF(Table_Styles[[#This Row],[Colour Default]]&lt;&gt;"",Table_Styles[[#This Row],[Colour Default]],""))</f>
        <v/>
      </c>
      <c r="P51" s="146"/>
      <c r="Q51" s="59"/>
      <c r="R51" s="50" t="str">
        <f>IF(Table_Styles[[#This Row],[Background]]&lt;&gt;"",Table_Styles[[#This Row],[Background]],IF(Table_Styles[[#This Row],[Background Default]]&lt;&gt;"",Table_Styles[[#This Row],[Background Default]],""))</f>
        <v/>
      </c>
      <c r="S51" s="146"/>
      <c r="T51" s="59"/>
      <c r="U51" s="50" t="str">
        <f>IF(Table_Styles[[#This Row],[Border]]&lt;&gt;"",Table_Styles[[#This Row],[Border]],IF(Table_Styles[[#This Row],[Border Default]]&lt;&gt;"",Table_Styles[[#This Row],[Border Default]],""))</f>
        <v/>
      </c>
      <c r="V51" s="59"/>
      <c r="W51" s="59"/>
      <c r="X51" s="50" t="str">
        <f>IF(Table_Styles[[#This Row],[Border Radius]]&lt;&gt;"",Table_Styles[[#This Row],[Border Radius]],IF(Table_Styles[[#This Row],[Border Radius Default]]&lt;&gt;"",Table_Styles[[#This Row],[Border Radius Default]],""))</f>
        <v/>
      </c>
      <c r="Y51" s="146"/>
      <c r="Z51" s="135"/>
      <c r="AA51" s="50" t="str">
        <f>IF(Table_Styles[[#This Row],[MT]]&lt;&gt;"",Table_Styles[[#This Row],[MT]],IF(Table_Styles[[#This Row],[MT Default]]&lt;&gt;"",Table_Styles[[#This Row],[MT Default]],""))</f>
        <v/>
      </c>
      <c r="AB51" s="146"/>
      <c r="AC51" s="59"/>
      <c r="AD51" s="50" t="str">
        <f>IF(Table_Styles[[#This Row],[MR]]&lt;&gt;"",Table_Styles[[#This Row],[MR]],IF(Table_Styles[[#This Row],[MR Default]]&lt;&gt;"",Table_Styles[[#This Row],[MR Default]],""))</f>
        <v/>
      </c>
      <c r="AE51" s="146"/>
      <c r="AF51" s="59"/>
      <c r="AG51" s="50" t="str">
        <f>IF(Table_Styles[[#This Row],[MB]]&lt;&gt;"",Table_Styles[[#This Row],[MB]],IF(Table_Styles[[#This Row],[MB Default]]&lt;&gt;"",Table_Styles[[#This Row],[MB Default]],""))</f>
        <v/>
      </c>
      <c r="AH51" s="146"/>
      <c r="AI51" s="59"/>
      <c r="AJ51" s="50" t="str">
        <f>IF(Table_Styles[[#This Row],[ML]]&lt;&gt;"",Table_Styles[[#This Row],[ML]],IF(Table_Styles[[#This Row],[ML Default]]&lt;&gt;"",Table_Styles[[#This Row],[ML Default]],""))</f>
        <v/>
      </c>
      <c r="AK51" s="146"/>
      <c r="AL51" s="59"/>
      <c r="AM51" s="50" t="str">
        <f>IF(Table_Styles[[#This Row],[PT]]&lt;&gt;"",Table_Styles[[#This Row],[PT]],IF(Table_Styles[[#This Row],[PT Default]]&lt;&gt;"",Table_Styles[[#This Row],[PT Default]],""))</f>
        <v/>
      </c>
      <c r="AN51" s="146"/>
      <c r="AO51" s="59"/>
      <c r="AP51" s="50" t="str">
        <f>IF(Table_Styles[[#This Row],[PR]]&lt;&gt;"",Table_Styles[[#This Row],[PR]],IF(Table_Styles[[#This Row],[PR Default]]&lt;&gt;"",Table_Styles[[#This Row],[PR Default]],""))</f>
        <v/>
      </c>
      <c r="AQ51" s="146"/>
      <c r="AR51" s="59"/>
      <c r="AS51" s="50" t="str">
        <f>IF(Table_Styles[[#This Row],[PB]]&lt;&gt;"",Table_Styles[[#This Row],[PB]],IF(Table_Styles[[#This Row],[PB Default]]&lt;&gt;"",Table_Styles[[#This Row],[PB Default]],""))</f>
        <v/>
      </c>
      <c r="AT51" s="146"/>
      <c r="AU51" s="59"/>
      <c r="AV51" s="50" t="str">
        <f>IF(Table_Styles[[#This Row],[PL]]&lt;&gt;"",Table_Styles[[#This Row],[PL]],IF(Table_Styles[[#This Row],[PL Default]]&lt;&gt;"",Table_Styles[[#This Row],[PL Default]],""))</f>
        <v/>
      </c>
      <c r="AW51" s="146"/>
      <c r="AX51" s="59"/>
      <c r="AY51" s="50" t="str">
        <f>IF(Table_Styles[[#This Row],[BT]]&lt;&gt;"",Table_Styles[[#This Row],[BT]],IF(Table_Styles[[#This Row],[BT Default]]&lt;&gt;"",Table_Styles[[#This Row],[BT Default]],""))</f>
        <v/>
      </c>
      <c r="AZ51" s="146"/>
      <c r="BA51" s="59"/>
      <c r="BB51" s="50" t="str">
        <f>IF(Table_Styles[[#This Row],[BR]]&lt;&gt;"",Table_Styles[[#This Row],[BR]],IF(Table_Styles[[#This Row],[BR Default]]&lt;&gt;"",Table_Styles[[#This Row],[BR Default]],""))</f>
        <v/>
      </c>
      <c r="BC51" s="146"/>
      <c r="BD51" s="59"/>
      <c r="BE51" s="50" t="str">
        <f>IF(Table_Styles[[#This Row],[BB]]&lt;&gt;"",Table_Styles[[#This Row],[BB]],IF(Table_Styles[[#This Row],[BB Default]]&lt;&gt;"",Table_Styles[[#This Row],[BB Default]],""))</f>
        <v/>
      </c>
      <c r="BF51" s="146"/>
      <c r="BG51" s="59"/>
      <c r="BH51" s="50" t="str">
        <f>IF(Table_Styles[[#This Row],[BL]]&lt;&gt;"",Table_Styles[[#This Row],[BL]],IF(Table_Styles[[#This Row],[BL Default]]&lt;&gt;"",Table_Styles[[#This Row],[BL Default]],""))</f>
        <v/>
      </c>
      <c r="BI51" s="59"/>
      <c r="BJ51" s="59"/>
      <c r="BK51" s="50" t="str">
        <f>IF(Table_Styles[[#This Row],[Width]]&lt;&gt;"",Table_Styles[[#This Row],[Width]],IF(Table_Styles[[#This Row],[Width Default]]&lt;&gt;"",Table_Styles[[#This Row],[Width Default]],""))</f>
        <v/>
      </c>
      <c r="BL51" s="59"/>
      <c r="BM51" s="59"/>
      <c r="BN51" s="50" t="str">
        <f>IF(Table_Styles[[#This Row],[Height]]&lt;&gt;"",Table_Styles[[#This Row],[Height]],IF(Table_Styles[[#This Row],[Height Default]]&lt;&gt;"",Table_Styles[[#This Row],[Height Default]],""))</f>
        <v/>
      </c>
      <c r="BO51" s="50"/>
      <c r="BP51" s="135" t="s">
        <v>434</v>
      </c>
      <c r="BQ51" s="50" t="str">
        <f>IF(Table_Styles[[#This Row],[Top]]&lt;&gt;"",Table_Styles[[#This Row],[Top]],IF(Table_Styles[[#This Row],[Top Default]]&lt;&gt;"",Table_Styles[[#This Row],[Top Default]],""))</f>
        <v>-4px</v>
      </c>
      <c r="BR51" s="50"/>
      <c r="BS51" s="50"/>
      <c r="BT51" s="50" t="str">
        <f>IF(Table_Styles[[#This Row],[Right]]&lt;&gt;"",Table_Styles[[#This Row],[Right]],IF(Table_Styles[[#This Row],[Right Default]]&lt;&gt;"",Table_Styles[[#This Row],[Right Default]],""))</f>
        <v/>
      </c>
      <c r="BU51" s="50"/>
      <c r="BV51" s="50"/>
      <c r="BW51" s="50" t="str">
        <f>IF(Table_Styles[[#This Row],[Bottom]]&lt;&gt;"",Table_Styles[[#This Row],[Bottom]],IF(Table_Styles[[#This Row],[Bottom Default]]&lt;&gt;"",Table_Styles[[#This Row],[Bottom Default]],""))</f>
        <v/>
      </c>
      <c r="BX51" s="50"/>
      <c r="BY51" s="50"/>
      <c r="BZ51" s="50" t="str">
        <f>IF(Table_Styles[[#This Row],[Left]]&lt;&gt;"",Table_Styles[[#This Row],[Left]],IF(Table_Styles[[#This Row],[Left Default]]&lt;&gt;"",Table_Styles[[#This Row],[Left Default]],""))</f>
        <v/>
      </c>
      <c r="CA51" s="146"/>
      <c r="CB51" s="106" t="str">
        <f>IF(AND(Table_Styles[[#This Row],[Selector]]&lt;&gt;"",Table_Styles[[#This Row],[Font Family Used]]&lt;&gt;"",Table_Styles[[#This Row],[Font Weight Used]]&lt;&gt;""),Table_Styles[[#This Row],[Font Family Used]]&amp;" "&amp;Table_Styles[[#This Row],[Font Weight Used]],"")</f>
        <v/>
      </c>
      <c r="CC51" s="106" t="str">
        <f ca="1">IF(AND(Table_Styles[[#This Row],[Selector]],COUNTIF(OFFSET(CC:CC,0,0,ROW()-1,1),"="&amp;Table_Styles[[#This Row],[Font]])=0),Table_Styles[[#This Row],[Font]],"")</f>
        <v/>
      </c>
      <c r="CD51" s="106" t="str">
        <f ca="1">IF(Table_Styles[[#This Row],[Unique Font]]&lt;&gt;"",
"{""fontFamily"":"""&amp;Table_Styles[[#This Row],[Font Family Used]]&amp;""",""fontWeight"":"&amp;Table_Styles[[#This Row],[Font Weight Used]]&amp;"}","")</f>
        <v/>
      </c>
      <c r="CE5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18px;top: -4px</v>
      </c>
      <c r="CF51" s="106" t="str">
        <f>IF(AND(Table_Styles[[#This Row],[Selector]]&lt;&gt;"", Table_Styles[[#This Row],[Config Properties]]&lt;&gt;""),
Table_Styles[[#This Row],[Selector]]&amp;" { "&amp;Table_Styles[[#This Row],[Config Properties]]&amp;" }","")</f>
        <v>formly-field label .btn-icon .sm { font-size: 18px;top: -4px }</v>
      </c>
      <c r="CG51" s="106" t="str">
        <f xml:space="preserve">
SUBSTITUTE(SUBSTITUTE(SUBSTITUTE(SUBSTITUTE(SUBSTITUTE(SUBSTITUTE(SUBSTITUTE(SUBSTITUTE(Table_Styles[[#This Row],[Config]],
" {","{"),
"{ ","{"),
" }","}"),
"} ","}"),
" ,",","),
", ",","),
" :",":"),
": ",":")</f>
        <v>formly-field label .btn-icon .sm{font-size:18px;top:-4px}</v>
      </c>
    </row>
    <row r="52" spans="2:85" ht="21" customHeight="1">
      <c r="B52" s="103" t="s">
        <v>435</v>
      </c>
      <c r="C52" s="104" t="s">
        <v>436</v>
      </c>
      <c r="D52" s="146"/>
      <c r="E52" s="59"/>
      <c r="F52" s="50" t="str">
        <f>IF(Table_Styles[[#This Row],[Font Family]]&lt;&gt;"",Table_Styles[[#This Row],[Font Family]],IF(Table_Styles[[#This Row],[Font Family Default]]&lt;&gt;"",Table_Styles[[#This Row],[Font Family Default]],""))</f>
        <v/>
      </c>
      <c r="G52" s="146"/>
      <c r="H52" s="135" t="s">
        <v>430</v>
      </c>
      <c r="I52" s="50" t="str">
        <f>IF(Table_Styles[[#This Row],[Font Size]]&lt;&gt;"",Table_Styles[[#This Row],[Font Size]],IF(Table_Styles[[#This Row],[Font Size Default]]&lt;&gt;"",Table_Styles[[#This Row],[Font Size Default]],""))</f>
        <v>25px</v>
      </c>
      <c r="J52" s="146"/>
      <c r="K52" s="59"/>
      <c r="L52" s="50" t="str">
        <f>IF(Table_Styles[[#This Row],[Font Weight]]&lt;&gt;"",Table_Styles[[#This Row],[Font Weight]],IF(Table_Styles[[#This Row],[Font Weight Default]]&lt;&gt;"",Table_Styles[[#This Row],[Font Weight Default]],""))</f>
        <v/>
      </c>
      <c r="M52" s="146"/>
      <c r="N52" s="59"/>
      <c r="O52" s="50" t="str">
        <f>IF(Table_Styles[[#This Row],[Colour]]&lt;&gt;"",Table_Styles[[#This Row],[Colour]],IF(Table_Styles[[#This Row],[Colour Default]]&lt;&gt;"",Table_Styles[[#This Row],[Colour Default]],""))</f>
        <v/>
      </c>
      <c r="P52" s="146"/>
      <c r="Q52" s="59"/>
      <c r="R52" s="50" t="str">
        <f>IF(Table_Styles[[#This Row],[Background]]&lt;&gt;"",Table_Styles[[#This Row],[Background]],IF(Table_Styles[[#This Row],[Background Default]]&lt;&gt;"",Table_Styles[[#This Row],[Background Default]],""))</f>
        <v/>
      </c>
      <c r="S52" s="146"/>
      <c r="T52" s="59"/>
      <c r="U52" s="50" t="str">
        <f>IF(Table_Styles[[#This Row],[Border]]&lt;&gt;"",Table_Styles[[#This Row],[Border]],IF(Table_Styles[[#This Row],[Border Default]]&lt;&gt;"",Table_Styles[[#This Row],[Border Default]],""))</f>
        <v/>
      </c>
      <c r="V52" s="59"/>
      <c r="W52" s="59"/>
      <c r="X52" s="50" t="str">
        <f>IF(Table_Styles[[#This Row],[Border Radius]]&lt;&gt;"",Table_Styles[[#This Row],[Border Radius]],IF(Table_Styles[[#This Row],[Border Radius Default]]&lt;&gt;"",Table_Styles[[#This Row],[Border Radius Default]],""))</f>
        <v/>
      </c>
      <c r="Y52" s="146"/>
      <c r="Z52" s="135"/>
      <c r="AA52" s="50" t="str">
        <f>IF(Table_Styles[[#This Row],[MT]]&lt;&gt;"",Table_Styles[[#This Row],[MT]],IF(Table_Styles[[#This Row],[MT Default]]&lt;&gt;"",Table_Styles[[#This Row],[MT Default]],""))</f>
        <v/>
      </c>
      <c r="AB52" s="146"/>
      <c r="AC52" s="59"/>
      <c r="AD52" s="50" t="str">
        <f>IF(Table_Styles[[#This Row],[MR]]&lt;&gt;"",Table_Styles[[#This Row],[MR]],IF(Table_Styles[[#This Row],[MR Default]]&lt;&gt;"",Table_Styles[[#This Row],[MR Default]],""))</f>
        <v/>
      </c>
      <c r="AE52" s="146"/>
      <c r="AF52" s="59"/>
      <c r="AG52" s="50" t="str">
        <f>IF(Table_Styles[[#This Row],[MB]]&lt;&gt;"",Table_Styles[[#This Row],[MB]],IF(Table_Styles[[#This Row],[MB Default]]&lt;&gt;"",Table_Styles[[#This Row],[MB Default]],""))</f>
        <v/>
      </c>
      <c r="AH52" s="146"/>
      <c r="AI52" s="59"/>
      <c r="AJ52" s="50" t="str">
        <f>IF(Table_Styles[[#This Row],[ML]]&lt;&gt;"",Table_Styles[[#This Row],[ML]],IF(Table_Styles[[#This Row],[ML Default]]&lt;&gt;"",Table_Styles[[#This Row],[ML Default]],""))</f>
        <v/>
      </c>
      <c r="AK52" s="146"/>
      <c r="AL52" s="59"/>
      <c r="AM52" s="50" t="str">
        <f>IF(Table_Styles[[#This Row],[PT]]&lt;&gt;"",Table_Styles[[#This Row],[PT]],IF(Table_Styles[[#This Row],[PT Default]]&lt;&gt;"",Table_Styles[[#This Row],[PT Default]],""))</f>
        <v/>
      </c>
      <c r="AN52" s="146"/>
      <c r="AO52" s="59"/>
      <c r="AP52" s="50" t="str">
        <f>IF(Table_Styles[[#This Row],[PR]]&lt;&gt;"",Table_Styles[[#This Row],[PR]],IF(Table_Styles[[#This Row],[PR Default]]&lt;&gt;"",Table_Styles[[#This Row],[PR Default]],""))</f>
        <v/>
      </c>
      <c r="AQ52" s="146"/>
      <c r="AR52" s="59"/>
      <c r="AS52" s="50" t="str">
        <f>IF(Table_Styles[[#This Row],[PB]]&lt;&gt;"",Table_Styles[[#This Row],[PB]],IF(Table_Styles[[#This Row],[PB Default]]&lt;&gt;"",Table_Styles[[#This Row],[PB Default]],""))</f>
        <v/>
      </c>
      <c r="AT52" s="146"/>
      <c r="AU52" s="59"/>
      <c r="AV52" s="50" t="str">
        <f>IF(Table_Styles[[#This Row],[PL]]&lt;&gt;"",Table_Styles[[#This Row],[PL]],IF(Table_Styles[[#This Row],[PL Default]]&lt;&gt;"",Table_Styles[[#This Row],[PL Default]],""))</f>
        <v/>
      </c>
      <c r="AW52" s="146"/>
      <c r="AX52" s="59"/>
      <c r="AY52" s="50" t="str">
        <f>IF(Table_Styles[[#This Row],[BT]]&lt;&gt;"",Table_Styles[[#This Row],[BT]],IF(Table_Styles[[#This Row],[BT Default]]&lt;&gt;"",Table_Styles[[#This Row],[BT Default]],""))</f>
        <v/>
      </c>
      <c r="AZ52" s="146"/>
      <c r="BA52" s="59"/>
      <c r="BB52" s="50" t="str">
        <f>IF(Table_Styles[[#This Row],[BR]]&lt;&gt;"",Table_Styles[[#This Row],[BR]],IF(Table_Styles[[#This Row],[BR Default]]&lt;&gt;"",Table_Styles[[#This Row],[BR Default]],""))</f>
        <v/>
      </c>
      <c r="BC52" s="146"/>
      <c r="BD52" s="59"/>
      <c r="BE52" s="50" t="str">
        <f>IF(Table_Styles[[#This Row],[BB]]&lt;&gt;"",Table_Styles[[#This Row],[BB]],IF(Table_Styles[[#This Row],[BB Default]]&lt;&gt;"",Table_Styles[[#This Row],[BB Default]],""))</f>
        <v/>
      </c>
      <c r="BF52" s="146"/>
      <c r="BG52" s="59"/>
      <c r="BH52" s="50" t="str">
        <f>IF(Table_Styles[[#This Row],[BL]]&lt;&gt;"",Table_Styles[[#This Row],[BL]],IF(Table_Styles[[#This Row],[BL Default]]&lt;&gt;"",Table_Styles[[#This Row],[BL Default]],""))</f>
        <v/>
      </c>
      <c r="BI52" s="59"/>
      <c r="BJ52" s="59"/>
      <c r="BK52" s="50" t="str">
        <f>IF(Table_Styles[[#This Row],[Width]]&lt;&gt;"",Table_Styles[[#This Row],[Width]],IF(Table_Styles[[#This Row],[Width Default]]&lt;&gt;"",Table_Styles[[#This Row],[Width Default]],""))</f>
        <v/>
      </c>
      <c r="BL52" s="59"/>
      <c r="BM52" s="59"/>
      <c r="BN52" s="50" t="str">
        <f>IF(Table_Styles[[#This Row],[Height]]&lt;&gt;"",Table_Styles[[#This Row],[Height]],IF(Table_Styles[[#This Row],[Height Default]]&lt;&gt;"",Table_Styles[[#This Row],[Height Default]],""))</f>
        <v/>
      </c>
      <c r="BO52" s="50"/>
      <c r="BP52" s="135" t="s">
        <v>437</v>
      </c>
      <c r="BQ52" s="50" t="str">
        <f>IF(Table_Styles[[#This Row],[Top]]&lt;&gt;"",Table_Styles[[#This Row],[Top]],IF(Table_Styles[[#This Row],[Top Default]]&lt;&gt;"",Table_Styles[[#This Row],[Top Default]],""))</f>
        <v>-2px</v>
      </c>
      <c r="BR52" s="50"/>
      <c r="BS52" s="50"/>
      <c r="BT52" s="50" t="str">
        <f>IF(Table_Styles[[#This Row],[Right]]&lt;&gt;"",Table_Styles[[#This Row],[Right]],IF(Table_Styles[[#This Row],[Right Default]]&lt;&gt;"",Table_Styles[[#This Row],[Right Default]],""))</f>
        <v/>
      </c>
      <c r="BU52" s="50"/>
      <c r="BV52" s="50"/>
      <c r="BW52" s="50" t="str">
        <f>IF(Table_Styles[[#This Row],[Bottom]]&lt;&gt;"",Table_Styles[[#This Row],[Bottom]],IF(Table_Styles[[#This Row],[Bottom Default]]&lt;&gt;"",Table_Styles[[#This Row],[Bottom Default]],""))</f>
        <v/>
      </c>
      <c r="BX52" s="50"/>
      <c r="BY52" s="50"/>
      <c r="BZ52" s="50" t="str">
        <f>IF(Table_Styles[[#This Row],[Left]]&lt;&gt;"",Table_Styles[[#This Row],[Left]],IF(Table_Styles[[#This Row],[Left Default]]&lt;&gt;"",Table_Styles[[#This Row],[Left Default]],""))</f>
        <v/>
      </c>
      <c r="CA52" s="146"/>
      <c r="CB52" s="106" t="str">
        <f>IF(AND(Table_Styles[[#This Row],[Selector]]&lt;&gt;"",Table_Styles[[#This Row],[Font Family Used]]&lt;&gt;"",Table_Styles[[#This Row],[Font Weight Used]]&lt;&gt;""),Table_Styles[[#This Row],[Font Family Used]]&amp;" "&amp;Table_Styles[[#This Row],[Font Weight Used]],"")</f>
        <v/>
      </c>
      <c r="CC52" s="106" t="str">
        <f ca="1">IF(AND(Table_Styles[[#This Row],[Selector]],COUNTIF(OFFSET(CC:CC,0,0,ROW()-1,1),"="&amp;Table_Styles[[#This Row],[Font]])=0),Table_Styles[[#This Row],[Font]],"")</f>
        <v/>
      </c>
      <c r="CD52" s="106" t="str">
        <f ca="1">IF(Table_Styles[[#This Row],[Unique Font]]&lt;&gt;"",
"{""fontFamily"":"""&amp;Table_Styles[[#This Row],[Font Family Used]]&amp;""",""fontWeight"":"&amp;Table_Styles[[#This Row],[Font Weight Used]]&amp;"}","")</f>
        <v/>
      </c>
      <c r="CE52"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25px;top: -2px</v>
      </c>
      <c r="CF52" s="106" t="str">
        <f>IF(AND(Table_Styles[[#This Row],[Selector]]&lt;&gt;"", Table_Styles[[#This Row],[Config Properties]]&lt;&gt;""),
Table_Styles[[#This Row],[Selector]]&amp;" { "&amp;Table_Styles[[#This Row],[Config Properties]]&amp;" }","")</f>
        <v>formly-field label .btn-icon .md { font-size: 25px;top: -2px }</v>
      </c>
      <c r="CG52" s="106" t="str">
        <f xml:space="preserve">
SUBSTITUTE(SUBSTITUTE(SUBSTITUTE(SUBSTITUTE(SUBSTITUTE(SUBSTITUTE(SUBSTITUTE(SUBSTITUTE(Table_Styles[[#This Row],[Config]],
" {","{"),
"{ ","{"),
" }","}"),
"} ","}"),
" ,",","),
", ",","),
" :",":"),
": ",":")</f>
        <v>formly-field label .btn-icon .md{font-size:25px;top:-2px}</v>
      </c>
    </row>
    <row r="53" spans="2:85" ht="21" customHeight="1">
      <c r="B53" s="103" t="s">
        <v>438</v>
      </c>
      <c r="C53" s="104" t="s">
        <v>439</v>
      </c>
      <c r="D53" s="146"/>
      <c r="E53" s="59"/>
      <c r="F53" s="50" t="str">
        <f>IF(Table_Styles[[#This Row],[Font Family]]&lt;&gt;"",Table_Styles[[#This Row],[Font Family]],IF(Table_Styles[[#This Row],[Font Family Default]]&lt;&gt;"",Table_Styles[[#This Row],[Font Family Default]],""))</f>
        <v/>
      </c>
      <c r="G53" s="146"/>
      <c r="H53" s="135" t="s">
        <v>374</v>
      </c>
      <c r="I53" s="50" t="str">
        <f>IF(Table_Styles[[#This Row],[Font Size]]&lt;&gt;"",Table_Styles[[#This Row],[Font Size]],IF(Table_Styles[[#This Row],[Font Size Default]]&lt;&gt;"",Table_Styles[[#This Row],[Font Size Default]],""))</f>
        <v>30px</v>
      </c>
      <c r="J53" s="146"/>
      <c r="K53" s="59"/>
      <c r="L53" s="50" t="str">
        <f>IF(Table_Styles[[#This Row],[Font Weight]]&lt;&gt;"",Table_Styles[[#This Row],[Font Weight]],IF(Table_Styles[[#This Row],[Font Weight Default]]&lt;&gt;"",Table_Styles[[#This Row],[Font Weight Default]],""))</f>
        <v/>
      </c>
      <c r="M53" s="146"/>
      <c r="N53" s="59"/>
      <c r="O53" s="50" t="str">
        <f>IF(Table_Styles[[#This Row],[Colour]]&lt;&gt;"",Table_Styles[[#This Row],[Colour]],IF(Table_Styles[[#This Row],[Colour Default]]&lt;&gt;"",Table_Styles[[#This Row],[Colour Default]],""))</f>
        <v/>
      </c>
      <c r="P53" s="146"/>
      <c r="Q53" s="59"/>
      <c r="R53" s="50" t="str">
        <f>IF(Table_Styles[[#This Row],[Background]]&lt;&gt;"",Table_Styles[[#This Row],[Background]],IF(Table_Styles[[#This Row],[Background Default]]&lt;&gt;"",Table_Styles[[#This Row],[Background Default]],""))</f>
        <v/>
      </c>
      <c r="S53" s="146"/>
      <c r="T53" s="59"/>
      <c r="U53" s="50" t="str">
        <f>IF(Table_Styles[[#This Row],[Border]]&lt;&gt;"",Table_Styles[[#This Row],[Border]],IF(Table_Styles[[#This Row],[Border Default]]&lt;&gt;"",Table_Styles[[#This Row],[Border Default]],""))</f>
        <v/>
      </c>
      <c r="V53" s="59"/>
      <c r="W53" s="59"/>
      <c r="X53" s="50" t="str">
        <f>IF(Table_Styles[[#This Row],[Border Radius]]&lt;&gt;"",Table_Styles[[#This Row],[Border Radius]],IF(Table_Styles[[#This Row],[Border Radius Default]]&lt;&gt;"",Table_Styles[[#This Row],[Border Radius Default]],""))</f>
        <v/>
      </c>
      <c r="Y53" s="146"/>
      <c r="Z53" s="135"/>
      <c r="AA53" s="50" t="str">
        <f>IF(Table_Styles[[#This Row],[MT]]&lt;&gt;"",Table_Styles[[#This Row],[MT]],IF(Table_Styles[[#This Row],[MT Default]]&lt;&gt;"",Table_Styles[[#This Row],[MT Default]],""))</f>
        <v/>
      </c>
      <c r="AB53" s="146"/>
      <c r="AC53" s="59"/>
      <c r="AD53" s="50" t="str">
        <f>IF(Table_Styles[[#This Row],[MR]]&lt;&gt;"",Table_Styles[[#This Row],[MR]],IF(Table_Styles[[#This Row],[MR Default]]&lt;&gt;"",Table_Styles[[#This Row],[MR Default]],""))</f>
        <v/>
      </c>
      <c r="AE53" s="146"/>
      <c r="AF53" s="59"/>
      <c r="AG53" s="50" t="str">
        <f>IF(Table_Styles[[#This Row],[MB]]&lt;&gt;"",Table_Styles[[#This Row],[MB]],IF(Table_Styles[[#This Row],[MB Default]]&lt;&gt;"",Table_Styles[[#This Row],[MB Default]],""))</f>
        <v/>
      </c>
      <c r="AH53" s="146"/>
      <c r="AI53" s="59"/>
      <c r="AJ53" s="50" t="str">
        <f>IF(Table_Styles[[#This Row],[ML]]&lt;&gt;"",Table_Styles[[#This Row],[ML]],IF(Table_Styles[[#This Row],[ML Default]]&lt;&gt;"",Table_Styles[[#This Row],[ML Default]],""))</f>
        <v/>
      </c>
      <c r="AK53" s="146"/>
      <c r="AL53" s="59"/>
      <c r="AM53" s="50" t="str">
        <f>IF(Table_Styles[[#This Row],[PT]]&lt;&gt;"",Table_Styles[[#This Row],[PT]],IF(Table_Styles[[#This Row],[PT Default]]&lt;&gt;"",Table_Styles[[#This Row],[PT Default]],""))</f>
        <v/>
      </c>
      <c r="AN53" s="146"/>
      <c r="AO53" s="59"/>
      <c r="AP53" s="50" t="str">
        <f>IF(Table_Styles[[#This Row],[PR]]&lt;&gt;"",Table_Styles[[#This Row],[PR]],IF(Table_Styles[[#This Row],[PR Default]]&lt;&gt;"",Table_Styles[[#This Row],[PR Default]],""))</f>
        <v/>
      </c>
      <c r="AQ53" s="146"/>
      <c r="AR53" s="59"/>
      <c r="AS53" s="50" t="str">
        <f>IF(Table_Styles[[#This Row],[PB]]&lt;&gt;"",Table_Styles[[#This Row],[PB]],IF(Table_Styles[[#This Row],[PB Default]]&lt;&gt;"",Table_Styles[[#This Row],[PB Default]],""))</f>
        <v/>
      </c>
      <c r="AT53" s="146"/>
      <c r="AU53" s="59"/>
      <c r="AV53" s="50" t="str">
        <f>IF(Table_Styles[[#This Row],[PL]]&lt;&gt;"",Table_Styles[[#This Row],[PL]],IF(Table_Styles[[#This Row],[PL Default]]&lt;&gt;"",Table_Styles[[#This Row],[PL Default]],""))</f>
        <v/>
      </c>
      <c r="AW53" s="146"/>
      <c r="AX53" s="59"/>
      <c r="AY53" s="50" t="str">
        <f>IF(Table_Styles[[#This Row],[BT]]&lt;&gt;"",Table_Styles[[#This Row],[BT]],IF(Table_Styles[[#This Row],[BT Default]]&lt;&gt;"",Table_Styles[[#This Row],[BT Default]],""))</f>
        <v/>
      </c>
      <c r="AZ53" s="146"/>
      <c r="BA53" s="59"/>
      <c r="BB53" s="50" t="str">
        <f>IF(Table_Styles[[#This Row],[BR]]&lt;&gt;"",Table_Styles[[#This Row],[BR]],IF(Table_Styles[[#This Row],[BR Default]]&lt;&gt;"",Table_Styles[[#This Row],[BR Default]],""))</f>
        <v/>
      </c>
      <c r="BC53" s="146"/>
      <c r="BD53" s="59"/>
      <c r="BE53" s="50" t="str">
        <f>IF(Table_Styles[[#This Row],[BB]]&lt;&gt;"",Table_Styles[[#This Row],[BB]],IF(Table_Styles[[#This Row],[BB Default]]&lt;&gt;"",Table_Styles[[#This Row],[BB Default]],""))</f>
        <v/>
      </c>
      <c r="BF53" s="146"/>
      <c r="BG53" s="59"/>
      <c r="BH53" s="50" t="str">
        <f>IF(Table_Styles[[#This Row],[BL]]&lt;&gt;"",Table_Styles[[#This Row],[BL]],IF(Table_Styles[[#This Row],[BL Default]]&lt;&gt;"",Table_Styles[[#This Row],[BL Default]],""))</f>
        <v/>
      </c>
      <c r="BI53" s="59"/>
      <c r="BJ53" s="59"/>
      <c r="BK53" s="50" t="str">
        <f>IF(Table_Styles[[#This Row],[Width]]&lt;&gt;"",Table_Styles[[#This Row],[Width]],IF(Table_Styles[[#This Row],[Width Default]]&lt;&gt;"",Table_Styles[[#This Row],[Width Default]],""))</f>
        <v/>
      </c>
      <c r="BL53" s="59"/>
      <c r="BM53" s="59"/>
      <c r="BN53" s="50" t="str">
        <f>IF(Table_Styles[[#This Row],[Height]]&lt;&gt;"",Table_Styles[[#This Row],[Height]],IF(Table_Styles[[#This Row],[Height Default]]&lt;&gt;"",Table_Styles[[#This Row],[Height Default]],""))</f>
        <v/>
      </c>
      <c r="BO53" s="50"/>
      <c r="BP53" s="59"/>
      <c r="BQ53" s="50" t="str">
        <f>IF(Table_Styles[[#This Row],[Top]]&lt;&gt;"",Table_Styles[[#This Row],[Top]],IF(Table_Styles[[#This Row],[Top Default]]&lt;&gt;"",Table_Styles[[#This Row],[Top Default]],""))</f>
        <v/>
      </c>
      <c r="BR53" s="50"/>
      <c r="BS53" s="50"/>
      <c r="BT53" s="50" t="str">
        <f>IF(Table_Styles[[#This Row],[Right]]&lt;&gt;"",Table_Styles[[#This Row],[Right]],IF(Table_Styles[[#This Row],[Right Default]]&lt;&gt;"",Table_Styles[[#This Row],[Right Default]],""))</f>
        <v/>
      </c>
      <c r="BU53" s="50"/>
      <c r="BV53" s="50"/>
      <c r="BW53" s="50" t="str">
        <f>IF(Table_Styles[[#This Row],[Bottom]]&lt;&gt;"",Table_Styles[[#This Row],[Bottom]],IF(Table_Styles[[#This Row],[Bottom Default]]&lt;&gt;"",Table_Styles[[#This Row],[Bottom Default]],""))</f>
        <v/>
      </c>
      <c r="BX53" s="50"/>
      <c r="BY53" s="50"/>
      <c r="BZ53" s="50" t="str">
        <f>IF(Table_Styles[[#This Row],[Left]]&lt;&gt;"",Table_Styles[[#This Row],[Left]],IF(Table_Styles[[#This Row],[Left Default]]&lt;&gt;"",Table_Styles[[#This Row],[Left Default]],""))</f>
        <v/>
      </c>
      <c r="CA53" s="146"/>
      <c r="CB53" s="106" t="str">
        <f>IF(AND(Table_Styles[[#This Row],[Selector]]&lt;&gt;"",Table_Styles[[#This Row],[Font Family Used]]&lt;&gt;"",Table_Styles[[#This Row],[Font Weight Used]]&lt;&gt;""),Table_Styles[[#This Row],[Font Family Used]]&amp;" "&amp;Table_Styles[[#This Row],[Font Weight Used]],"")</f>
        <v/>
      </c>
      <c r="CC53" s="106" t="str">
        <f ca="1">IF(AND(Table_Styles[[#This Row],[Selector]],COUNTIF(OFFSET(CC:CC,0,0,ROW()-1,1),"="&amp;Table_Styles[[#This Row],[Font]])=0),Table_Styles[[#This Row],[Font]],"")</f>
        <v/>
      </c>
      <c r="CD53" s="106" t="str">
        <f ca="1">IF(Table_Styles[[#This Row],[Unique Font]]&lt;&gt;"",
"{""fontFamily"":"""&amp;Table_Styles[[#This Row],[Font Family Used]]&amp;""",""fontWeight"":"&amp;Table_Styles[[#This Row],[Font Weight Used]]&amp;"}","")</f>
        <v/>
      </c>
      <c r="CE53"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30px</v>
      </c>
      <c r="CF53" s="106" t="str">
        <f>IF(AND(Table_Styles[[#This Row],[Selector]]&lt;&gt;"", Table_Styles[[#This Row],[Config Properties]]&lt;&gt;""),
Table_Styles[[#This Row],[Selector]]&amp;" { "&amp;Table_Styles[[#This Row],[Config Properties]]&amp;" }","")</f>
        <v>formly-field label .btn-icon .lg { font-size: 30px }</v>
      </c>
      <c r="CG53" s="106" t="str">
        <f xml:space="preserve">
SUBSTITUTE(SUBSTITUTE(SUBSTITUTE(SUBSTITUTE(SUBSTITUTE(SUBSTITUTE(SUBSTITUTE(SUBSTITUTE(Table_Styles[[#This Row],[Config]],
" {","{"),
"{ ","{"),
" }","}"),
"} ","}"),
" ,",","),
", ",","),
" :",":"),
": ",":")</f>
        <v>formly-field label .btn-icon .lg{font-size:30px}</v>
      </c>
    </row>
    <row r="54" spans="2:85" ht="21" customHeight="1">
      <c r="B54" s="104" t="s">
        <v>1072</v>
      </c>
      <c r="C54" s="6" t="s">
        <v>1071</v>
      </c>
      <c r="D54" s="59"/>
      <c r="E54" s="59"/>
      <c r="F54" s="50" t="str">
        <f>IF(Table_Styles[[#This Row],[Font Family]]&lt;&gt;"",Table_Styles[[#This Row],[Font Family]],IF(Table_Styles[[#This Row],[Font Family Default]]&lt;&gt;"",Table_Styles[[#This Row],[Font Family Default]],""))</f>
        <v/>
      </c>
      <c r="G54" s="59"/>
      <c r="H54" s="135"/>
      <c r="I54" s="50"/>
      <c r="J54" s="59"/>
      <c r="K54" s="59"/>
      <c r="L54" s="50" t="str">
        <f>IF(Table_Styles[[#This Row],[Font Weight]]&lt;&gt;"",Table_Styles[[#This Row],[Font Weight]],IF(Table_Styles[[#This Row],[Font Weight Default]]&lt;&gt;"",Table_Styles[[#This Row],[Font Weight Default]],""))</f>
        <v/>
      </c>
      <c r="M54" s="59"/>
      <c r="N54" s="59"/>
      <c r="O54" s="50" t="str">
        <f>IF(Table_Styles[[#This Row],[Colour]]&lt;&gt;"",Table_Styles[[#This Row],[Colour]],IF(Table_Styles[[#This Row],[Colour Default]]&lt;&gt;"",Table_Styles[[#This Row],[Colour Default]],""))</f>
        <v/>
      </c>
      <c r="P54" s="59"/>
      <c r="Q54" s="59"/>
      <c r="R54" s="50" t="str">
        <f>IF(Table_Styles[[#This Row],[Background]]&lt;&gt;"",Table_Styles[[#This Row],[Background]],IF(Table_Styles[[#This Row],[Background Default]]&lt;&gt;"",Table_Styles[[#This Row],[Background Default]],""))</f>
        <v/>
      </c>
      <c r="S54" s="59"/>
      <c r="T54" s="59"/>
      <c r="U54" s="50" t="str">
        <f>IF(Table_Styles[[#This Row],[Border]]&lt;&gt;"",Table_Styles[[#This Row],[Border]],IF(Table_Styles[[#This Row],[Border Default]]&lt;&gt;"",Table_Styles[[#This Row],[Border Default]],""))</f>
        <v/>
      </c>
      <c r="V54" s="59"/>
      <c r="W54" s="59"/>
      <c r="X54" s="50" t="str">
        <f>IF(Table_Styles[[#This Row],[Border Radius]]&lt;&gt;"",Table_Styles[[#This Row],[Border Radius]],IF(Table_Styles[[#This Row],[Border Radius Default]]&lt;&gt;"",Table_Styles[[#This Row],[Border Radius Default]],""))</f>
        <v/>
      </c>
      <c r="Y54" s="59"/>
      <c r="Z54" s="135"/>
      <c r="AA54" s="50"/>
      <c r="AB54" s="59"/>
      <c r="AC54" s="59"/>
      <c r="AD54" s="50" t="str">
        <f>IF(Table_Styles[[#This Row],[MR]]&lt;&gt;"",Table_Styles[[#This Row],[MR]],IF(Table_Styles[[#This Row],[MR Default]]&lt;&gt;"",Table_Styles[[#This Row],[MR Default]],""))</f>
        <v/>
      </c>
      <c r="AE54" s="59"/>
      <c r="AF54" s="59"/>
      <c r="AG54" s="50" t="str">
        <f>IF(Table_Styles[[#This Row],[MB]]&lt;&gt;"",Table_Styles[[#This Row],[MB]],IF(Table_Styles[[#This Row],[MB Default]]&lt;&gt;"",Table_Styles[[#This Row],[MB Default]],""))</f>
        <v/>
      </c>
      <c r="AH54" s="59"/>
      <c r="AI54" s="59"/>
      <c r="AJ54" s="50" t="str">
        <f>IF(Table_Styles[[#This Row],[ML]]&lt;&gt;"",Table_Styles[[#This Row],[ML]],IF(Table_Styles[[#This Row],[ML Default]]&lt;&gt;"",Table_Styles[[#This Row],[ML Default]],""))</f>
        <v/>
      </c>
      <c r="AK54" s="59"/>
      <c r="AL54" s="59"/>
      <c r="AM54" s="50" t="str">
        <f>IF(Table_Styles[[#This Row],[PT]]&lt;&gt;"",Table_Styles[[#This Row],[PT]],IF(Table_Styles[[#This Row],[PT Default]]&lt;&gt;"",Table_Styles[[#This Row],[PT Default]],""))</f>
        <v/>
      </c>
      <c r="AN54" s="59"/>
      <c r="AO54" s="59"/>
      <c r="AP54" s="50" t="str">
        <f>IF(Table_Styles[[#This Row],[PR]]&lt;&gt;"",Table_Styles[[#This Row],[PR]],IF(Table_Styles[[#This Row],[PR Default]]&lt;&gt;"",Table_Styles[[#This Row],[PR Default]],""))</f>
        <v/>
      </c>
      <c r="AQ54" s="59"/>
      <c r="AR54" s="59"/>
      <c r="AS54" s="50" t="str">
        <f>IF(Table_Styles[[#This Row],[PB]]&lt;&gt;"",Table_Styles[[#This Row],[PB]],IF(Table_Styles[[#This Row],[PB Default]]&lt;&gt;"",Table_Styles[[#This Row],[PB Default]],""))</f>
        <v/>
      </c>
      <c r="AT54" s="59"/>
      <c r="AU54" s="59"/>
      <c r="AV54" s="50" t="str">
        <f>IF(Table_Styles[[#This Row],[PL]]&lt;&gt;"",Table_Styles[[#This Row],[PL]],IF(Table_Styles[[#This Row],[PL Default]]&lt;&gt;"",Table_Styles[[#This Row],[PL Default]],""))</f>
        <v/>
      </c>
      <c r="AW54" s="59"/>
      <c r="AX54" s="59"/>
      <c r="AY54" s="50" t="str">
        <f>IF(Table_Styles[[#This Row],[BT]]&lt;&gt;"",Table_Styles[[#This Row],[BT]],IF(Table_Styles[[#This Row],[BT Default]]&lt;&gt;"",Table_Styles[[#This Row],[BT Default]],""))</f>
        <v/>
      </c>
      <c r="AZ54" s="59"/>
      <c r="BA54" s="59"/>
      <c r="BB54" s="50" t="str">
        <f>IF(Table_Styles[[#This Row],[BR]]&lt;&gt;"",Table_Styles[[#This Row],[BR]],IF(Table_Styles[[#This Row],[BR Default]]&lt;&gt;"",Table_Styles[[#This Row],[BR Default]],""))</f>
        <v/>
      </c>
      <c r="BC54" s="59"/>
      <c r="BD54" s="59"/>
      <c r="BE54" s="50" t="str">
        <f>IF(Table_Styles[[#This Row],[BB]]&lt;&gt;"",Table_Styles[[#This Row],[BB]],IF(Table_Styles[[#This Row],[BB Default]]&lt;&gt;"",Table_Styles[[#This Row],[BB Default]],""))</f>
        <v/>
      </c>
      <c r="BF54" s="59"/>
      <c r="BG54" s="59"/>
      <c r="BH54" s="50" t="str">
        <f>IF(Table_Styles[[#This Row],[BL]]&lt;&gt;"",Table_Styles[[#This Row],[BL]],IF(Table_Styles[[#This Row],[BL Default]]&lt;&gt;"",Table_Styles[[#This Row],[BL Default]],""))</f>
        <v/>
      </c>
      <c r="BI54" s="59"/>
      <c r="BJ54" s="59"/>
      <c r="BK54" s="50" t="str">
        <f>IF(Table_Styles[[#This Row],[Width]]&lt;&gt;"",Table_Styles[[#This Row],[Width]],IF(Table_Styles[[#This Row],[Width Default]]&lt;&gt;"",Table_Styles[[#This Row],[Width Default]],""))</f>
        <v/>
      </c>
      <c r="BL54" s="59"/>
      <c r="BM54" s="59"/>
      <c r="BN54" s="50" t="str">
        <f>IF(Table_Styles[[#This Row],[Height]]&lt;&gt;"",Table_Styles[[#This Row],[Height]],IF(Table_Styles[[#This Row],[Height Default]]&lt;&gt;"",Table_Styles[[#This Row],[Height Default]],""))</f>
        <v/>
      </c>
      <c r="BO54" s="50"/>
      <c r="BP54" s="50"/>
      <c r="BQ54" s="50" t="str">
        <f>IF(Table_Styles[[#This Row],[Top]]&lt;&gt;"",Table_Styles[[#This Row],[Top]],IF(Table_Styles[[#This Row],[Top Default]]&lt;&gt;"",Table_Styles[[#This Row],[Top Default]],""))</f>
        <v/>
      </c>
      <c r="BR54" s="50"/>
      <c r="BS54" s="50"/>
      <c r="BT54" s="50" t="str">
        <f>IF(Table_Styles[[#This Row],[Right]]&lt;&gt;"",Table_Styles[[#This Row],[Right]],IF(Table_Styles[[#This Row],[Right Default]]&lt;&gt;"",Table_Styles[[#This Row],[Right Default]],""))</f>
        <v/>
      </c>
      <c r="BU54" s="50"/>
      <c r="BV54" s="50"/>
      <c r="BW54" s="50" t="str">
        <f>IF(Table_Styles[[#This Row],[Bottom]]&lt;&gt;"",Table_Styles[[#This Row],[Bottom]],IF(Table_Styles[[#This Row],[Bottom Default]]&lt;&gt;"",Table_Styles[[#This Row],[Bottom Default]],""))</f>
        <v/>
      </c>
      <c r="BX54" s="50"/>
      <c r="BY54" s="50"/>
      <c r="BZ54" s="50" t="str">
        <f>IF(Table_Styles[[#This Row],[Left]]&lt;&gt;"",Table_Styles[[#This Row],[Left]],IF(Table_Styles[[#This Row],[Left Default]]&lt;&gt;"",Table_Styles[[#This Row],[Left Default]],""))</f>
        <v/>
      </c>
      <c r="CA54" s="135" t="s">
        <v>1073</v>
      </c>
      <c r="CB54" s="103" t="str">
        <f>IF(AND(Table_Styles[[#This Row],[Selector]]&lt;&gt;"",Table_Styles[[#This Row],[Font Family Used]]&lt;&gt;"",Table_Styles[[#This Row],[Font Weight Used]]&lt;&gt;""),Table_Styles[[#This Row],[Font Family Used]]&amp;" "&amp;Table_Styles[[#This Row],[Font Weight Used]],"")</f>
        <v/>
      </c>
      <c r="CC54" s="103" t="str">
        <f ca="1">IF(AND(Table_Styles[[#This Row],[Selector]],COUNTIF(OFFSET(CC:CC,0,0,ROW()-1,1),"="&amp;Table_Styles[[#This Row],[Font]])=0),Table_Styles[[#This Row],[Font]],"")</f>
        <v/>
      </c>
      <c r="CD54" s="103" t="str">
        <f ca="1">IF(Table_Styles[[#This Row],[Unique Font]]&lt;&gt;"",
"{""fontFamily"":"""&amp;Table_Styles[[#This Row],[Font Family Used]]&amp;""",""fontWeight"":"&amp;Table_Styles[[#This Row],[Font Weight Used]]&amp;"}","")</f>
        <v/>
      </c>
      <c r="CE54"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clear: both;</v>
      </c>
      <c r="CF54" s="106" t="str">
        <f>IF(AND(Table_Styles[[#This Row],[Selector]]&lt;&gt;"", Table_Styles[[#This Row],[Config Properties]]&lt;&gt;""),
Table_Styles[[#This Row],[Selector]]&amp;" { "&amp;Table_Styles[[#This Row],[Config Properties]]&amp;" }","")</f>
        <v>buttons-field ~ * { clear: both; }</v>
      </c>
      <c r="CG54" s="106" t="str">
        <f xml:space="preserve">
SUBSTITUTE(SUBSTITUTE(SUBSTITUTE(SUBSTITUTE(SUBSTITUTE(SUBSTITUTE(SUBSTITUTE(SUBSTITUTE(Table_Styles[[#This Row],[Config]],
" {","{"),
"{ ","{"),
" }","}"),
"} ","}"),
" ,",","),
", ",","),
" :",":"),
": ",":")</f>
        <v>buttons-field ~ *{clear:both;}</v>
      </c>
    </row>
    <row r="55" spans="2:85" ht="21" customHeight="1" thickBot="1">
      <c r="B55" s="109" t="s">
        <v>80</v>
      </c>
      <c r="C55" s="109"/>
      <c r="D55" s="125"/>
      <c r="E55" s="125"/>
      <c r="F55" s="109" t="str">
        <f>IF(Table_Styles[[#This Row],[Font Family]]&lt;&gt;"",Table_Styles[[#This Row],[Font Family]],IF(Table_Styles[[#This Row],[Font Family Default]]&lt;&gt;"",Table_Styles[[#This Row],[Font Family Default]],""))</f>
        <v/>
      </c>
      <c r="G55" s="125"/>
      <c r="H55" s="125"/>
      <c r="I55" s="109" t="str">
        <f>IF(Table_Styles[[#This Row],[Font Size]]&lt;&gt;"",Table_Styles[[#This Row],[Font Size]],IF(Table_Styles[[#This Row],[Font Size Default]]&lt;&gt;"",Table_Styles[[#This Row],[Font Size Default]],""))</f>
        <v/>
      </c>
      <c r="J55" s="125"/>
      <c r="K55" s="125"/>
      <c r="L55" s="109" t="str">
        <f>IF(Table_Styles[[#This Row],[Font Weight]]&lt;&gt;"",Table_Styles[[#This Row],[Font Weight]],IF(Table_Styles[[#This Row],[Font Weight Default]]&lt;&gt;"",Table_Styles[[#This Row],[Font Weight Default]],""))</f>
        <v/>
      </c>
      <c r="M55" s="125"/>
      <c r="N55" s="125"/>
      <c r="O55" s="109" t="str">
        <f>IF(Table_Styles[[#This Row],[Colour]]&lt;&gt;"",Table_Styles[[#This Row],[Colour]],IF(Table_Styles[[#This Row],[Colour Default]]&lt;&gt;"",Table_Styles[[#This Row],[Colour Default]],""))</f>
        <v/>
      </c>
      <c r="P55" s="125"/>
      <c r="Q55" s="125"/>
      <c r="R55" s="109" t="str">
        <f>IF(Table_Styles[[#This Row],[Background]]&lt;&gt;"",Table_Styles[[#This Row],[Background]],IF(Table_Styles[[#This Row],[Background Default]]&lt;&gt;"",Table_Styles[[#This Row],[Background Default]],""))</f>
        <v/>
      </c>
      <c r="S55" s="125"/>
      <c r="T55" s="125"/>
      <c r="U55" s="109" t="str">
        <f>IF(Table_Styles[[#This Row],[Border]]&lt;&gt;"",Table_Styles[[#This Row],[Border]],IF(Table_Styles[[#This Row],[Border Default]]&lt;&gt;"",Table_Styles[[#This Row],[Border Default]],""))</f>
        <v/>
      </c>
      <c r="V55" s="125"/>
      <c r="W55" s="125"/>
      <c r="X55" s="109" t="str">
        <f>IF(Table_Styles[[#This Row],[Border Radius]]&lt;&gt;"",Table_Styles[[#This Row],[Border Radius]],IF(Table_Styles[[#This Row],[Border Radius Default]]&lt;&gt;"",Table_Styles[[#This Row],[Border Radius Default]],""))</f>
        <v/>
      </c>
      <c r="Y55" s="125"/>
      <c r="Z55" s="125"/>
      <c r="AA55" s="109" t="str">
        <f>IF(Table_Styles[[#This Row],[MT]]&lt;&gt;"",Table_Styles[[#This Row],[MT]],IF(Table_Styles[[#This Row],[MT Default]]&lt;&gt;"",Table_Styles[[#This Row],[MT Default]],""))</f>
        <v/>
      </c>
      <c r="AB55" s="125"/>
      <c r="AC55" s="125"/>
      <c r="AD55" s="109" t="str">
        <f>IF(Table_Styles[[#This Row],[MR]]&lt;&gt;"",Table_Styles[[#This Row],[MR]],IF(Table_Styles[[#This Row],[MR Default]]&lt;&gt;"",Table_Styles[[#This Row],[MR Default]],""))</f>
        <v/>
      </c>
      <c r="AE55" s="125"/>
      <c r="AF55" s="125"/>
      <c r="AG55" s="109" t="str">
        <f>IF(Table_Styles[[#This Row],[MB]]&lt;&gt;"",Table_Styles[[#This Row],[MB]],IF(Table_Styles[[#This Row],[MB Default]]&lt;&gt;"",Table_Styles[[#This Row],[MB Default]],""))</f>
        <v/>
      </c>
      <c r="AH55" s="125"/>
      <c r="AI55" s="125"/>
      <c r="AJ55" s="109" t="str">
        <f>IF(Table_Styles[[#This Row],[ML]]&lt;&gt;"",Table_Styles[[#This Row],[ML]],IF(Table_Styles[[#This Row],[ML Default]]&lt;&gt;"",Table_Styles[[#This Row],[ML Default]],""))</f>
        <v/>
      </c>
      <c r="AK55" s="125"/>
      <c r="AL55" s="125"/>
      <c r="AM55" s="109" t="str">
        <f>IF(Table_Styles[[#This Row],[PT]]&lt;&gt;"",Table_Styles[[#This Row],[PT]],IF(Table_Styles[[#This Row],[PT Default]]&lt;&gt;"",Table_Styles[[#This Row],[PT Default]],""))</f>
        <v/>
      </c>
      <c r="AN55" s="125"/>
      <c r="AO55" s="125"/>
      <c r="AP55" s="109" t="str">
        <f>IF(Table_Styles[[#This Row],[PR]]&lt;&gt;"",Table_Styles[[#This Row],[PR]],IF(Table_Styles[[#This Row],[PR Default]]&lt;&gt;"",Table_Styles[[#This Row],[PR Default]],""))</f>
        <v/>
      </c>
      <c r="AQ55" s="125"/>
      <c r="AR55" s="125"/>
      <c r="AS55" s="109" t="str">
        <f>IF(Table_Styles[[#This Row],[PB]]&lt;&gt;"",Table_Styles[[#This Row],[PB]],IF(Table_Styles[[#This Row],[PB Default]]&lt;&gt;"",Table_Styles[[#This Row],[PB Default]],""))</f>
        <v/>
      </c>
      <c r="AT55" s="125"/>
      <c r="AU55" s="125"/>
      <c r="AV55" s="109" t="str">
        <f>IF(Table_Styles[[#This Row],[PL]]&lt;&gt;"",Table_Styles[[#This Row],[PL]],IF(Table_Styles[[#This Row],[PL Default]]&lt;&gt;"",Table_Styles[[#This Row],[PL Default]],""))</f>
        <v/>
      </c>
      <c r="AW55" s="125"/>
      <c r="AX55" s="125"/>
      <c r="AY55" s="109" t="str">
        <f>IF(Table_Styles[[#This Row],[BT]]&lt;&gt;"",Table_Styles[[#This Row],[BT]],IF(Table_Styles[[#This Row],[BT Default]]&lt;&gt;"",Table_Styles[[#This Row],[BT Default]],""))</f>
        <v/>
      </c>
      <c r="AZ55" s="125"/>
      <c r="BA55" s="125"/>
      <c r="BB55" s="109" t="str">
        <f>IF(Table_Styles[[#This Row],[BR]]&lt;&gt;"",Table_Styles[[#This Row],[BR]],IF(Table_Styles[[#This Row],[BR Default]]&lt;&gt;"",Table_Styles[[#This Row],[BR Default]],""))</f>
        <v/>
      </c>
      <c r="BC55" s="125"/>
      <c r="BD55" s="125"/>
      <c r="BE55" s="109" t="str">
        <f>IF(Table_Styles[[#This Row],[BB]]&lt;&gt;"",Table_Styles[[#This Row],[BB]],IF(Table_Styles[[#This Row],[BB Default]]&lt;&gt;"",Table_Styles[[#This Row],[BB Default]],""))</f>
        <v/>
      </c>
      <c r="BF55" s="125"/>
      <c r="BG55" s="125"/>
      <c r="BH55" s="109" t="str">
        <f>IF(Table_Styles[[#This Row],[BL]]&lt;&gt;"",Table_Styles[[#This Row],[BL]],IF(Table_Styles[[#This Row],[BL Default]]&lt;&gt;"",Table_Styles[[#This Row],[BL Default]],""))</f>
        <v/>
      </c>
      <c r="BI55" s="125"/>
      <c r="BJ55" s="125"/>
      <c r="BK55" s="109" t="str">
        <f>IF(Table_Styles[[#This Row],[Width]]&lt;&gt;"",Table_Styles[[#This Row],[Width]],IF(Table_Styles[[#This Row],[Width Default]]&lt;&gt;"",Table_Styles[[#This Row],[Width Default]],""))</f>
        <v/>
      </c>
      <c r="BL55" s="125"/>
      <c r="BM55" s="125"/>
      <c r="BN55" s="109" t="str">
        <f>IF(Table_Styles[[#This Row],[Height]]&lt;&gt;"",Table_Styles[[#This Row],[Height]],IF(Table_Styles[[#This Row],[Height Default]]&lt;&gt;"",Table_Styles[[#This Row],[Height Default]],""))</f>
        <v/>
      </c>
      <c r="BO55" s="109"/>
      <c r="BP55" s="109"/>
      <c r="BQ55" s="109" t="str">
        <f>IF(Table_Styles[[#This Row],[Top]]&lt;&gt;"",Table_Styles[[#This Row],[Top]],IF(Table_Styles[[#This Row],[Top Default]]&lt;&gt;"",Table_Styles[[#This Row],[Top Default]],""))</f>
        <v/>
      </c>
      <c r="BR55" s="109"/>
      <c r="BS55" s="109"/>
      <c r="BT55" s="109" t="str">
        <f>IF(Table_Styles[[#This Row],[Right]]&lt;&gt;"",Table_Styles[[#This Row],[Right]],IF(Table_Styles[[#This Row],[Right Default]]&lt;&gt;"",Table_Styles[[#This Row],[Right Default]],""))</f>
        <v/>
      </c>
      <c r="BU55" s="109"/>
      <c r="BV55" s="109"/>
      <c r="BW55" s="109" t="str">
        <f>IF(Table_Styles[[#This Row],[Bottom]]&lt;&gt;"",Table_Styles[[#This Row],[Bottom]],IF(Table_Styles[[#This Row],[Bottom Default]]&lt;&gt;"",Table_Styles[[#This Row],[Bottom Default]],""))</f>
        <v/>
      </c>
      <c r="BX55" s="109"/>
      <c r="BY55" s="109"/>
      <c r="BZ55" s="109" t="str">
        <f>IF(Table_Styles[[#This Row],[Left]]&lt;&gt;"",Table_Styles[[#This Row],[Left]],IF(Table_Styles[[#This Row],[Left Default]]&lt;&gt;"",Table_Styles[[#This Row],[Left Default]],""))</f>
        <v/>
      </c>
      <c r="CA55" s="125"/>
      <c r="CB55" s="109" t="str">
        <f>IF(AND(Table_Styles[[#This Row],[Selector]]&lt;&gt;"",Table_Styles[[#This Row],[Font Family Used]]&lt;&gt;"",Table_Styles[[#This Row],[Font Weight Used]]&lt;&gt;""),Table_Styles[[#This Row],[Font Family Used]]&amp;" "&amp;Table_Styles[[#This Row],[Font Weight Used]],"")</f>
        <v/>
      </c>
      <c r="CC55" s="109" t="str">
        <f ca="1">IF(AND(Table_Styles[[#This Row],[Selector]],COUNTIF(OFFSET(CC:CC,0,0,ROW()-1,1),"="&amp;Table_Styles[[#This Row],[Font]])=0),Table_Styles[[#This Row],[Font]],"")</f>
        <v/>
      </c>
      <c r="CD55" s="109" t="str">
        <f ca="1">IF(Table_Styles[[#This Row],[Unique Font]]&lt;&gt;"",
"{""fontFamily"":"""&amp;Table_Styles[[#This Row],[Font Family Used]]&amp;""",""fontWeight"":"&amp;Table_Styles[[#This Row],[Font Weight Used]]&amp;"}","")</f>
        <v/>
      </c>
      <c r="CE55"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5" s="109" t="str">
        <f>IF(AND(Table_Styles[[#This Row],[Selector]]&lt;&gt;"", Table_Styles[[#This Row],[Config Properties]]&lt;&gt;""),
Table_Styles[[#This Row],[Selector]]&amp;" { "&amp;Table_Styles[[#This Row],[Config Properties]]&amp;" }","")</f>
        <v/>
      </c>
      <c r="CG55" s="109" t="str">
        <f xml:space="preserve">
SUBSTITUTE(SUBSTITUTE(SUBSTITUTE(SUBSTITUTE(SUBSTITUTE(SUBSTITUTE(SUBSTITUTE(SUBSTITUTE(Table_Styles[[#This Row],[Config]],
" {","{"),
"{ ","{"),
" }","}"),
"} ","}"),
" ,",","),
", ",","),
" :",":"),
": ",":")</f>
        <v/>
      </c>
    </row>
    <row r="56" spans="2:85" ht="21" customHeight="1">
      <c r="B56" s="103" t="s">
        <v>440</v>
      </c>
      <c r="C56" s="104" t="s">
        <v>441</v>
      </c>
      <c r="D56" s="59"/>
      <c r="E56" s="59"/>
      <c r="F56" s="50" t="str">
        <f>IF(Table_Styles[[#This Row],[Font Family]]&lt;&gt;"",Table_Styles[[#This Row],[Font Family]],IF(Table_Styles[[#This Row],[Font Family Default]]&lt;&gt;"",Table_Styles[[#This Row],[Font Family Default]],""))</f>
        <v/>
      </c>
      <c r="G56" s="59"/>
      <c r="H56" s="135"/>
      <c r="I56" s="50" t="str">
        <f>IF(Table_Styles[[#This Row],[Font Size]]&lt;&gt;"",Table_Styles[[#This Row],[Font Size]],IF(Table_Styles[[#This Row],[Font Size Default]]&lt;&gt;"",Table_Styles[[#This Row],[Font Size Default]],""))</f>
        <v/>
      </c>
      <c r="J56" s="59"/>
      <c r="K56" s="59"/>
      <c r="L56" s="50" t="str">
        <f>IF(Table_Styles[[#This Row],[Font Weight]]&lt;&gt;"",Table_Styles[[#This Row],[Font Weight]],IF(Table_Styles[[#This Row],[Font Weight Default]]&lt;&gt;"",Table_Styles[[#This Row],[Font Weight Default]],""))</f>
        <v/>
      </c>
      <c r="M56" s="59"/>
      <c r="N56" s="59"/>
      <c r="O56" s="50" t="str">
        <f>IF(Table_Styles[[#This Row],[Colour]]&lt;&gt;"",Table_Styles[[#This Row],[Colour]],IF(Table_Styles[[#This Row],[Colour Default]]&lt;&gt;"",Table_Styles[[#This Row],[Colour Default]],""))</f>
        <v/>
      </c>
      <c r="P56" s="59"/>
      <c r="Q56" s="135"/>
      <c r="R56" s="50" t="str">
        <f>IF(Table_Styles[[#This Row],[Background]]&lt;&gt;"",Table_Styles[[#This Row],[Background]],IF(Table_Styles[[#This Row],[Background Default]]&lt;&gt;"",Table_Styles[[#This Row],[Background Default]],""))</f>
        <v/>
      </c>
      <c r="S56" s="59"/>
      <c r="T56" s="59"/>
      <c r="U56" s="50" t="str">
        <f>IF(Table_Styles[[#This Row],[Border]]&lt;&gt;"",Table_Styles[[#This Row],[Border]],IF(Table_Styles[[#This Row],[Border Default]]&lt;&gt;"",Table_Styles[[#This Row],[Border Default]],""))</f>
        <v/>
      </c>
      <c r="V56" s="59"/>
      <c r="W56" s="135" t="s">
        <v>398</v>
      </c>
      <c r="X56" s="50" t="str">
        <f>IF(Table_Styles[[#This Row],[Border Radius]]&lt;&gt;"",Table_Styles[[#This Row],[Border Radius]],IF(Table_Styles[[#This Row],[Border Radius Default]]&lt;&gt;"",Table_Styles[[#This Row],[Border Radius Default]],""))</f>
        <v>5px</v>
      </c>
      <c r="Y56" s="59"/>
      <c r="Z56" s="135" t="s">
        <v>374</v>
      </c>
      <c r="AA56" s="50" t="str">
        <f>IF(Table_Styles[[#This Row],[MT]]&lt;&gt;"",Table_Styles[[#This Row],[MT]],IF(Table_Styles[[#This Row],[MT Default]]&lt;&gt;"",Table_Styles[[#This Row],[MT Default]],""))</f>
        <v>30px</v>
      </c>
      <c r="AB56" s="59"/>
      <c r="AC56" s="59"/>
      <c r="AD56" s="50" t="str">
        <f>IF(Table_Styles[[#This Row],[MR]]&lt;&gt;"",Table_Styles[[#This Row],[MR]],IF(Table_Styles[[#This Row],[MR Default]]&lt;&gt;"",Table_Styles[[#This Row],[MR Default]],""))</f>
        <v/>
      </c>
      <c r="AE56" s="59"/>
      <c r="AF56" s="59"/>
      <c r="AG56" s="50" t="str">
        <f>IF(Table_Styles[[#This Row],[MB]]&lt;&gt;"",Table_Styles[[#This Row],[MB]],IF(Table_Styles[[#This Row],[MB Default]]&lt;&gt;"",Table_Styles[[#This Row],[MB Default]],""))</f>
        <v/>
      </c>
      <c r="AH56" s="59"/>
      <c r="AI56" s="59"/>
      <c r="AJ56" s="50" t="str">
        <f>IF(Table_Styles[[#This Row],[ML]]&lt;&gt;"",Table_Styles[[#This Row],[ML]],IF(Table_Styles[[#This Row],[ML Default]]&lt;&gt;"",Table_Styles[[#This Row],[ML Default]],""))</f>
        <v/>
      </c>
      <c r="AK56" s="59"/>
      <c r="AL56" s="135" t="s">
        <v>461</v>
      </c>
      <c r="AM56" s="50" t="str">
        <f>IF(Table_Styles[[#This Row],[PT]]&lt;&gt;"",Table_Styles[[#This Row],[PT]],IF(Table_Styles[[#This Row],[PT Default]]&lt;&gt;"",Table_Styles[[#This Row],[PT Default]],""))</f>
        <v>16px</v>
      </c>
      <c r="AN56" s="59"/>
      <c r="AO56" s="135" t="s">
        <v>461</v>
      </c>
      <c r="AP56" s="50" t="str">
        <f>IF(Table_Styles[[#This Row],[PR]]&lt;&gt;"",Table_Styles[[#This Row],[PR]],IF(Table_Styles[[#This Row],[PR Default]]&lt;&gt;"",Table_Styles[[#This Row],[PR Default]],""))</f>
        <v>16px</v>
      </c>
      <c r="AQ56" s="59"/>
      <c r="AR56" s="135" t="s">
        <v>461</v>
      </c>
      <c r="AS56" s="50" t="str">
        <f>IF(Table_Styles[[#This Row],[PB]]&lt;&gt;"",Table_Styles[[#This Row],[PB]],IF(Table_Styles[[#This Row],[PB Default]]&lt;&gt;"",Table_Styles[[#This Row],[PB Default]],""))</f>
        <v>16px</v>
      </c>
      <c r="AT56" s="59"/>
      <c r="AU56" s="135" t="s">
        <v>461</v>
      </c>
      <c r="AV56" s="50" t="str">
        <f>IF(Table_Styles[[#This Row],[PL]]&lt;&gt;"",Table_Styles[[#This Row],[PL]],IF(Table_Styles[[#This Row],[PL Default]]&lt;&gt;"",Table_Styles[[#This Row],[PL Default]],""))</f>
        <v>16px</v>
      </c>
      <c r="AW56" s="59"/>
      <c r="AX56" s="59"/>
      <c r="AY56" s="50" t="str">
        <f>IF(Table_Styles[[#This Row],[BT]]&lt;&gt;"",Table_Styles[[#This Row],[BT]],IF(Table_Styles[[#This Row],[BT Default]]&lt;&gt;"",Table_Styles[[#This Row],[BT Default]],""))</f>
        <v/>
      </c>
      <c r="AZ56" s="59"/>
      <c r="BA56" s="59"/>
      <c r="BB56" s="50" t="str">
        <f>IF(Table_Styles[[#This Row],[BR]]&lt;&gt;"",Table_Styles[[#This Row],[BR]],IF(Table_Styles[[#This Row],[BR Default]]&lt;&gt;"",Table_Styles[[#This Row],[BR Default]],""))</f>
        <v/>
      </c>
      <c r="BC56" s="59"/>
      <c r="BD56" s="59"/>
      <c r="BE56" s="50" t="str">
        <f>IF(Table_Styles[[#This Row],[BB]]&lt;&gt;"",Table_Styles[[#This Row],[BB]],IF(Table_Styles[[#This Row],[BB Default]]&lt;&gt;"",Table_Styles[[#This Row],[BB Default]],""))</f>
        <v/>
      </c>
      <c r="BF56" s="59"/>
      <c r="BG56" s="59"/>
      <c r="BH56" s="50" t="str">
        <f>IF(Table_Styles[[#This Row],[BL]]&lt;&gt;"",Table_Styles[[#This Row],[BL]],IF(Table_Styles[[#This Row],[BL Default]]&lt;&gt;"",Table_Styles[[#This Row],[BL Default]],""))</f>
        <v/>
      </c>
      <c r="BI56" s="59"/>
      <c r="BJ56" s="59"/>
      <c r="BK56" s="50" t="str">
        <f>IF(Table_Styles[[#This Row],[Width]]&lt;&gt;"",Table_Styles[[#This Row],[Width]],IF(Table_Styles[[#This Row],[Width Default]]&lt;&gt;"",Table_Styles[[#This Row],[Width Default]],""))</f>
        <v/>
      </c>
      <c r="BL56" s="59"/>
      <c r="BM56" s="59"/>
      <c r="BN56" s="50" t="str">
        <f>IF(Table_Styles[[#This Row],[Height]]&lt;&gt;"",Table_Styles[[#This Row],[Height]],IF(Table_Styles[[#This Row],[Height Default]]&lt;&gt;"",Table_Styles[[#This Row],[Height Default]],""))</f>
        <v/>
      </c>
      <c r="BO56" s="50"/>
      <c r="BP56" s="50"/>
      <c r="BQ56" s="50" t="str">
        <f>IF(Table_Styles[[#This Row],[Top]]&lt;&gt;"",Table_Styles[[#This Row],[Top]],IF(Table_Styles[[#This Row],[Top Default]]&lt;&gt;"",Table_Styles[[#This Row],[Top Default]],""))</f>
        <v/>
      </c>
      <c r="BR56" s="50"/>
      <c r="BS56" s="50"/>
      <c r="BT56" s="50" t="str">
        <f>IF(Table_Styles[[#This Row],[Right]]&lt;&gt;"",Table_Styles[[#This Row],[Right]],IF(Table_Styles[[#This Row],[Right Default]]&lt;&gt;"",Table_Styles[[#This Row],[Right Default]],""))</f>
        <v/>
      </c>
      <c r="BU56" s="50"/>
      <c r="BV56" s="50"/>
      <c r="BW56" s="50" t="str">
        <f>IF(Table_Styles[[#This Row],[Bottom]]&lt;&gt;"",Table_Styles[[#This Row],[Bottom]],IF(Table_Styles[[#This Row],[Bottom Default]]&lt;&gt;"",Table_Styles[[#This Row],[Bottom Default]],""))</f>
        <v/>
      </c>
      <c r="BX56" s="50"/>
      <c r="BY56" s="50"/>
      <c r="BZ56" s="50" t="str">
        <f>IF(Table_Styles[[#This Row],[Left]]&lt;&gt;"",Table_Styles[[#This Row],[Left]],IF(Table_Styles[[#This Row],[Left Default]]&lt;&gt;"",Table_Styles[[#This Row],[Left Default]],""))</f>
        <v/>
      </c>
      <c r="CA56" s="184" t="s">
        <v>1060</v>
      </c>
      <c r="CB56" s="103" t="str">
        <f>IF(AND(Table_Styles[[#This Row],[Selector]]&lt;&gt;"",Table_Styles[[#This Row],[Font Family Used]]&lt;&gt;"",Table_Styles[[#This Row],[Font Weight Used]]&lt;&gt;""),Table_Styles[[#This Row],[Font Family Used]]&amp;" "&amp;Table_Styles[[#This Row],[Font Weight Used]],"")</f>
        <v/>
      </c>
      <c r="CC56" s="103" t="str">
        <f ca="1">IF(AND(Table_Styles[[#This Row],[Selector]],COUNTIF(OFFSET(CC:CC,0,0,ROW()-1,1),"="&amp;Table_Styles[[#This Row],[Font]])=0),Table_Styles[[#This Row],[Font]],"")</f>
        <v/>
      </c>
      <c r="CD56" s="103" t="str">
        <f ca="1">IF(Table_Styles[[#This Row],[Unique Font]]&lt;&gt;"",
"{""fontFamily"":"""&amp;Table_Styles[[#This Row],[Font Family Used]]&amp;""",""fontWeight"":"&amp;Table_Styles[[#This Row],[Font Weight Used]]&amp;"}","")</f>
        <v/>
      </c>
      <c r="CE5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border-radius: 5px;margin-top: 30px;padding-top: 16px;padding-right: 16px;padding-bottom: 16px;padding-left: 16px;box-shadow: 0 1px 3px rgba(0,0,0,0.12), 0 1px 2px rgba(0,0,0,0.24);</v>
      </c>
      <c r="CF56" s="106" t="str">
        <f>IF(AND(Table_Styles[[#This Row],[Selector]]&lt;&gt;"", Table_Styles[[#This Row],[Config Properties]]&lt;&gt;""),
Table_Styles[[#This Row],[Selector]]&amp;" { "&amp;Table_Styles[[#This Row],[Config Properties]]&amp;" }","")</f>
        <v>formly-field .repeating-question-set { border-radius: 5px;margin-top: 30px;padding-top: 16px;padding-right: 16px;padding-bottom: 16px;padding-left: 16px;box-shadow: 0 1px 3px rgba(0,0,0,0.12), 0 1px 2px rgba(0,0,0,0.24); }</v>
      </c>
      <c r="CG56" s="106" t="str">
        <f xml:space="preserve">
SUBSTITUTE(SUBSTITUTE(SUBSTITUTE(SUBSTITUTE(SUBSTITUTE(SUBSTITUTE(SUBSTITUTE(SUBSTITUTE(Table_Styles[[#This Row],[Config]],
" {","{"),
"{ ","{"),
" }","}"),
"} ","}"),
" ,",","),
", ",","),
" :",":"),
": ",":")</f>
        <v>formly-field .repeating-question-set{border-radius:5px;margin-top:30px;padding-top:16px;padding-right:16px;padding-bottom:16px;padding-left:16px;box-shadow:0 1px 3px rgba(0,0,0,0.12),0 1px 2px rgba(0,0,0,0.24);}</v>
      </c>
    </row>
    <row r="57" spans="2:85" ht="21" customHeight="1">
      <c r="B57" s="104" t="s">
        <v>1155</v>
      </c>
      <c r="C57" s="104" t="s">
        <v>1156</v>
      </c>
      <c r="D57" s="59"/>
      <c r="E57" s="59"/>
      <c r="F57" s="50" t="str">
        <f>IF(Table_Styles[[#This Row],[Font Family]]&lt;&gt;"",Table_Styles[[#This Row],[Font Family]],IF(Table_Styles[[#This Row],[Font Family Default]]&lt;&gt;"",Table_Styles[[#This Row],[Font Family Default]],""))</f>
        <v/>
      </c>
      <c r="G57" s="59"/>
      <c r="H57" s="135"/>
      <c r="I57" s="50" t="str">
        <f>IF(Table_Styles[[#This Row],[Font Size]]&lt;&gt;"",Table_Styles[[#This Row],[Font Size]],IF(Table_Styles[[#This Row],[Font Size Default]]&lt;&gt;"",Table_Styles[[#This Row],[Font Size Default]],""))</f>
        <v/>
      </c>
      <c r="J57" s="59"/>
      <c r="K57" s="59"/>
      <c r="L57" s="50" t="str">
        <f>IF(Table_Styles[[#This Row],[Font Weight]]&lt;&gt;"",Table_Styles[[#This Row],[Font Weight]],IF(Table_Styles[[#This Row],[Font Weight Default]]&lt;&gt;"",Table_Styles[[#This Row],[Font Weight Default]],""))</f>
        <v/>
      </c>
      <c r="M57" s="59"/>
      <c r="N57" s="59"/>
      <c r="O57" s="50" t="str">
        <f>IF(Table_Styles[[#This Row],[Colour]]&lt;&gt;"",Table_Styles[[#This Row],[Colour]],IF(Table_Styles[[#This Row],[Colour Default]]&lt;&gt;"",Table_Styles[[#This Row],[Colour Default]],""))</f>
        <v/>
      </c>
      <c r="P57" s="59"/>
      <c r="Q57" s="135"/>
      <c r="R57" s="50" t="str">
        <f>IF(Table_Styles[[#This Row],[Background]]&lt;&gt;"",Table_Styles[[#This Row],[Background]],IF(Table_Styles[[#This Row],[Background Default]]&lt;&gt;"",Table_Styles[[#This Row],[Background Default]],""))</f>
        <v/>
      </c>
      <c r="S57" s="59"/>
      <c r="T57" s="59"/>
      <c r="U57" s="50" t="str">
        <f>IF(Table_Styles[[#This Row],[Border]]&lt;&gt;"",Table_Styles[[#This Row],[Border]],IF(Table_Styles[[#This Row],[Border Default]]&lt;&gt;"",Table_Styles[[#This Row],[Border Default]],""))</f>
        <v/>
      </c>
      <c r="V57" s="59"/>
      <c r="W57" s="135"/>
      <c r="X57" s="50" t="str">
        <f>IF(Table_Styles[[#This Row],[Border Radius]]&lt;&gt;"",Table_Styles[[#This Row],[Border Radius]],IF(Table_Styles[[#This Row],[Border Radius Default]]&lt;&gt;"",Table_Styles[[#This Row],[Border Radius Default]],""))</f>
        <v/>
      </c>
      <c r="Y57" s="59"/>
      <c r="Z57" s="135" t="s">
        <v>159</v>
      </c>
      <c r="AA57" s="50" t="str">
        <f>IF(Table_Styles[[#This Row],[MT]]&lt;&gt;"",Table_Styles[[#This Row],[MT]],IF(Table_Styles[[#This Row],[MT Default]]&lt;&gt;"",Table_Styles[[#This Row],[MT Default]],""))</f>
        <v>0</v>
      </c>
      <c r="AB57" s="59"/>
      <c r="AC57" s="59"/>
      <c r="AD57" s="50" t="str">
        <f>IF(Table_Styles[[#This Row],[MR]]&lt;&gt;"",Table_Styles[[#This Row],[MR]],IF(Table_Styles[[#This Row],[MR Default]]&lt;&gt;"",Table_Styles[[#This Row],[MR Default]],""))</f>
        <v/>
      </c>
      <c r="AE57" s="59"/>
      <c r="AF57" s="59"/>
      <c r="AG57" s="50" t="str">
        <f>IF(Table_Styles[[#This Row],[MB]]&lt;&gt;"",Table_Styles[[#This Row],[MB]],IF(Table_Styles[[#This Row],[MB Default]]&lt;&gt;"",Table_Styles[[#This Row],[MB Default]],""))</f>
        <v/>
      </c>
      <c r="AH57" s="59"/>
      <c r="AI57" s="59"/>
      <c r="AJ57" s="50" t="str">
        <f>IF(Table_Styles[[#This Row],[ML]]&lt;&gt;"",Table_Styles[[#This Row],[ML]],IF(Table_Styles[[#This Row],[ML Default]]&lt;&gt;"",Table_Styles[[#This Row],[ML Default]],""))</f>
        <v/>
      </c>
      <c r="AK57" s="59"/>
      <c r="AL57" s="135"/>
      <c r="AM57" s="50" t="str">
        <f>IF(Table_Styles[[#This Row],[PT]]&lt;&gt;"",Table_Styles[[#This Row],[PT]],IF(Table_Styles[[#This Row],[PT Default]]&lt;&gt;"",Table_Styles[[#This Row],[PT Default]],""))</f>
        <v/>
      </c>
      <c r="AN57" s="59"/>
      <c r="AO57" s="135"/>
      <c r="AP57" s="50" t="str">
        <f>IF(Table_Styles[[#This Row],[PR]]&lt;&gt;"",Table_Styles[[#This Row],[PR]],IF(Table_Styles[[#This Row],[PR Default]]&lt;&gt;"",Table_Styles[[#This Row],[PR Default]],""))</f>
        <v/>
      </c>
      <c r="AQ57" s="59"/>
      <c r="AR57" s="135"/>
      <c r="AS57" s="50" t="str">
        <f>IF(Table_Styles[[#This Row],[PB]]&lt;&gt;"",Table_Styles[[#This Row],[PB]],IF(Table_Styles[[#This Row],[PB Default]]&lt;&gt;"",Table_Styles[[#This Row],[PB Default]],""))</f>
        <v/>
      </c>
      <c r="AT57" s="59"/>
      <c r="AU57" s="135"/>
      <c r="AV57" s="50" t="str">
        <f>IF(Table_Styles[[#This Row],[PL]]&lt;&gt;"",Table_Styles[[#This Row],[PL]],IF(Table_Styles[[#This Row],[PL Default]]&lt;&gt;"",Table_Styles[[#This Row],[PL Default]],""))</f>
        <v/>
      </c>
      <c r="AW57" s="59"/>
      <c r="AX57" s="59"/>
      <c r="AY57" s="50" t="str">
        <f>IF(Table_Styles[[#This Row],[BT]]&lt;&gt;"",Table_Styles[[#This Row],[BT]],IF(Table_Styles[[#This Row],[BT Default]]&lt;&gt;"",Table_Styles[[#This Row],[BT Default]],""))</f>
        <v/>
      </c>
      <c r="AZ57" s="59"/>
      <c r="BA57" s="59"/>
      <c r="BB57" s="50" t="str">
        <f>IF(Table_Styles[[#This Row],[BR]]&lt;&gt;"",Table_Styles[[#This Row],[BR]],IF(Table_Styles[[#This Row],[BR Default]]&lt;&gt;"",Table_Styles[[#This Row],[BR Default]],""))</f>
        <v/>
      </c>
      <c r="BC57" s="59"/>
      <c r="BD57" s="59"/>
      <c r="BE57" s="50" t="str">
        <f>IF(Table_Styles[[#This Row],[BB]]&lt;&gt;"",Table_Styles[[#This Row],[BB]],IF(Table_Styles[[#This Row],[BB Default]]&lt;&gt;"",Table_Styles[[#This Row],[BB Default]],""))</f>
        <v/>
      </c>
      <c r="BF57" s="59"/>
      <c r="BG57" s="59"/>
      <c r="BH57" s="50" t="str">
        <f>IF(Table_Styles[[#This Row],[BL]]&lt;&gt;"",Table_Styles[[#This Row],[BL]],IF(Table_Styles[[#This Row],[BL Default]]&lt;&gt;"",Table_Styles[[#This Row],[BL Default]],""))</f>
        <v/>
      </c>
      <c r="BI57" s="59"/>
      <c r="BJ57" s="59"/>
      <c r="BK57" s="50" t="str">
        <f>IF(Table_Styles[[#This Row],[Width]]&lt;&gt;"",Table_Styles[[#This Row],[Width]],IF(Table_Styles[[#This Row],[Width Default]]&lt;&gt;"",Table_Styles[[#This Row],[Width Default]],""))</f>
        <v/>
      </c>
      <c r="BL57" s="59"/>
      <c r="BM57" s="59"/>
      <c r="BN57" s="50" t="str">
        <f>IF(Table_Styles[[#This Row],[Height]]&lt;&gt;"",Table_Styles[[#This Row],[Height]],IF(Table_Styles[[#This Row],[Height Default]]&lt;&gt;"",Table_Styles[[#This Row],[Height Default]],""))</f>
        <v/>
      </c>
      <c r="BO57" s="50"/>
      <c r="BP57" s="50"/>
      <c r="BQ57" s="50" t="str">
        <f>IF(Table_Styles[[#This Row],[Top]]&lt;&gt;"",Table_Styles[[#This Row],[Top]],IF(Table_Styles[[#This Row],[Top Default]]&lt;&gt;"",Table_Styles[[#This Row],[Top Default]],""))</f>
        <v/>
      </c>
      <c r="BR57" s="50"/>
      <c r="BS57" s="50"/>
      <c r="BT57" s="50" t="str">
        <f>IF(Table_Styles[[#This Row],[Right]]&lt;&gt;"",Table_Styles[[#This Row],[Right]],IF(Table_Styles[[#This Row],[Right Default]]&lt;&gt;"",Table_Styles[[#This Row],[Right Default]],""))</f>
        <v/>
      </c>
      <c r="BU57" s="50"/>
      <c r="BV57" s="50"/>
      <c r="BW57" s="50" t="str">
        <f>IF(Table_Styles[[#This Row],[Bottom]]&lt;&gt;"",Table_Styles[[#This Row],[Bottom]],IF(Table_Styles[[#This Row],[Bottom Default]]&lt;&gt;"",Table_Styles[[#This Row],[Bottom Default]],""))</f>
        <v/>
      </c>
      <c r="BX57" s="50"/>
      <c r="BY57" s="50"/>
      <c r="BZ57" s="50" t="str">
        <f>IF(Table_Styles[[#This Row],[Left]]&lt;&gt;"",Table_Styles[[#This Row],[Left]],IF(Table_Styles[[#This Row],[Left Default]]&lt;&gt;"",Table_Styles[[#This Row],[Left Default]],""))</f>
        <v/>
      </c>
      <c r="CA57" s="25"/>
      <c r="CB57" s="103" t="str">
        <f>IF(AND(Table_Styles[[#This Row],[Selector]]&lt;&gt;"",Table_Styles[[#This Row],[Font Family Used]]&lt;&gt;"",Table_Styles[[#This Row],[Font Weight Used]]&lt;&gt;""),Table_Styles[[#This Row],[Font Family Used]]&amp;" "&amp;Table_Styles[[#This Row],[Font Weight Used]],"")</f>
        <v/>
      </c>
      <c r="CC57" s="103" t="str">
        <f ca="1">IF(AND(Table_Styles[[#This Row],[Selector]],COUNTIF(OFFSET(CC:CC,0,0,ROW()-1,1),"="&amp;Table_Styles[[#This Row],[Font]])=0),Table_Styles[[#This Row],[Font]],"")</f>
        <v/>
      </c>
      <c r="CD57" s="103" t="str">
        <f ca="1">IF(Table_Styles[[#This Row],[Unique Font]]&lt;&gt;"",
"{""fontFamily"":"""&amp;Table_Styles[[#This Row],[Font Family Used]]&amp;""",""fontWeight"":"&amp;Table_Styles[[#This Row],[Font Weight Used]]&amp;"}","")</f>
        <v/>
      </c>
      <c r="CE5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v>
      </c>
      <c r="CF57" s="106" t="str">
        <f>IF(AND(Table_Styles[[#This Row],[Selector]]&lt;&gt;"", Table_Styles[[#This Row],[Config Properties]]&lt;&gt;""),
Table_Styles[[#This Row],[Selector]]&amp;" { "&amp;Table_Styles[[#This Row],[Config Properties]]&amp;" }","")</f>
        <v>formly-field .repeating-question-set h2 { margin-top: 0 }</v>
      </c>
      <c r="CG57" s="106" t="str">
        <f xml:space="preserve">
SUBSTITUTE(SUBSTITUTE(SUBSTITUTE(SUBSTITUTE(SUBSTITUTE(SUBSTITUTE(SUBSTITUTE(SUBSTITUTE(Table_Styles[[#This Row],[Config]],
" {","{"),
"{ ","{"),
" }","}"),
"} ","}"),
" ,",","),
", ",","),
" :",":"),
": ",":")</f>
        <v>formly-field .repeating-question-set h2{margin-top:0}</v>
      </c>
    </row>
    <row r="58" spans="2:85" ht="21" customHeight="1">
      <c r="B58" s="104" t="s">
        <v>1154</v>
      </c>
      <c r="C58" s="104" t="s">
        <v>1157</v>
      </c>
      <c r="D58" s="59"/>
      <c r="E58" s="59"/>
      <c r="F58" s="50" t="str">
        <f>IF(Table_Styles[[#This Row],[Font Family]]&lt;&gt;"",Table_Styles[[#This Row],[Font Family]],IF(Table_Styles[[#This Row],[Font Family Default]]&lt;&gt;"",Table_Styles[[#This Row],[Font Family Default]],""))</f>
        <v/>
      </c>
      <c r="G58" s="59"/>
      <c r="H58" s="135"/>
      <c r="I58" s="50" t="str">
        <f>IF(Table_Styles[[#This Row],[Font Size]]&lt;&gt;"",Table_Styles[[#This Row],[Font Size]],IF(Table_Styles[[#This Row],[Font Size Default]]&lt;&gt;"",Table_Styles[[#This Row],[Font Size Default]],""))</f>
        <v/>
      </c>
      <c r="J58" s="59"/>
      <c r="K58" s="59"/>
      <c r="L58" s="50" t="str">
        <f>IF(Table_Styles[[#This Row],[Font Weight]]&lt;&gt;"",Table_Styles[[#This Row],[Font Weight]],IF(Table_Styles[[#This Row],[Font Weight Default]]&lt;&gt;"",Table_Styles[[#This Row],[Font Weight Default]],""))</f>
        <v/>
      </c>
      <c r="M58" s="59"/>
      <c r="N58" s="59"/>
      <c r="O58" s="50" t="str">
        <f>IF(Table_Styles[[#This Row],[Colour]]&lt;&gt;"",Table_Styles[[#This Row],[Colour]],IF(Table_Styles[[#This Row],[Colour Default]]&lt;&gt;"",Table_Styles[[#This Row],[Colour Default]],""))</f>
        <v/>
      </c>
      <c r="P58" s="59"/>
      <c r="Q58" s="135"/>
      <c r="R58" s="50" t="str">
        <f>IF(Table_Styles[[#This Row],[Background]]&lt;&gt;"",Table_Styles[[#This Row],[Background]],IF(Table_Styles[[#This Row],[Background Default]]&lt;&gt;"",Table_Styles[[#This Row],[Background Default]],""))</f>
        <v/>
      </c>
      <c r="S58" s="59"/>
      <c r="T58" s="59"/>
      <c r="U58" s="50" t="str">
        <f>IF(Table_Styles[[#This Row],[Border]]&lt;&gt;"",Table_Styles[[#This Row],[Border]],IF(Table_Styles[[#This Row],[Border Default]]&lt;&gt;"",Table_Styles[[#This Row],[Border Default]],""))</f>
        <v/>
      </c>
      <c r="V58" s="59"/>
      <c r="W58" s="135"/>
      <c r="X58" s="50" t="str">
        <f>IF(Table_Styles[[#This Row],[Border Radius]]&lt;&gt;"",Table_Styles[[#This Row],[Border Radius]],IF(Table_Styles[[#This Row],[Border Radius Default]]&lt;&gt;"",Table_Styles[[#This Row],[Border Radius Default]],""))</f>
        <v/>
      </c>
      <c r="Y58" s="59"/>
      <c r="Z58" s="135" t="s">
        <v>159</v>
      </c>
      <c r="AA58" s="50" t="str">
        <f>IF(Table_Styles[[#This Row],[MT]]&lt;&gt;"",Table_Styles[[#This Row],[MT]],IF(Table_Styles[[#This Row],[MT Default]]&lt;&gt;"",Table_Styles[[#This Row],[MT Default]],""))</f>
        <v>0</v>
      </c>
      <c r="AB58" s="59"/>
      <c r="AC58" s="59"/>
      <c r="AD58" s="50" t="str">
        <f>IF(Table_Styles[[#This Row],[MR]]&lt;&gt;"",Table_Styles[[#This Row],[MR]],IF(Table_Styles[[#This Row],[MR Default]]&lt;&gt;"",Table_Styles[[#This Row],[MR Default]],""))</f>
        <v/>
      </c>
      <c r="AE58" s="59"/>
      <c r="AF58" s="59"/>
      <c r="AG58" s="50" t="str">
        <f>IF(Table_Styles[[#This Row],[MB]]&lt;&gt;"",Table_Styles[[#This Row],[MB]],IF(Table_Styles[[#This Row],[MB Default]]&lt;&gt;"",Table_Styles[[#This Row],[MB Default]],""))</f>
        <v/>
      </c>
      <c r="AH58" s="59"/>
      <c r="AI58" s="59"/>
      <c r="AJ58" s="50" t="str">
        <f>IF(Table_Styles[[#This Row],[ML]]&lt;&gt;"",Table_Styles[[#This Row],[ML]],IF(Table_Styles[[#This Row],[ML Default]]&lt;&gt;"",Table_Styles[[#This Row],[ML Default]],""))</f>
        <v/>
      </c>
      <c r="AK58" s="59"/>
      <c r="AL58" s="135"/>
      <c r="AM58" s="50" t="str">
        <f>IF(Table_Styles[[#This Row],[PT]]&lt;&gt;"",Table_Styles[[#This Row],[PT]],IF(Table_Styles[[#This Row],[PT Default]]&lt;&gt;"",Table_Styles[[#This Row],[PT Default]],""))</f>
        <v/>
      </c>
      <c r="AN58" s="59"/>
      <c r="AO58" s="135"/>
      <c r="AP58" s="50" t="str">
        <f>IF(Table_Styles[[#This Row],[PR]]&lt;&gt;"",Table_Styles[[#This Row],[PR]],IF(Table_Styles[[#This Row],[PR Default]]&lt;&gt;"",Table_Styles[[#This Row],[PR Default]],""))</f>
        <v/>
      </c>
      <c r="AQ58" s="59"/>
      <c r="AR58" s="135"/>
      <c r="AS58" s="50" t="str">
        <f>IF(Table_Styles[[#This Row],[PB]]&lt;&gt;"",Table_Styles[[#This Row],[PB]],IF(Table_Styles[[#This Row],[PB Default]]&lt;&gt;"",Table_Styles[[#This Row],[PB Default]],""))</f>
        <v/>
      </c>
      <c r="AT58" s="59"/>
      <c r="AU58" s="135"/>
      <c r="AV58" s="50" t="str">
        <f>IF(Table_Styles[[#This Row],[PL]]&lt;&gt;"",Table_Styles[[#This Row],[PL]],IF(Table_Styles[[#This Row],[PL Default]]&lt;&gt;"",Table_Styles[[#This Row],[PL Default]],""))</f>
        <v/>
      </c>
      <c r="AW58" s="59"/>
      <c r="AX58" s="59"/>
      <c r="AY58" s="50" t="str">
        <f>IF(Table_Styles[[#This Row],[BT]]&lt;&gt;"",Table_Styles[[#This Row],[BT]],IF(Table_Styles[[#This Row],[BT Default]]&lt;&gt;"",Table_Styles[[#This Row],[BT Default]],""))</f>
        <v/>
      </c>
      <c r="AZ58" s="59"/>
      <c r="BA58" s="59"/>
      <c r="BB58" s="50" t="str">
        <f>IF(Table_Styles[[#This Row],[BR]]&lt;&gt;"",Table_Styles[[#This Row],[BR]],IF(Table_Styles[[#This Row],[BR Default]]&lt;&gt;"",Table_Styles[[#This Row],[BR Default]],""))</f>
        <v/>
      </c>
      <c r="BC58" s="59"/>
      <c r="BD58" s="59"/>
      <c r="BE58" s="50" t="str">
        <f>IF(Table_Styles[[#This Row],[BB]]&lt;&gt;"",Table_Styles[[#This Row],[BB]],IF(Table_Styles[[#This Row],[BB Default]]&lt;&gt;"",Table_Styles[[#This Row],[BB Default]],""))</f>
        <v/>
      </c>
      <c r="BF58" s="59"/>
      <c r="BG58" s="59"/>
      <c r="BH58" s="50" t="str">
        <f>IF(Table_Styles[[#This Row],[BL]]&lt;&gt;"",Table_Styles[[#This Row],[BL]],IF(Table_Styles[[#This Row],[BL Default]]&lt;&gt;"",Table_Styles[[#This Row],[BL Default]],""))</f>
        <v/>
      </c>
      <c r="BI58" s="59"/>
      <c r="BJ58" s="59"/>
      <c r="BK58" s="50" t="str">
        <f>IF(Table_Styles[[#This Row],[Width]]&lt;&gt;"",Table_Styles[[#This Row],[Width]],IF(Table_Styles[[#This Row],[Width Default]]&lt;&gt;"",Table_Styles[[#This Row],[Width Default]],""))</f>
        <v/>
      </c>
      <c r="BL58" s="59"/>
      <c r="BM58" s="59"/>
      <c r="BN58" s="50" t="str">
        <f>IF(Table_Styles[[#This Row],[Height]]&lt;&gt;"",Table_Styles[[#This Row],[Height]],IF(Table_Styles[[#This Row],[Height Default]]&lt;&gt;"",Table_Styles[[#This Row],[Height Default]],""))</f>
        <v/>
      </c>
      <c r="BO58" s="50"/>
      <c r="BP58" s="50"/>
      <c r="BQ58" s="50" t="str">
        <f>IF(Table_Styles[[#This Row],[Top]]&lt;&gt;"",Table_Styles[[#This Row],[Top]],IF(Table_Styles[[#This Row],[Top Default]]&lt;&gt;"",Table_Styles[[#This Row],[Top Default]],""))</f>
        <v/>
      </c>
      <c r="BR58" s="50"/>
      <c r="BS58" s="50"/>
      <c r="BT58" s="50" t="str">
        <f>IF(Table_Styles[[#This Row],[Right]]&lt;&gt;"",Table_Styles[[#This Row],[Right]],IF(Table_Styles[[#This Row],[Right Default]]&lt;&gt;"",Table_Styles[[#This Row],[Right Default]],""))</f>
        <v/>
      </c>
      <c r="BU58" s="50"/>
      <c r="BV58" s="50"/>
      <c r="BW58" s="50" t="str">
        <f>IF(Table_Styles[[#This Row],[Bottom]]&lt;&gt;"",Table_Styles[[#This Row],[Bottom]],IF(Table_Styles[[#This Row],[Bottom Default]]&lt;&gt;"",Table_Styles[[#This Row],[Bottom Default]],""))</f>
        <v/>
      </c>
      <c r="BX58" s="50"/>
      <c r="BY58" s="50"/>
      <c r="BZ58" s="50" t="str">
        <f>IF(Table_Styles[[#This Row],[Left]]&lt;&gt;"",Table_Styles[[#This Row],[Left]],IF(Table_Styles[[#This Row],[Left Default]]&lt;&gt;"",Table_Styles[[#This Row],[Left Default]],""))</f>
        <v/>
      </c>
      <c r="CA58" s="25"/>
      <c r="CB58" s="103" t="str">
        <f>IF(AND(Table_Styles[[#This Row],[Selector]]&lt;&gt;"",Table_Styles[[#This Row],[Font Family Used]]&lt;&gt;"",Table_Styles[[#This Row],[Font Weight Used]]&lt;&gt;""),Table_Styles[[#This Row],[Font Family Used]]&amp;" "&amp;Table_Styles[[#This Row],[Font Weight Used]],"")</f>
        <v/>
      </c>
      <c r="CC58" s="103" t="str">
        <f ca="1">IF(AND(Table_Styles[[#This Row],[Selector]],COUNTIF(OFFSET(CC:CC,0,0,ROW()-1,1),"="&amp;Table_Styles[[#This Row],[Font]])=0),Table_Styles[[#This Row],[Font]],"")</f>
        <v/>
      </c>
      <c r="CD58" s="103" t="str">
        <f ca="1">IF(Table_Styles[[#This Row],[Unique Font]]&lt;&gt;"",
"{""fontFamily"":"""&amp;Table_Styles[[#This Row],[Font Family Used]]&amp;""",""fontWeight"":"&amp;Table_Styles[[#This Row],[Font Weight Used]]&amp;"}","")</f>
        <v/>
      </c>
      <c r="CE5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v>
      </c>
      <c r="CF58" s="106" t="str">
        <f>IF(AND(Table_Styles[[#This Row],[Selector]]&lt;&gt;"", Table_Styles[[#This Row],[Config Properties]]&lt;&gt;""),
Table_Styles[[#This Row],[Selector]]&amp;" { "&amp;Table_Styles[[#This Row],[Config Properties]]&amp;" }","")</f>
        <v>formly-field .repeating-question-set h3 { margin-top: 0 }</v>
      </c>
      <c r="CG58" s="106" t="str">
        <f xml:space="preserve">
SUBSTITUTE(SUBSTITUTE(SUBSTITUTE(SUBSTITUTE(SUBSTITUTE(SUBSTITUTE(SUBSTITUTE(SUBSTITUTE(Table_Styles[[#This Row],[Config]],
" {","{"),
"{ ","{"),
" }","}"),
"} ","}"),
" ,",","),
", ",","),
" :",":"),
": ",":")</f>
        <v>formly-field .repeating-question-set h3{margin-top:0}</v>
      </c>
    </row>
    <row r="59" spans="2:85" ht="21" customHeight="1">
      <c r="B59" s="104" t="s">
        <v>1153</v>
      </c>
      <c r="C59" s="104" t="s">
        <v>1158</v>
      </c>
      <c r="D59" s="59"/>
      <c r="E59" s="59"/>
      <c r="F59" s="50" t="str">
        <f>IF(Table_Styles[[#This Row],[Font Family]]&lt;&gt;"",Table_Styles[[#This Row],[Font Family]],IF(Table_Styles[[#This Row],[Font Family Default]]&lt;&gt;"",Table_Styles[[#This Row],[Font Family Default]],""))</f>
        <v/>
      </c>
      <c r="G59" s="59"/>
      <c r="H59" s="135"/>
      <c r="I59" s="50" t="str">
        <f>IF(Table_Styles[[#This Row],[Font Size]]&lt;&gt;"",Table_Styles[[#This Row],[Font Size]],IF(Table_Styles[[#This Row],[Font Size Default]]&lt;&gt;"",Table_Styles[[#This Row],[Font Size Default]],""))</f>
        <v/>
      </c>
      <c r="J59" s="59"/>
      <c r="K59" s="59"/>
      <c r="L59" s="50" t="str">
        <f>IF(Table_Styles[[#This Row],[Font Weight]]&lt;&gt;"",Table_Styles[[#This Row],[Font Weight]],IF(Table_Styles[[#This Row],[Font Weight Default]]&lt;&gt;"",Table_Styles[[#This Row],[Font Weight Default]],""))</f>
        <v/>
      </c>
      <c r="M59" s="59"/>
      <c r="N59" s="59"/>
      <c r="O59" s="50" t="str">
        <f>IF(Table_Styles[[#This Row],[Colour]]&lt;&gt;"",Table_Styles[[#This Row],[Colour]],IF(Table_Styles[[#This Row],[Colour Default]]&lt;&gt;"",Table_Styles[[#This Row],[Colour Default]],""))</f>
        <v/>
      </c>
      <c r="P59" s="59"/>
      <c r="Q59" s="135"/>
      <c r="R59" s="50" t="str">
        <f>IF(Table_Styles[[#This Row],[Background]]&lt;&gt;"",Table_Styles[[#This Row],[Background]],IF(Table_Styles[[#This Row],[Background Default]]&lt;&gt;"",Table_Styles[[#This Row],[Background Default]],""))</f>
        <v/>
      </c>
      <c r="S59" s="59"/>
      <c r="T59" s="59"/>
      <c r="U59" s="50" t="str">
        <f>IF(Table_Styles[[#This Row],[Border]]&lt;&gt;"",Table_Styles[[#This Row],[Border]],IF(Table_Styles[[#This Row],[Border Default]]&lt;&gt;"",Table_Styles[[#This Row],[Border Default]],""))</f>
        <v/>
      </c>
      <c r="V59" s="59"/>
      <c r="W59" s="135"/>
      <c r="X59" s="50" t="str">
        <f>IF(Table_Styles[[#This Row],[Border Radius]]&lt;&gt;"",Table_Styles[[#This Row],[Border Radius]],IF(Table_Styles[[#This Row],[Border Radius Default]]&lt;&gt;"",Table_Styles[[#This Row],[Border Radius Default]],""))</f>
        <v/>
      </c>
      <c r="Y59" s="59"/>
      <c r="Z59" s="135" t="s">
        <v>159</v>
      </c>
      <c r="AA59" s="50" t="str">
        <f>IF(Table_Styles[[#This Row],[MT]]&lt;&gt;"",Table_Styles[[#This Row],[MT]],IF(Table_Styles[[#This Row],[MT Default]]&lt;&gt;"",Table_Styles[[#This Row],[MT Default]],""))</f>
        <v>0</v>
      </c>
      <c r="AB59" s="59"/>
      <c r="AC59" s="59"/>
      <c r="AD59" s="50" t="str">
        <f>IF(Table_Styles[[#This Row],[MR]]&lt;&gt;"",Table_Styles[[#This Row],[MR]],IF(Table_Styles[[#This Row],[MR Default]]&lt;&gt;"",Table_Styles[[#This Row],[MR Default]],""))</f>
        <v/>
      </c>
      <c r="AE59" s="59"/>
      <c r="AF59" s="59"/>
      <c r="AG59" s="50" t="str">
        <f>IF(Table_Styles[[#This Row],[MB]]&lt;&gt;"",Table_Styles[[#This Row],[MB]],IF(Table_Styles[[#This Row],[MB Default]]&lt;&gt;"",Table_Styles[[#This Row],[MB Default]],""))</f>
        <v/>
      </c>
      <c r="AH59" s="59"/>
      <c r="AI59" s="59"/>
      <c r="AJ59" s="50" t="str">
        <f>IF(Table_Styles[[#This Row],[ML]]&lt;&gt;"",Table_Styles[[#This Row],[ML]],IF(Table_Styles[[#This Row],[ML Default]]&lt;&gt;"",Table_Styles[[#This Row],[ML Default]],""))</f>
        <v/>
      </c>
      <c r="AK59" s="59"/>
      <c r="AL59" s="135"/>
      <c r="AM59" s="50" t="str">
        <f>IF(Table_Styles[[#This Row],[PT]]&lt;&gt;"",Table_Styles[[#This Row],[PT]],IF(Table_Styles[[#This Row],[PT Default]]&lt;&gt;"",Table_Styles[[#This Row],[PT Default]],""))</f>
        <v/>
      </c>
      <c r="AN59" s="59"/>
      <c r="AO59" s="135"/>
      <c r="AP59" s="50" t="str">
        <f>IF(Table_Styles[[#This Row],[PR]]&lt;&gt;"",Table_Styles[[#This Row],[PR]],IF(Table_Styles[[#This Row],[PR Default]]&lt;&gt;"",Table_Styles[[#This Row],[PR Default]],""))</f>
        <v/>
      </c>
      <c r="AQ59" s="59"/>
      <c r="AR59" s="135"/>
      <c r="AS59" s="50" t="str">
        <f>IF(Table_Styles[[#This Row],[PB]]&lt;&gt;"",Table_Styles[[#This Row],[PB]],IF(Table_Styles[[#This Row],[PB Default]]&lt;&gt;"",Table_Styles[[#This Row],[PB Default]],""))</f>
        <v/>
      </c>
      <c r="AT59" s="59"/>
      <c r="AU59" s="135"/>
      <c r="AV59" s="50" t="str">
        <f>IF(Table_Styles[[#This Row],[PL]]&lt;&gt;"",Table_Styles[[#This Row],[PL]],IF(Table_Styles[[#This Row],[PL Default]]&lt;&gt;"",Table_Styles[[#This Row],[PL Default]],""))</f>
        <v/>
      </c>
      <c r="AW59" s="59"/>
      <c r="AX59" s="59"/>
      <c r="AY59" s="50" t="str">
        <f>IF(Table_Styles[[#This Row],[BT]]&lt;&gt;"",Table_Styles[[#This Row],[BT]],IF(Table_Styles[[#This Row],[BT Default]]&lt;&gt;"",Table_Styles[[#This Row],[BT Default]],""))</f>
        <v/>
      </c>
      <c r="AZ59" s="59"/>
      <c r="BA59" s="59"/>
      <c r="BB59" s="50" t="str">
        <f>IF(Table_Styles[[#This Row],[BR]]&lt;&gt;"",Table_Styles[[#This Row],[BR]],IF(Table_Styles[[#This Row],[BR Default]]&lt;&gt;"",Table_Styles[[#This Row],[BR Default]],""))</f>
        <v/>
      </c>
      <c r="BC59" s="59"/>
      <c r="BD59" s="59"/>
      <c r="BE59" s="50" t="str">
        <f>IF(Table_Styles[[#This Row],[BB]]&lt;&gt;"",Table_Styles[[#This Row],[BB]],IF(Table_Styles[[#This Row],[BB Default]]&lt;&gt;"",Table_Styles[[#This Row],[BB Default]],""))</f>
        <v/>
      </c>
      <c r="BF59" s="59"/>
      <c r="BG59" s="59"/>
      <c r="BH59" s="50" t="str">
        <f>IF(Table_Styles[[#This Row],[BL]]&lt;&gt;"",Table_Styles[[#This Row],[BL]],IF(Table_Styles[[#This Row],[BL Default]]&lt;&gt;"",Table_Styles[[#This Row],[BL Default]],""))</f>
        <v/>
      </c>
      <c r="BI59" s="59"/>
      <c r="BJ59" s="59"/>
      <c r="BK59" s="50" t="str">
        <f>IF(Table_Styles[[#This Row],[Width]]&lt;&gt;"",Table_Styles[[#This Row],[Width]],IF(Table_Styles[[#This Row],[Width Default]]&lt;&gt;"",Table_Styles[[#This Row],[Width Default]],""))</f>
        <v/>
      </c>
      <c r="BL59" s="59"/>
      <c r="BM59" s="59"/>
      <c r="BN59" s="50" t="str">
        <f>IF(Table_Styles[[#This Row],[Height]]&lt;&gt;"",Table_Styles[[#This Row],[Height]],IF(Table_Styles[[#This Row],[Height Default]]&lt;&gt;"",Table_Styles[[#This Row],[Height Default]],""))</f>
        <v/>
      </c>
      <c r="BO59" s="50"/>
      <c r="BP59" s="50"/>
      <c r="BQ59" s="50" t="str">
        <f>IF(Table_Styles[[#This Row],[Top]]&lt;&gt;"",Table_Styles[[#This Row],[Top]],IF(Table_Styles[[#This Row],[Top Default]]&lt;&gt;"",Table_Styles[[#This Row],[Top Default]],""))</f>
        <v/>
      </c>
      <c r="BR59" s="50"/>
      <c r="BS59" s="50"/>
      <c r="BT59" s="50" t="str">
        <f>IF(Table_Styles[[#This Row],[Right]]&lt;&gt;"",Table_Styles[[#This Row],[Right]],IF(Table_Styles[[#This Row],[Right Default]]&lt;&gt;"",Table_Styles[[#This Row],[Right Default]],""))</f>
        <v/>
      </c>
      <c r="BU59" s="50"/>
      <c r="BV59" s="50"/>
      <c r="BW59" s="50" t="str">
        <f>IF(Table_Styles[[#This Row],[Bottom]]&lt;&gt;"",Table_Styles[[#This Row],[Bottom]],IF(Table_Styles[[#This Row],[Bottom Default]]&lt;&gt;"",Table_Styles[[#This Row],[Bottom Default]],""))</f>
        <v/>
      </c>
      <c r="BX59" s="50"/>
      <c r="BY59" s="50"/>
      <c r="BZ59" s="50" t="str">
        <f>IF(Table_Styles[[#This Row],[Left]]&lt;&gt;"",Table_Styles[[#This Row],[Left]],IF(Table_Styles[[#This Row],[Left Default]]&lt;&gt;"",Table_Styles[[#This Row],[Left Default]],""))</f>
        <v/>
      </c>
      <c r="CA59" s="25"/>
      <c r="CB59" s="103" t="str">
        <f>IF(AND(Table_Styles[[#This Row],[Selector]]&lt;&gt;"",Table_Styles[[#This Row],[Font Family Used]]&lt;&gt;"",Table_Styles[[#This Row],[Font Weight Used]]&lt;&gt;""),Table_Styles[[#This Row],[Font Family Used]]&amp;" "&amp;Table_Styles[[#This Row],[Font Weight Used]],"")</f>
        <v/>
      </c>
      <c r="CC59" s="103" t="str">
        <f ca="1">IF(AND(Table_Styles[[#This Row],[Selector]],COUNTIF(OFFSET(CC:CC,0,0,ROW()-1,1),"="&amp;Table_Styles[[#This Row],[Font]])=0),Table_Styles[[#This Row],[Font]],"")</f>
        <v/>
      </c>
      <c r="CD59" s="103" t="str">
        <f ca="1">IF(Table_Styles[[#This Row],[Unique Font]]&lt;&gt;"",
"{""fontFamily"":"""&amp;Table_Styles[[#This Row],[Font Family Used]]&amp;""",""fontWeight"":"&amp;Table_Styles[[#This Row],[Font Weight Used]]&amp;"}","")</f>
        <v/>
      </c>
      <c r="CE5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v>
      </c>
      <c r="CF59" s="106" t="str">
        <f>IF(AND(Table_Styles[[#This Row],[Selector]]&lt;&gt;"", Table_Styles[[#This Row],[Config Properties]]&lt;&gt;""),
Table_Styles[[#This Row],[Selector]]&amp;" { "&amp;Table_Styles[[#This Row],[Config Properties]]&amp;" }","")</f>
        <v>formly-field .repeating-question-set h4 { margin-top: 0 }</v>
      </c>
      <c r="CG59" s="106" t="str">
        <f xml:space="preserve">
SUBSTITUTE(SUBSTITUTE(SUBSTITUTE(SUBSTITUTE(SUBSTITUTE(SUBSTITUTE(SUBSTITUTE(SUBSTITUTE(Table_Styles[[#This Row],[Config]],
" {","{"),
"{ ","{"),
" }","}"),
"} ","}"),
" ,",","),
", ",","),
" :",":"),
": ",":")</f>
        <v>formly-field .repeating-question-set h4{margin-top:0}</v>
      </c>
    </row>
    <row r="60" spans="2:85" ht="21" customHeight="1">
      <c r="B60" s="104" t="s">
        <v>442</v>
      </c>
      <c r="C60" s="104" t="s">
        <v>846</v>
      </c>
      <c r="D60" s="59"/>
      <c r="E60" s="60" t="str">
        <f>Settings_Styling_Font_Body_Text</f>
        <v>Montserrat</v>
      </c>
      <c r="F60" s="52" t="str">
        <f>IF(Table_Styles[[#This Row],[Font Family]]&lt;&gt;"",Table_Styles[[#This Row],[Font Family]],IF(Table_Styles[[#This Row],[Font Family Default]]&lt;&gt;"",Table_Styles[[#This Row],[Font Family Default]],""))</f>
        <v>Montserrat</v>
      </c>
      <c r="G60" s="59"/>
      <c r="H60" s="177" t="s">
        <v>403</v>
      </c>
      <c r="I60" s="50" t="str">
        <f>IF(Table_Styles[[#This Row],[Font Size]]&lt;&gt;"",Table_Styles[[#This Row],[Font Size]],IF(Table_Styles[[#This Row],[Font Size Default]]&lt;&gt;"",Table_Styles[[#This Row],[Font Size Default]],""))</f>
        <v>14px</v>
      </c>
      <c r="J60" s="59"/>
      <c r="K60" s="62" t="s">
        <v>1083</v>
      </c>
      <c r="L60" s="50" t="str">
        <f>IF(Table_Styles[[#This Row],[Font Weight]]&lt;&gt;"",Table_Styles[[#This Row],[Font Weight]],IF(Table_Styles[[#This Row],[Font Weight Default]]&lt;&gt;"",Table_Styles[[#This Row],[Font Weight Default]],""))</f>
        <v>500</v>
      </c>
      <c r="M60" s="59"/>
      <c r="N60" s="59"/>
      <c r="O60" s="50" t="str">
        <f>IF(Table_Styles[[#This Row],[Colour]]&lt;&gt;"",Table_Styles[[#This Row],[Colour]],IF(Table_Styles[[#This Row],[Colour Default]]&lt;&gt;"",Table_Styles[[#This Row],[Colour Default]],""))</f>
        <v/>
      </c>
      <c r="P60" s="59"/>
      <c r="Q60" s="59"/>
      <c r="R60" s="50" t="str">
        <f>IF(Table_Styles[[#This Row],[Background]]&lt;&gt;"",Table_Styles[[#This Row],[Background]],IF(Table_Styles[[#This Row],[Background Default]]&lt;&gt;"",Table_Styles[[#This Row],[Background Default]],""))</f>
        <v/>
      </c>
      <c r="S60" s="59"/>
      <c r="T60" s="59"/>
      <c r="U60" s="50" t="str">
        <f>IF(Table_Styles[[#This Row],[Border]]&lt;&gt;"",Table_Styles[[#This Row],[Border]],IF(Table_Styles[[#This Row],[Border Default]]&lt;&gt;"",Table_Styles[[#This Row],[Border Default]],""))</f>
        <v/>
      </c>
      <c r="V60" s="135"/>
      <c r="W60" s="135" t="s">
        <v>465</v>
      </c>
      <c r="X60" s="50" t="str">
        <f>IF(Table_Styles[[#This Row],[Border Radius]]&lt;&gt;"",Table_Styles[[#This Row],[Border Radius]],IF(Table_Styles[[#This Row],[Border Radius Default]]&lt;&gt;"",Table_Styles[[#This Row],[Border Radius Default]],""))</f>
        <v>4px</v>
      </c>
      <c r="Y60" s="59"/>
      <c r="Z60" s="135"/>
      <c r="AA60" s="50" t="str">
        <f>IF(Table_Styles[[#This Row],[MT]]&lt;&gt;"",Table_Styles[[#This Row],[MT]],IF(Table_Styles[[#This Row],[MT Default]]&lt;&gt;"",Table_Styles[[#This Row],[MT Default]],""))</f>
        <v/>
      </c>
      <c r="AB60" s="59"/>
      <c r="AC60" s="59"/>
      <c r="AD60" s="52" t="str">
        <f>IF(Table_Styles[[#This Row],[MR]]&lt;&gt;"",Table_Styles[[#This Row],[MR]],IF(Table_Styles[[#This Row],[MR Default]]&lt;&gt;"",Table_Styles[[#This Row],[MR Default]],""))</f>
        <v/>
      </c>
      <c r="AE60" s="59"/>
      <c r="AF60" s="59"/>
      <c r="AG60" s="52" t="str">
        <f>IF(Table_Styles[[#This Row],[MB]]&lt;&gt;"",Table_Styles[[#This Row],[MB]],IF(Table_Styles[[#This Row],[MB Default]]&lt;&gt;"",Table_Styles[[#This Row],[MB Default]],""))</f>
        <v/>
      </c>
      <c r="AH60" s="59"/>
      <c r="AI60" s="59"/>
      <c r="AJ60" s="52" t="str">
        <f>IF(Table_Styles[[#This Row],[ML]]&lt;&gt;"",Table_Styles[[#This Row],[ML]],IF(Table_Styles[[#This Row],[ML Default]]&lt;&gt;"",Table_Styles[[#This Row],[ML Default]],""))</f>
        <v/>
      </c>
      <c r="AK60" s="59"/>
      <c r="AL60" s="135" t="s">
        <v>1084</v>
      </c>
      <c r="AM60" s="52" t="str">
        <f>IF(Table_Styles[[#This Row],[PT]]&lt;&gt;"",Table_Styles[[#This Row],[PT]],IF(Table_Styles[[#This Row],[PT Default]]&lt;&gt;"",Table_Styles[[#This Row],[PT Default]],""))</f>
        <v>9px</v>
      </c>
      <c r="AN60" s="59"/>
      <c r="AO60" s="279" t="s">
        <v>461</v>
      </c>
      <c r="AP60" s="52" t="str">
        <f>IF(Table_Styles[[#This Row],[PR]]&lt;&gt;"",Table_Styles[[#This Row],[PR]],IF(Table_Styles[[#This Row],[PR Default]]&lt;&gt;"",Table_Styles[[#This Row],[PR Default]],""))</f>
        <v>16px</v>
      </c>
      <c r="AQ60" s="59"/>
      <c r="AR60" s="135" t="s">
        <v>424</v>
      </c>
      <c r="AS60" s="52" t="str">
        <f>IF(Table_Styles[[#This Row],[PB]]&lt;&gt;"",Table_Styles[[#This Row],[PB]],IF(Table_Styles[[#This Row],[PB Default]]&lt;&gt;"",Table_Styles[[#This Row],[PB Default]],""))</f>
        <v>7px</v>
      </c>
      <c r="AT60" s="59"/>
      <c r="AU60" s="279" t="s">
        <v>461</v>
      </c>
      <c r="AV60" s="50" t="str">
        <f>IF(Table_Styles[[#This Row],[PL]]&lt;&gt;"",Table_Styles[[#This Row],[PL]],IF(Table_Styles[[#This Row],[PL Default]]&lt;&gt;"",Table_Styles[[#This Row],[PL Default]],""))</f>
        <v>16px</v>
      </c>
      <c r="AW60" s="59"/>
      <c r="AX60" s="59"/>
      <c r="AY60" s="50" t="str">
        <f>IF(Table_Styles[[#This Row],[BT]]&lt;&gt;"",Table_Styles[[#This Row],[BT]],IF(Table_Styles[[#This Row],[BT Default]]&lt;&gt;"",Table_Styles[[#This Row],[BT Default]],""))</f>
        <v/>
      </c>
      <c r="AZ60" s="59"/>
      <c r="BA60" s="59"/>
      <c r="BB60" s="50" t="str">
        <f>IF(Table_Styles[[#This Row],[BR]]&lt;&gt;"",Table_Styles[[#This Row],[BR]],IF(Table_Styles[[#This Row],[BR Default]]&lt;&gt;"",Table_Styles[[#This Row],[BR Default]],""))</f>
        <v/>
      </c>
      <c r="BC60" s="59"/>
      <c r="BD60" s="59"/>
      <c r="BE60" s="50" t="str">
        <f>IF(Table_Styles[[#This Row],[BB]]&lt;&gt;"",Table_Styles[[#This Row],[BB]],IF(Table_Styles[[#This Row],[BB Default]]&lt;&gt;"",Table_Styles[[#This Row],[BB Default]],""))</f>
        <v/>
      </c>
      <c r="BF60" s="59"/>
      <c r="BG60" s="59"/>
      <c r="BH60" s="50" t="str">
        <f>IF(Table_Styles[[#This Row],[BL]]&lt;&gt;"",Table_Styles[[#This Row],[BL]],IF(Table_Styles[[#This Row],[BL Default]]&lt;&gt;"",Table_Styles[[#This Row],[BL Default]],""))</f>
        <v/>
      </c>
      <c r="BI60" s="59"/>
      <c r="BJ60" s="59"/>
      <c r="BK60" s="50" t="str">
        <f>IF(Table_Styles[[#This Row],[Width]]&lt;&gt;"",Table_Styles[[#This Row],[Width]],IF(Table_Styles[[#This Row],[Width Default]]&lt;&gt;"",Table_Styles[[#This Row],[Width Default]],""))</f>
        <v/>
      </c>
      <c r="BL60" s="59"/>
      <c r="BM60" s="59"/>
      <c r="BN60" s="50" t="str">
        <f>IF(Table_Styles[[#This Row],[Height]]&lt;&gt;"",Table_Styles[[#This Row],[Height]],IF(Table_Styles[[#This Row],[Height Default]]&lt;&gt;"",Table_Styles[[#This Row],[Height Default]],""))</f>
        <v/>
      </c>
      <c r="BO60" s="50"/>
      <c r="BP60" s="50"/>
      <c r="BQ60" s="50" t="str">
        <f>IF(Table_Styles[[#This Row],[Top]]&lt;&gt;"",Table_Styles[[#This Row],[Top]],IF(Table_Styles[[#This Row],[Top Default]]&lt;&gt;"",Table_Styles[[#This Row],[Top Default]],""))</f>
        <v/>
      </c>
      <c r="BR60" s="50"/>
      <c r="BS60" s="50"/>
      <c r="BT60" s="50" t="str">
        <f>IF(Table_Styles[[#This Row],[Right]]&lt;&gt;"",Table_Styles[[#This Row],[Right]],IF(Table_Styles[[#This Row],[Right Default]]&lt;&gt;"",Table_Styles[[#This Row],[Right Default]],""))</f>
        <v/>
      </c>
      <c r="BU60" s="50"/>
      <c r="BV60" s="50"/>
      <c r="BW60" s="50" t="str">
        <f>IF(Table_Styles[[#This Row],[Bottom]]&lt;&gt;"",Table_Styles[[#This Row],[Bottom]],IF(Table_Styles[[#This Row],[Bottom Default]]&lt;&gt;"",Table_Styles[[#This Row],[Bottom Default]],""))</f>
        <v/>
      </c>
      <c r="BX60" s="50"/>
      <c r="BY60" s="50"/>
      <c r="BZ60" s="50" t="str">
        <f>IF(Table_Styles[[#This Row],[Left]]&lt;&gt;"",Table_Styles[[#This Row],[Left]],IF(Table_Styles[[#This Row],[Left Default]]&lt;&gt;"",Table_Styles[[#This Row],[Left Default]],""))</f>
        <v/>
      </c>
      <c r="CA60" s="59" t="s">
        <v>1148</v>
      </c>
      <c r="CB60" s="103" t="str">
        <f>IF(AND(Table_Styles[[#This Row],[Selector]]&lt;&gt;"",Table_Styles[[#This Row],[Font Family Used]]&lt;&gt;"",Table_Styles[[#This Row],[Font Weight Used]]&lt;&gt;""),Table_Styles[[#This Row],[Font Family Used]]&amp;" "&amp;Table_Styles[[#This Row],[Font Weight Used]],"")</f>
        <v>Montserrat 500</v>
      </c>
      <c r="CC60" s="103" t="str">
        <f ca="1">IF(AND(Table_Styles[[#This Row],[Selector]],COUNTIF(OFFSET(CC:CC,0,0,ROW()-1,1),"="&amp;Table_Styles[[#This Row],[Font]])=0),Table_Styles[[#This Row],[Font]],"")</f>
        <v/>
      </c>
      <c r="CD60" s="103" t="str">
        <f ca="1">IF(Table_Styles[[#This Row],[Unique Font]]&lt;&gt;"",
"{""fontFamily"":"""&amp;Table_Styles[[#This Row],[Font Family Used]]&amp;""",""fontWeight"":"&amp;Table_Styles[[#This Row],[Font Weight Used]]&amp;"}","")</f>
        <v/>
      </c>
      <c r="CE6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xml:space="preserve">font-family: 'Montserrat';font-size: 14px;font-weight: 500;border-radius: 4px;padding-top: 9px;padding-right: 16px;padding-bottom: 7px;padding-left: 16px;text-transform: uppercase; </v>
      </c>
      <c r="CF60" s="106" t="str">
        <f>IF(AND(Table_Styles[[#This Row],[Selector]]&lt;&gt;"", Table_Styles[[#This Row],[Config Properties]]&lt;&gt;""),
Table_Styles[[#This Row],[Selector]]&amp;" { "&amp;Table_Styles[[#This Row],[Config Properties]]&amp;" }","")</f>
        <v>formly-field .repeating .btn.btn-repeating { font-family: 'Montserrat';font-size: 14px;font-weight: 500;border-radius: 4px;padding-top: 9px;padding-right: 16px;padding-bottom: 7px;padding-left: 16px;text-transform: uppercase;  }</v>
      </c>
      <c r="CG60" s="106" t="str">
        <f xml:space="preserve">
SUBSTITUTE(SUBSTITUTE(SUBSTITUTE(SUBSTITUTE(SUBSTITUTE(SUBSTITUTE(SUBSTITUTE(SUBSTITUTE(Table_Styles[[#This Row],[Config]],
" {","{"),
"{ ","{"),
" }","}"),
"} ","}"),
" ,",","),
", ",","),
" :",":"),
": ",":")</f>
        <v>formly-field .repeating .btn.btn-repeating{font-family:'Montserrat';font-size:14px;font-weight:500;border-radius:4px;padding-top:9px;padding-right:16px;padding-bottom:7px;padding-left:16px;text-transform:uppercase; }</v>
      </c>
    </row>
    <row r="61" spans="2:85" ht="21" customHeight="1">
      <c r="B61" s="103" t="s">
        <v>443</v>
      </c>
      <c r="C61" s="104" t="s">
        <v>444</v>
      </c>
      <c r="D61" s="59"/>
      <c r="E61" s="60"/>
      <c r="F61" s="52"/>
      <c r="G61" s="59"/>
      <c r="H61" s="59"/>
      <c r="I61" s="50" t="str">
        <f>IF(Table_Styles[[#This Row],[Font Size]]&lt;&gt;"",Table_Styles[[#This Row],[Font Size]],IF(Table_Styles[[#This Row],[Font Size Default]]&lt;&gt;"",Table_Styles[[#This Row],[Font Size Default]],""))</f>
        <v/>
      </c>
      <c r="J61" s="59"/>
      <c r="K61" s="59"/>
      <c r="L61" s="50" t="str">
        <f>IF(Table_Styles[[#This Row],[Font Weight]]&lt;&gt;"",Table_Styles[[#This Row],[Font Weight]],IF(Table_Styles[[#This Row],[Font Weight Default]]&lt;&gt;"",Table_Styles[[#This Row],[Font Weight Default]],""))</f>
        <v/>
      </c>
      <c r="M61" s="59"/>
      <c r="N61" s="62" t="s">
        <v>271</v>
      </c>
      <c r="O61" s="25" t="str">
        <f>IF(Table_Styles[[#This Row],[Colour]]&lt;&gt;"",Table_Styles[[#This Row],[Colour]],IF(Table_Styles[[#This Row],[Colour Default]]&lt;&gt;"",Table_Styles[[#This Row],[Colour Default]],""))</f>
        <v>#FFFFFF</v>
      </c>
      <c r="P61" s="60"/>
      <c r="Q61" s="173" t="str">
        <f>Colour_Accent_1</f>
        <v>#ff9629</v>
      </c>
      <c r="R61" s="25" t="str">
        <f>IF(Table_Styles[[#This Row],[Background]]&lt;&gt;"",Table_Styles[[#This Row],[Background]],IF(Table_Styles[[#This Row],[Background Default]]&lt;&gt;"",Table_Styles[[#This Row],[Background Default]],""))</f>
        <v>#ff9629</v>
      </c>
      <c r="S61" s="60"/>
      <c r="T61" s="135" t="s">
        <v>409</v>
      </c>
      <c r="U61" s="50" t="str">
        <f>IF(Table_Styles[[#This Row],[Border]]&lt;&gt;"",Table_Styles[[#This Row],[Border]],IF(Table_Styles[[#This Row],[Border Default]]&lt;&gt;"",Table_Styles[[#This Row],[Border Default]],""))</f>
        <v>none</v>
      </c>
      <c r="V61" s="59"/>
      <c r="W61" s="59"/>
      <c r="X61" s="50" t="str">
        <f>IF(Table_Styles[[#This Row],[Border Radius]]&lt;&gt;"",Table_Styles[[#This Row],[Border Radius]],IF(Table_Styles[[#This Row],[Border Radius Default]]&lt;&gt;"",Table_Styles[[#This Row],[Border Radius Default]],""))</f>
        <v/>
      </c>
      <c r="Y61" s="59"/>
      <c r="Z61" s="135" t="s">
        <v>374</v>
      </c>
      <c r="AA61" s="50" t="str">
        <f>IF(Table_Styles[[#This Row],[MT]]&lt;&gt;"",Table_Styles[[#This Row],[MT]],IF(Table_Styles[[#This Row],[MT Default]]&lt;&gt;"",Table_Styles[[#This Row],[MT Default]],""))</f>
        <v>30px</v>
      </c>
      <c r="AB61" s="59"/>
      <c r="AC61" s="59"/>
      <c r="AD61" s="50" t="str">
        <f>IF(Table_Styles[[#This Row],[MR]]&lt;&gt;"",Table_Styles[[#This Row],[MR]],IF(Table_Styles[[#This Row],[MR Default]]&lt;&gt;"",Table_Styles[[#This Row],[MR Default]],""))</f>
        <v/>
      </c>
      <c r="AE61" s="59"/>
      <c r="AF61" s="59"/>
      <c r="AG61" s="50" t="str">
        <f>IF(Table_Styles[[#This Row],[MB]]&lt;&gt;"",Table_Styles[[#This Row],[MB]],IF(Table_Styles[[#This Row],[MB Default]]&lt;&gt;"",Table_Styles[[#This Row],[MB Default]],""))</f>
        <v/>
      </c>
      <c r="AH61" s="59"/>
      <c r="AI61" s="59"/>
      <c r="AJ61" s="50" t="str">
        <f>IF(Table_Styles[[#This Row],[ML]]&lt;&gt;"",Table_Styles[[#This Row],[ML]],IF(Table_Styles[[#This Row],[ML Default]]&lt;&gt;"",Table_Styles[[#This Row],[ML Default]],""))</f>
        <v/>
      </c>
      <c r="AK61" s="59"/>
      <c r="AL61" s="59"/>
      <c r="AM61" s="50" t="str">
        <f>IF(Table_Styles[[#This Row],[PT]]&lt;&gt;"",Table_Styles[[#This Row],[PT]],IF(Table_Styles[[#This Row],[PT Default]]&lt;&gt;"",Table_Styles[[#This Row],[PT Default]],""))</f>
        <v/>
      </c>
      <c r="AN61" s="59"/>
      <c r="AO61" s="59"/>
      <c r="AP61" s="50" t="str">
        <f>IF(Table_Styles[[#This Row],[PR]]&lt;&gt;"",Table_Styles[[#This Row],[PR]],IF(Table_Styles[[#This Row],[PR Default]]&lt;&gt;"",Table_Styles[[#This Row],[PR Default]],""))</f>
        <v/>
      </c>
      <c r="AQ61" s="59"/>
      <c r="AR61" s="59"/>
      <c r="AS61" s="50" t="str">
        <f>IF(Table_Styles[[#This Row],[PB]]&lt;&gt;"",Table_Styles[[#This Row],[PB]],IF(Table_Styles[[#This Row],[PB Default]]&lt;&gt;"",Table_Styles[[#This Row],[PB Default]],""))</f>
        <v/>
      </c>
      <c r="AT61" s="59"/>
      <c r="AU61" s="59"/>
      <c r="AV61" s="50" t="str">
        <f>IF(Table_Styles[[#This Row],[PL]]&lt;&gt;"",Table_Styles[[#This Row],[PL]],IF(Table_Styles[[#This Row],[PL Default]]&lt;&gt;"",Table_Styles[[#This Row],[PL Default]],""))</f>
        <v/>
      </c>
      <c r="AW61" s="59"/>
      <c r="AX61" s="59"/>
      <c r="AY61" s="50" t="str">
        <f>IF(Table_Styles[[#This Row],[BT]]&lt;&gt;"",Table_Styles[[#This Row],[BT]],IF(Table_Styles[[#This Row],[BT Default]]&lt;&gt;"",Table_Styles[[#This Row],[BT Default]],""))</f>
        <v/>
      </c>
      <c r="AZ61" s="59"/>
      <c r="BA61" s="59"/>
      <c r="BB61" s="50" t="str">
        <f>IF(Table_Styles[[#This Row],[BR]]&lt;&gt;"",Table_Styles[[#This Row],[BR]],IF(Table_Styles[[#This Row],[BR Default]]&lt;&gt;"",Table_Styles[[#This Row],[BR Default]],""))</f>
        <v/>
      </c>
      <c r="BC61" s="59"/>
      <c r="BD61" s="59"/>
      <c r="BE61" s="50" t="str">
        <f>IF(Table_Styles[[#This Row],[BB]]&lt;&gt;"",Table_Styles[[#This Row],[BB]],IF(Table_Styles[[#This Row],[BB Default]]&lt;&gt;"",Table_Styles[[#This Row],[BB Default]],""))</f>
        <v/>
      </c>
      <c r="BF61" s="59"/>
      <c r="BG61" s="59"/>
      <c r="BH61" s="50" t="str">
        <f>IF(Table_Styles[[#This Row],[BL]]&lt;&gt;"",Table_Styles[[#This Row],[BL]],IF(Table_Styles[[#This Row],[BL Default]]&lt;&gt;"",Table_Styles[[#This Row],[BL Default]],""))</f>
        <v/>
      </c>
      <c r="BI61" s="59"/>
      <c r="BJ61" s="59"/>
      <c r="BK61" s="50" t="str">
        <f>IF(Table_Styles[[#This Row],[Width]]&lt;&gt;"",Table_Styles[[#This Row],[Width]],IF(Table_Styles[[#This Row],[Width Default]]&lt;&gt;"",Table_Styles[[#This Row],[Width Default]],""))</f>
        <v/>
      </c>
      <c r="BL61" s="59"/>
      <c r="BM61" s="59"/>
      <c r="BN61" s="50" t="str">
        <f>IF(Table_Styles[[#This Row],[Height]]&lt;&gt;"",Table_Styles[[#This Row],[Height]],IF(Table_Styles[[#This Row],[Height Default]]&lt;&gt;"",Table_Styles[[#This Row],[Height Default]],""))</f>
        <v/>
      </c>
      <c r="BO61" s="50"/>
      <c r="BP61" s="50"/>
      <c r="BQ61" s="50" t="str">
        <f>IF(Table_Styles[[#This Row],[Top]]&lt;&gt;"",Table_Styles[[#This Row],[Top]],IF(Table_Styles[[#This Row],[Top Default]]&lt;&gt;"",Table_Styles[[#This Row],[Top Default]],""))</f>
        <v/>
      </c>
      <c r="BR61" s="50"/>
      <c r="BS61" s="50"/>
      <c r="BT61" s="50" t="str">
        <f>IF(Table_Styles[[#This Row],[Right]]&lt;&gt;"",Table_Styles[[#This Row],[Right]],IF(Table_Styles[[#This Row],[Right Default]]&lt;&gt;"",Table_Styles[[#This Row],[Right Default]],""))</f>
        <v/>
      </c>
      <c r="BU61" s="50"/>
      <c r="BV61" s="50"/>
      <c r="BW61" s="50" t="str">
        <f>IF(Table_Styles[[#This Row],[Bottom]]&lt;&gt;"",Table_Styles[[#This Row],[Bottom]],IF(Table_Styles[[#This Row],[Bottom Default]]&lt;&gt;"",Table_Styles[[#This Row],[Bottom Default]],""))</f>
        <v/>
      </c>
      <c r="BX61" s="50"/>
      <c r="BY61" s="50"/>
      <c r="BZ61" s="50" t="str">
        <f>IF(Table_Styles[[#This Row],[Left]]&lt;&gt;"",Table_Styles[[#This Row],[Left]],IF(Table_Styles[[#This Row],[Left Default]]&lt;&gt;"",Table_Styles[[#This Row],[Left Default]],""))</f>
        <v/>
      </c>
      <c r="CA61" s="184" t="s">
        <v>1060</v>
      </c>
      <c r="CB61" s="103" t="str">
        <f>IF(AND(Table_Styles[[#This Row],[Selector]]&lt;&gt;"",Table_Styles[[#This Row],[Font Family Used]]&lt;&gt;"",Table_Styles[[#This Row],[Font Weight Used]]&lt;&gt;""),Table_Styles[[#This Row],[Font Family Used]]&amp;" "&amp;Table_Styles[[#This Row],[Font Weight Used]],"")</f>
        <v/>
      </c>
      <c r="CC61" s="103" t="str">
        <f ca="1">IF(AND(Table_Styles[[#This Row],[Selector]],COUNTIF(OFFSET(CC:CC,0,0,ROW()-1,1),"="&amp;Table_Styles[[#This Row],[Font]])=0),Table_Styles[[#This Row],[Font]],"")</f>
        <v/>
      </c>
      <c r="CD61" s="103" t="str">
        <f ca="1">IF(Table_Styles[[#This Row],[Unique Font]]&lt;&gt;"",
"{""fontFamily"":"""&amp;Table_Styles[[#This Row],[Font Family Used]]&amp;""",""fontWeight"":"&amp;Table_Styles[[#This Row],[Font Weight Used]]&amp;"}","")</f>
        <v/>
      </c>
      <c r="CE6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#ff9629;border: none;margin-top: 30px;box-shadow: 0 1px 3px rgba(0,0,0,0.12), 0 1px 2px rgba(0,0,0,0.24);</v>
      </c>
      <c r="CF61" s="106" t="str">
        <f>IF(AND(Table_Styles[[#This Row],[Selector]]&lt;&gt;"", Table_Styles[[#This Row],[Config Properties]]&lt;&gt;""),
Table_Styles[[#This Row],[Selector]]&amp;" { "&amp;Table_Styles[[#This Row],[Config Properties]]&amp;" }","")</f>
        <v>formly-field .repeating .btn.btn-add-item { color: #FFFFFF;background: #ff9629;border: none;margin-top: 30px;box-shadow: 0 1px 3px rgba(0,0,0,0.12), 0 1px 2px rgba(0,0,0,0.24); }</v>
      </c>
      <c r="CG61" s="103" t="str">
        <f xml:space="preserve">
SUBSTITUTE(SUBSTITUTE(SUBSTITUTE(SUBSTITUTE(SUBSTITUTE(SUBSTITUTE(SUBSTITUTE(SUBSTITUTE(Table_Styles[[#This Row],[Config]],
" {","{"),
"{ ","{"),
" }","}"),
"} ","}"),
" ,",","),
", ",","),
" :",":"),
": ",":")</f>
        <v>formly-field .repeating .btn.btn-add-item{color:#FFFFFF;background:#ff9629;border:none;margin-top:30px;box-shadow:0 1px 3px rgba(0,0,0,0.12),0 1px 2px rgba(0,0,0,0.24);}</v>
      </c>
    </row>
    <row r="62" spans="2:85" ht="21" customHeight="1">
      <c r="B62" s="103" t="s">
        <v>445</v>
      </c>
      <c r="C62" s="104" t="s">
        <v>446</v>
      </c>
      <c r="D62" s="59"/>
      <c r="E62" s="59"/>
      <c r="F62" s="50" t="str">
        <f>IF(Table_Styles[[#This Row],[Font Family]]&lt;&gt;"",Table_Styles[[#This Row],[Font Family]],IF(Table_Styles[[#This Row],[Font Family Default]]&lt;&gt;"",Table_Styles[[#This Row],[Font Family Default]],""))</f>
        <v/>
      </c>
      <c r="G62" s="59"/>
      <c r="H62" s="59"/>
      <c r="I62" s="50" t="str">
        <f>IF(Table_Styles[[#This Row],[Font Size]]&lt;&gt;"",Table_Styles[[#This Row],[Font Size]],IF(Table_Styles[[#This Row],[Font Size Default]]&lt;&gt;"",Table_Styles[[#This Row],[Font Size Default]],""))</f>
        <v/>
      </c>
      <c r="J62" s="59"/>
      <c r="K62" s="59"/>
      <c r="L62" s="50" t="str">
        <f>IF(Table_Styles[[#This Row],[Font Weight]]&lt;&gt;"",Table_Styles[[#This Row],[Font Weight]],IF(Table_Styles[[#This Row],[Font Weight Default]]&lt;&gt;"",Table_Styles[[#This Row],[Font Weight Default]],""))</f>
        <v/>
      </c>
      <c r="M62" s="59"/>
      <c r="N62" s="62" t="s">
        <v>271</v>
      </c>
      <c r="O62" s="25" t="str">
        <f>IF(Table_Styles[[#This Row],[Colour]]&lt;&gt;"",Table_Styles[[#This Row],[Colour]],IF(Table_Styles[[#This Row],[Colour Default]]&lt;&gt;"",Table_Styles[[#This Row],[Colour Default]],""))</f>
        <v>#FFFFFF</v>
      </c>
      <c r="P62" s="60"/>
      <c r="Q62" s="173" t="str">
        <f>Colour_Accent_1</f>
        <v>#ff9629</v>
      </c>
      <c r="R62" s="25" t="str">
        <f>IF(Table_Styles[[#This Row],[Background]]&lt;&gt;"",Table_Styles[[#This Row],[Background]],IF(Table_Styles[[#This Row],[Background Default]]&lt;&gt;"",Table_Styles[[#This Row],[Background Default]],""))</f>
        <v>#ff9629</v>
      </c>
      <c r="S62" s="60"/>
      <c r="T62" s="135" t="s">
        <v>409</v>
      </c>
      <c r="U62" s="50" t="str">
        <f>IF(Table_Styles[[#This Row],[Border]]&lt;&gt;"",Table_Styles[[#This Row],[Border]],IF(Table_Styles[[#This Row],[Border Default]]&lt;&gt;"",Table_Styles[[#This Row],[Border Default]],""))</f>
        <v>none</v>
      </c>
      <c r="V62" s="59"/>
      <c r="W62" s="59"/>
      <c r="X62" s="50" t="str">
        <f>IF(Table_Styles[[#This Row],[Border Radius]]&lt;&gt;"",Table_Styles[[#This Row],[Border Radius]],IF(Table_Styles[[#This Row],[Border Radius Default]]&lt;&gt;"",Table_Styles[[#This Row],[Border Radius Default]],""))</f>
        <v/>
      </c>
      <c r="Y62" s="59"/>
      <c r="Z62" s="59"/>
      <c r="AA62" s="50" t="str">
        <f>IF(Table_Styles[[#This Row],[MT]]&lt;&gt;"",Table_Styles[[#This Row],[MT]],IF(Table_Styles[[#This Row],[MT Default]]&lt;&gt;"",Table_Styles[[#This Row],[MT Default]],""))</f>
        <v/>
      </c>
      <c r="AB62" s="59"/>
      <c r="AC62" s="59"/>
      <c r="AD62" s="50" t="str">
        <f>IF(Table_Styles[[#This Row],[MR]]&lt;&gt;"",Table_Styles[[#This Row],[MR]],IF(Table_Styles[[#This Row],[MR Default]]&lt;&gt;"",Table_Styles[[#This Row],[MR Default]],""))</f>
        <v/>
      </c>
      <c r="AE62" s="59"/>
      <c r="AF62" s="59"/>
      <c r="AG62" s="50" t="str">
        <f>IF(Table_Styles[[#This Row],[MB]]&lt;&gt;"",Table_Styles[[#This Row],[MB]],IF(Table_Styles[[#This Row],[MB Default]]&lt;&gt;"",Table_Styles[[#This Row],[MB Default]],""))</f>
        <v/>
      </c>
      <c r="AH62" s="59"/>
      <c r="AI62" s="59"/>
      <c r="AJ62" s="50" t="str">
        <f>IF(Table_Styles[[#This Row],[ML]]&lt;&gt;"",Table_Styles[[#This Row],[ML]],IF(Table_Styles[[#This Row],[ML Default]]&lt;&gt;"",Table_Styles[[#This Row],[ML Default]],""))</f>
        <v/>
      </c>
      <c r="AK62" s="59"/>
      <c r="AL62" s="59"/>
      <c r="AM62" s="50" t="str">
        <f>IF(Table_Styles[[#This Row],[PT]]&lt;&gt;"",Table_Styles[[#This Row],[PT]],IF(Table_Styles[[#This Row],[PT Default]]&lt;&gt;"",Table_Styles[[#This Row],[PT Default]],""))</f>
        <v/>
      </c>
      <c r="AN62" s="59"/>
      <c r="AO62" s="59"/>
      <c r="AP62" s="50" t="str">
        <f>IF(Table_Styles[[#This Row],[PR]]&lt;&gt;"",Table_Styles[[#This Row],[PR]],IF(Table_Styles[[#This Row],[PR Default]]&lt;&gt;"",Table_Styles[[#This Row],[PR Default]],""))</f>
        <v/>
      </c>
      <c r="AQ62" s="59"/>
      <c r="AR62" s="59"/>
      <c r="AS62" s="50" t="str">
        <f>IF(Table_Styles[[#This Row],[PB]]&lt;&gt;"",Table_Styles[[#This Row],[PB]],IF(Table_Styles[[#This Row],[PB Default]]&lt;&gt;"",Table_Styles[[#This Row],[PB Default]],""))</f>
        <v/>
      </c>
      <c r="AT62" s="59"/>
      <c r="AU62" s="59"/>
      <c r="AV62" s="50" t="str">
        <f>IF(Table_Styles[[#This Row],[PL]]&lt;&gt;"",Table_Styles[[#This Row],[PL]],IF(Table_Styles[[#This Row],[PL Default]]&lt;&gt;"",Table_Styles[[#This Row],[PL Default]],""))</f>
        <v/>
      </c>
      <c r="AW62" s="59"/>
      <c r="AX62" s="59"/>
      <c r="AY62" s="50" t="str">
        <f>IF(Table_Styles[[#This Row],[BT]]&lt;&gt;"",Table_Styles[[#This Row],[BT]],IF(Table_Styles[[#This Row],[BT Default]]&lt;&gt;"",Table_Styles[[#This Row],[BT Default]],""))</f>
        <v/>
      </c>
      <c r="AZ62" s="59"/>
      <c r="BA62" s="59"/>
      <c r="BB62" s="50" t="str">
        <f>IF(Table_Styles[[#This Row],[BR]]&lt;&gt;"",Table_Styles[[#This Row],[BR]],IF(Table_Styles[[#This Row],[BR Default]]&lt;&gt;"",Table_Styles[[#This Row],[BR Default]],""))</f>
        <v/>
      </c>
      <c r="BC62" s="59"/>
      <c r="BD62" s="59"/>
      <c r="BE62" s="50" t="str">
        <f>IF(Table_Styles[[#This Row],[BB]]&lt;&gt;"",Table_Styles[[#This Row],[BB]],IF(Table_Styles[[#This Row],[BB Default]]&lt;&gt;"",Table_Styles[[#This Row],[BB Default]],""))</f>
        <v/>
      </c>
      <c r="BF62" s="59"/>
      <c r="BG62" s="59"/>
      <c r="BH62" s="50" t="str">
        <f>IF(Table_Styles[[#This Row],[BL]]&lt;&gt;"",Table_Styles[[#This Row],[BL]],IF(Table_Styles[[#This Row],[BL Default]]&lt;&gt;"",Table_Styles[[#This Row],[BL Default]],""))</f>
        <v/>
      </c>
      <c r="BI62" s="59"/>
      <c r="BJ62" s="59"/>
      <c r="BK62" s="50" t="str">
        <f>IF(Table_Styles[[#This Row],[Width]]&lt;&gt;"",Table_Styles[[#This Row],[Width]],IF(Table_Styles[[#This Row],[Width Default]]&lt;&gt;"",Table_Styles[[#This Row],[Width Default]],""))</f>
        <v/>
      </c>
      <c r="BL62" s="59"/>
      <c r="BM62" s="59"/>
      <c r="BN62" s="50" t="str">
        <f>IF(Table_Styles[[#This Row],[Height]]&lt;&gt;"",Table_Styles[[#This Row],[Height]],IF(Table_Styles[[#This Row],[Height Default]]&lt;&gt;"",Table_Styles[[#This Row],[Height Default]],""))</f>
        <v/>
      </c>
      <c r="BO62" s="50"/>
      <c r="BP62" s="50"/>
      <c r="BQ62" s="50" t="str">
        <f>IF(Table_Styles[[#This Row],[Top]]&lt;&gt;"",Table_Styles[[#This Row],[Top]],IF(Table_Styles[[#This Row],[Top Default]]&lt;&gt;"",Table_Styles[[#This Row],[Top Default]],""))</f>
        <v/>
      </c>
      <c r="BR62" s="50"/>
      <c r="BS62" s="50"/>
      <c r="BT62" s="50" t="str">
        <f>IF(Table_Styles[[#This Row],[Right]]&lt;&gt;"",Table_Styles[[#This Row],[Right]],IF(Table_Styles[[#This Row],[Right Default]]&lt;&gt;"",Table_Styles[[#This Row],[Right Default]],""))</f>
        <v/>
      </c>
      <c r="BU62" s="50"/>
      <c r="BV62" s="50"/>
      <c r="BW62" s="50" t="str">
        <f>IF(Table_Styles[[#This Row],[Bottom]]&lt;&gt;"",Table_Styles[[#This Row],[Bottom]],IF(Table_Styles[[#This Row],[Bottom Default]]&lt;&gt;"",Table_Styles[[#This Row],[Bottom Default]],""))</f>
        <v/>
      </c>
      <c r="BX62" s="50"/>
      <c r="BY62" s="50"/>
      <c r="BZ62" s="50" t="str">
        <f>IF(Table_Styles[[#This Row],[Left]]&lt;&gt;"",Table_Styles[[#This Row],[Left]],IF(Table_Styles[[#This Row],[Left Default]]&lt;&gt;"",Table_Styles[[#This Row],[Left Default]],""))</f>
        <v/>
      </c>
      <c r="CA62" s="59"/>
      <c r="CB62" s="103" t="str">
        <f>IF(AND(Table_Styles[[#This Row],[Selector]]&lt;&gt;"",Table_Styles[[#This Row],[Font Family Used]]&lt;&gt;"",Table_Styles[[#This Row],[Font Weight Used]]&lt;&gt;""),Table_Styles[[#This Row],[Font Family Used]]&amp;" "&amp;Table_Styles[[#This Row],[Font Weight Used]],"")</f>
        <v/>
      </c>
      <c r="CC62" s="103" t="str">
        <f ca="1">IF(AND(Table_Styles[[#This Row],[Selector]],COUNTIF(OFFSET(CC:CC,0,0,ROW()-1,1),"="&amp;Table_Styles[[#This Row],[Font]])=0),Table_Styles[[#This Row],[Font]],"")</f>
        <v/>
      </c>
      <c r="CD62" s="103" t="str">
        <f ca="1">IF(Table_Styles[[#This Row],[Unique Font]]&lt;&gt;"",
"{""fontFamily"":"""&amp;Table_Styles[[#This Row],[Font Family Used]]&amp;""",""fontWeight"":"&amp;Table_Styles[[#This Row],[Font Weight Used]]&amp;"}","")</f>
        <v/>
      </c>
      <c r="CE6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#ff9629;border: none</v>
      </c>
      <c r="CF62" s="106" t="str">
        <f>IF(AND(Table_Styles[[#This Row],[Selector]]&lt;&gt;"", Table_Styles[[#This Row],[Config Properties]]&lt;&gt;""),
Table_Styles[[#This Row],[Selector]]&amp;" { "&amp;Table_Styles[[#This Row],[Config Properties]]&amp;" }","")</f>
        <v>formly-field .repeating .btn.btn-add-item:hover { color: #FFFFFF;background: #ff9629;border: none }</v>
      </c>
      <c r="CG62" s="103" t="str">
        <f xml:space="preserve">
SUBSTITUTE(SUBSTITUTE(SUBSTITUTE(SUBSTITUTE(SUBSTITUTE(SUBSTITUTE(SUBSTITUTE(SUBSTITUTE(Table_Styles[[#This Row],[Config]],
" {","{"),
"{ ","{"),
" }","}"),
"} ","}"),
" ,",","),
", ",","),
" :",":"),
": ",":")</f>
        <v>formly-field .repeating .btn.btn-add-item:hover{color:#FFFFFF;background:#ff9629;border:none}</v>
      </c>
    </row>
    <row r="63" spans="2:85" ht="21" customHeight="1">
      <c r="B63" s="103" t="s">
        <v>447</v>
      </c>
      <c r="C63" s="104" t="s">
        <v>448</v>
      </c>
      <c r="D63" s="59"/>
      <c r="E63" s="59"/>
      <c r="F63" s="50" t="str">
        <f>IF(Table_Styles[[#This Row],[Font Family]]&lt;&gt;"",Table_Styles[[#This Row],[Font Family]],IF(Table_Styles[[#This Row],[Font Family Default]]&lt;&gt;"",Table_Styles[[#This Row],[Font Family Default]],""))</f>
        <v/>
      </c>
      <c r="G63" s="59"/>
      <c r="H63" s="59"/>
      <c r="I63" s="50" t="str">
        <f>IF(Table_Styles[[#This Row],[Font Size]]&lt;&gt;"",Table_Styles[[#This Row],[Font Size]],IF(Table_Styles[[#This Row],[Font Size Default]]&lt;&gt;"",Table_Styles[[#This Row],[Font Size Default]],""))</f>
        <v/>
      </c>
      <c r="J63" s="59"/>
      <c r="K63" s="59"/>
      <c r="L63" s="50" t="str">
        <f>IF(Table_Styles[[#This Row],[Font Weight]]&lt;&gt;"",Table_Styles[[#This Row],[Font Weight]],IF(Table_Styles[[#This Row],[Font Weight Default]]&lt;&gt;"",Table_Styles[[#This Row],[Font Weight Default]],""))</f>
        <v/>
      </c>
      <c r="M63" s="59"/>
      <c r="N63" s="62" t="s">
        <v>271</v>
      </c>
      <c r="O63" s="25" t="str">
        <f>IF(Table_Styles[[#This Row],[Colour]]&lt;&gt;"",Table_Styles[[#This Row],[Colour]],IF(Table_Styles[[#This Row],[Colour Default]]&lt;&gt;"",Table_Styles[[#This Row],[Colour Default]],""))</f>
        <v>#FFFFFF</v>
      </c>
      <c r="P63" s="60"/>
      <c r="Q63" s="173" t="str">
        <f>Colour_Accent_1</f>
        <v>#ff9629</v>
      </c>
      <c r="R63" s="25" t="str">
        <f>IF(Table_Styles[[#This Row],[Background]]&lt;&gt;"",Table_Styles[[#This Row],[Background]],IF(Table_Styles[[#This Row],[Background Default]]&lt;&gt;"",Table_Styles[[#This Row],[Background Default]],""))</f>
        <v>#ff9629</v>
      </c>
      <c r="S63" s="60"/>
      <c r="T63" s="135" t="s">
        <v>409</v>
      </c>
      <c r="U63" s="50" t="str">
        <f>IF(Table_Styles[[#This Row],[Border]]&lt;&gt;"",Table_Styles[[#This Row],[Border]],IF(Table_Styles[[#This Row],[Border Default]]&lt;&gt;"",Table_Styles[[#This Row],[Border Default]],""))</f>
        <v>none</v>
      </c>
      <c r="V63" s="59"/>
      <c r="W63" s="59"/>
      <c r="X63" s="50" t="str">
        <f>IF(Table_Styles[[#This Row],[Border Radius]]&lt;&gt;"",Table_Styles[[#This Row],[Border Radius]],IF(Table_Styles[[#This Row],[Border Radius Default]]&lt;&gt;"",Table_Styles[[#This Row],[Border Radius Default]],""))</f>
        <v/>
      </c>
      <c r="Y63" s="59"/>
      <c r="Z63" s="59"/>
      <c r="AA63" s="50" t="str">
        <f>IF(Table_Styles[[#This Row],[MT]]&lt;&gt;"",Table_Styles[[#This Row],[MT]],IF(Table_Styles[[#This Row],[MT Default]]&lt;&gt;"",Table_Styles[[#This Row],[MT Default]],""))</f>
        <v/>
      </c>
      <c r="AB63" s="59"/>
      <c r="AC63" s="59"/>
      <c r="AD63" s="50" t="str">
        <f>IF(Table_Styles[[#This Row],[MR]]&lt;&gt;"",Table_Styles[[#This Row],[MR]],IF(Table_Styles[[#This Row],[MR Default]]&lt;&gt;"",Table_Styles[[#This Row],[MR Default]],""))</f>
        <v/>
      </c>
      <c r="AE63" s="59"/>
      <c r="AF63" s="59"/>
      <c r="AG63" s="50" t="str">
        <f>IF(Table_Styles[[#This Row],[MB]]&lt;&gt;"",Table_Styles[[#This Row],[MB]],IF(Table_Styles[[#This Row],[MB Default]]&lt;&gt;"",Table_Styles[[#This Row],[MB Default]],""))</f>
        <v/>
      </c>
      <c r="AH63" s="59"/>
      <c r="AI63" s="59"/>
      <c r="AJ63" s="50" t="str">
        <f>IF(Table_Styles[[#This Row],[ML]]&lt;&gt;"",Table_Styles[[#This Row],[ML]],IF(Table_Styles[[#This Row],[ML Default]]&lt;&gt;"",Table_Styles[[#This Row],[ML Default]],""))</f>
        <v/>
      </c>
      <c r="AK63" s="59"/>
      <c r="AL63" s="59"/>
      <c r="AM63" s="50" t="str">
        <f>IF(Table_Styles[[#This Row],[PT]]&lt;&gt;"",Table_Styles[[#This Row],[PT]],IF(Table_Styles[[#This Row],[PT Default]]&lt;&gt;"",Table_Styles[[#This Row],[PT Default]],""))</f>
        <v/>
      </c>
      <c r="AN63" s="59"/>
      <c r="AO63" s="59"/>
      <c r="AP63" s="50" t="str">
        <f>IF(Table_Styles[[#This Row],[PR]]&lt;&gt;"",Table_Styles[[#This Row],[PR]],IF(Table_Styles[[#This Row],[PR Default]]&lt;&gt;"",Table_Styles[[#This Row],[PR Default]],""))</f>
        <v/>
      </c>
      <c r="AQ63" s="59"/>
      <c r="AR63" s="59"/>
      <c r="AS63" s="50" t="str">
        <f>IF(Table_Styles[[#This Row],[PB]]&lt;&gt;"",Table_Styles[[#This Row],[PB]],IF(Table_Styles[[#This Row],[PB Default]]&lt;&gt;"",Table_Styles[[#This Row],[PB Default]],""))</f>
        <v/>
      </c>
      <c r="AT63" s="59"/>
      <c r="AU63" s="59"/>
      <c r="AV63" s="50" t="str">
        <f>IF(Table_Styles[[#This Row],[PL]]&lt;&gt;"",Table_Styles[[#This Row],[PL]],IF(Table_Styles[[#This Row],[PL Default]]&lt;&gt;"",Table_Styles[[#This Row],[PL Default]],""))</f>
        <v/>
      </c>
      <c r="AW63" s="59"/>
      <c r="AX63" s="59"/>
      <c r="AY63" s="50" t="str">
        <f>IF(Table_Styles[[#This Row],[BT]]&lt;&gt;"",Table_Styles[[#This Row],[BT]],IF(Table_Styles[[#This Row],[BT Default]]&lt;&gt;"",Table_Styles[[#This Row],[BT Default]],""))</f>
        <v/>
      </c>
      <c r="AZ63" s="59"/>
      <c r="BA63" s="59"/>
      <c r="BB63" s="50" t="str">
        <f>IF(Table_Styles[[#This Row],[BR]]&lt;&gt;"",Table_Styles[[#This Row],[BR]],IF(Table_Styles[[#This Row],[BR Default]]&lt;&gt;"",Table_Styles[[#This Row],[BR Default]],""))</f>
        <v/>
      </c>
      <c r="BC63" s="59"/>
      <c r="BD63" s="59"/>
      <c r="BE63" s="50" t="str">
        <f>IF(Table_Styles[[#This Row],[BB]]&lt;&gt;"",Table_Styles[[#This Row],[BB]],IF(Table_Styles[[#This Row],[BB Default]]&lt;&gt;"",Table_Styles[[#This Row],[BB Default]],""))</f>
        <v/>
      </c>
      <c r="BF63" s="59"/>
      <c r="BG63" s="59"/>
      <c r="BH63" s="50" t="str">
        <f>IF(Table_Styles[[#This Row],[BL]]&lt;&gt;"",Table_Styles[[#This Row],[BL]],IF(Table_Styles[[#This Row],[BL Default]]&lt;&gt;"",Table_Styles[[#This Row],[BL Default]],""))</f>
        <v/>
      </c>
      <c r="BI63" s="59"/>
      <c r="BJ63" s="59"/>
      <c r="BK63" s="50" t="str">
        <f>IF(Table_Styles[[#This Row],[Width]]&lt;&gt;"",Table_Styles[[#This Row],[Width]],IF(Table_Styles[[#This Row],[Width Default]]&lt;&gt;"",Table_Styles[[#This Row],[Width Default]],""))</f>
        <v/>
      </c>
      <c r="BL63" s="59"/>
      <c r="BM63" s="59"/>
      <c r="BN63" s="50" t="str">
        <f>IF(Table_Styles[[#This Row],[Height]]&lt;&gt;"",Table_Styles[[#This Row],[Height]],IF(Table_Styles[[#This Row],[Height Default]]&lt;&gt;"",Table_Styles[[#This Row],[Height Default]],""))</f>
        <v/>
      </c>
      <c r="BO63" s="50"/>
      <c r="BP63" s="50"/>
      <c r="BQ63" s="50" t="str">
        <f>IF(Table_Styles[[#This Row],[Top]]&lt;&gt;"",Table_Styles[[#This Row],[Top]],IF(Table_Styles[[#This Row],[Top Default]]&lt;&gt;"",Table_Styles[[#This Row],[Top Default]],""))</f>
        <v/>
      </c>
      <c r="BR63" s="50"/>
      <c r="BS63" s="50"/>
      <c r="BT63" s="50" t="str">
        <f>IF(Table_Styles[[#This Row],[Right]]&lt;&gt;"",Table_Styles[[#This Row],[Right]],IF(Table_Styles[[#This Row],[Right Default]]&lt;&gt;"",Table_Styles[[#This Row],[Right Default]],""))</f>
        <v/>
      </c>
      <c r="BU63" s="50"/>
      <c r="BV63" s="50"/>
      <c r="BW63" s="50" t="str">
        <f>IF(Table_Styles[[#This Row],[Bottom]]&lt;&gt;"",Table_Styles[[#This Row],[Bottom]],IF(Table_Styles[[#This Row],[Bottom Default]]&lt;&gt;"",Table_Styles[[#This Row],[Bottom Default]],""))</f>
        <v/>
      </c>
      <c r="BX63" s="50"/>
      <c r="BY63" s="50"/>
      <c r="BZ63" s="50" t="str">
        <f>IF(Table_Styles[[#This Row],[Left]]&lt;&gt;"",Table_Styles[[#This Row],[Left]],IF(Table_Styles[[#This Row],[Left Default]]&lt;&gt;"",Table_Styles[[#This Row],[Left Default]],""))</f>
        <v/>
      </c>
      <c r="CA63" s="59"/>
      <c r="CB63" s="103" t="str">
        <f>IF(AND(Table_Styles[[#This Row],[Selector]]&lt;&gt;"",Table_Styles[[#This Row],[Font Family Used]]&lt;&gt;"",Table_Styles[[#This Row],[Font Weight Used]]&lt;&gt;""),Table_Styles[[#This Row],[Font Family Used]]&amp;" "&amp;Table_Styles[[#This Row],[Font Weight Used]],"")</f>
        <v/>
      </c>
      <c r="CC63" s="103" t="str">
        <f ca="1">IF(AND(Table_Styles[[#This Row],[Selector]],COUNTIF(OFFSET(CC:CC,0,0,ROW()-1,1),"="&amp;Table_Styles[[#This Row],[Font]])=0),Table_Styles[[#This Row],[Font]],"")</f>
        <v/>
      </c>
      <c r="CD63" s="103" t="str">
        <f ca="1">IF(Table_Styles[[#This Row],[Unique Font]]&lt;&gt;"",
"{""fontFamily"":"""&amp;Table_Styles[[#This Row],[Font Family Used]]&amp;""",""fontWeight"":"&amp;Table_Styles[[#This Row],[Font Weight Used]]&amp;"}","")</f>
        <v/>
      </c>
      <c r="CE6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#ff9629;border: none</v>
      </c>
      <c r="CF63" s="106" t="str">
        <f>IF(AND(Table_Styles[[#This Row],[Selector]]&lt;&gt;"", Table_Styles[[#This Row],[Config Properties]]&lt;&gt;""),
Table_Styles[[#This Row],[Selector]]&amp;" { "&amp;Table_Styles[[#This Row],[Config Properties]]&amp;" }","")</f>
        <v>formly-field .repeating .btn.btn-add-item:active { color: #FFFFFF;background: #ff9629;border: none }</v>
      </c>
      <c r="CG63" s="103" t="str">
        <f xml:space="preserve">
SUBSTITUTE(SUBSTITUTE(SUBSTITUTE(SUBSTITUTE(SUBSTITUTE(SUBSTITUTE(SUBSTITUTE(SUBSTITUTE(Table_Styles[[#This Row],[Config]],
" {","{"),
"{ ","{"),
" }","}"),
"} ","}"),
" ,",","),
", ",","),
" :",":"),
": ",":")</f>
        <v>formly-field .repeating .btn.btn-add-item:active{color:#FFFFFF;background:#ff9629;border:none}</v>
      </c>
    </row>
    <row r="64" spans="2:85" ht="21" customHeight="1">
      <c r="B64" s="175" t="s">
        <v>449</v>
      </c>
      <c r="C64" s="104" t="s">
        <v>450</v>
      </c>
      <c r="D64" s="59"/>
      <c r="E64" s="60"/>
      <c r="F64" s="50" t="str">
        <f>IF(Table_Styles[[#This Row],[Font Family]]&lt;&gt;"",Table_Styles[[#This Row],[Font Family]],IF(Table_Styles[[#This Row],[Font Family Default]]&lt;&gt;"",Table_Styles[[#This Row],[Font Family Default]],""))</f>
        <v/>
      </c>
      <c r="G64" s="59"/>
      <c r="H64" s="135" t="s">
        <v>406</v>
      </c>
      <c r="I64" s="50" t="str">
        <f>IF(Table_Styles[[#This Row],[Font Size]]&lt;&gt;"",Table_Styles[[#This Row],[Font Size]],IF(Table_Styles[[#This Row],[Font Size Default]]&lt;&gt;"",Table_Styles[[#This Row],[Font Size Default]],""))</f>
        <v>13px</v>
      </c>
      <c r="J64" s="59"/>
      <c r="K64" s="60"/>
      <c r="L64" s="50" t="str">
        <f>IF(Table_Styles[[#This Row],[Font Weight]]&lt;&gt;"",Table_Styles[[#This Row],[Font Weight]],IF(Table_Styles[[#This Row],[Font Weight Default]]&lt;&gt;"",Table_Styles[[#This Row],[Font Weight Default]],""))</f>
        <v/>
      </c>
      <c r="M64" s="59"/>
      <c r="N64" s="59"/>
      <c r="O64" s="50" t="str">
        <f>IF(Table_Styles[[#This Row],[Colour]]&lt;&gt;"",Table_Styles[[#This Row],[Colour]],IF(Table_Styles[[#This Row],[Colour Default]]&lt;&gt;"",Table_Styles[[#This Row],[Colour Default]],""))</f>
        <v/>
      </c>
      <c r="P64" s="59"/>
      <c r="Q64" s="59"/>
      <c r="R64" s="50" t="str">
        <f>IF(Table_Styles[[#This Row],[Background]]&lt;&gt;"",Table_Styles[[#This Row],[Background]],IF(Table_Styles[[#This Row],[Background Default]]&lt;&gt;"",Table_Styles[[#This Row],[Background Default]],""))</f>
        <v/>
      </c>
      <c r="S64" s="59"/>
      <c r="T64" s="59"/>
      <c r="U64" s="50" t="str">
        <f>IF(Table_Styles[[#This Row],[Border]]&lt;&gt;"",Table_Styles[[#This Row],[Border]],IF(Table_Styles[[#This Row],[Border Default]]&lt;&gt;"",Table_Styles[[#This Row],[Border Default]],""))</f>
        <v/>
      </c>
      <c r="V64" s="59"/>
      <c r="W64" s="59"/>
      <c r="X64" s="50" t="str">
        <f>IF(Table_Styles[[#This Row],[Border Radius]]&lt;&gt;"",Table_Styles[[#This Row],[Border Radius]],IF(Table_Styles[[#This Row],[Border Radius Default]]&lt;&gt;"",Table_Styles[[#This Row],[Border Radius Default]],""))</f>
        <v/>
      </c>
      <c r="Y64" s="59"/>
      <c r="Z64" s="177"/>
      <c r="AA64" s="50" t="str">
        <f>IF(Table_Styles[[#This Row],[MT]]&lt;&gt;"",Table_Styles[[#This Row],[MT]],IF(Table_Styles[[#This Row],[MT Default]]&lt;&gt;"",Table_Styles[[#This Row],[MT Default]],""))</f>
        <v/>
      </c>
      <c r="AB64" s="59"/>
      <c r="AC64" s="177" t="s">
        <v>398</v>
      </c>
      <c r="AD64" s="50" t="str">
        <f>IF(Table_Styles[[#This Row],[MR]]&lt;&gt;"",Table_Styles[[#This Row],[MR]],IF(Table_Styles[[#This Row],[MR Default]]&lt;&gt;"",Table_Styles[[#This Row],[MR Default]],""))</f>
        <v>5px</v>
      </c>
      <c r="AE64" s="59"/>
      <c r="AF64" s="59"/>
      <c r="AG64" s="50" t="str">
        <f>IF(Table_Styles[[#This Row],[MB]]&lt;&gt;"",Table_Styles[[#This Row],[MB]],IF(Table_Styles[[#This Row],[MB Default]]&lt;&gt;"",Table_Styles[[#This Row],[MB Default]],""))</f>
        <v/>
      </c>
      <c r="AH64" s="59"/>
      <c r="AI64" s="177"/>
      <c r="AJ64" s="50" t="str">
        <f>IF(Table_Styles[[#This Row],[ML]]&lt;&gt;"",Table_Styles[[#This Row],[ML]],IF(Table_Styles[[#This Row],[ML Default]]&lt;&gt;"",Table_Styles[[#This Row],[ML Default]],""))</f>
        <v/>
      </c>
      <c r="AK64" s="59"/>
      <c r="AL64" s="135"/>
      <c r="AM64" s="50" t="str">
        <f>IF(Table_Styles[[#This Row],[PT]]&lt;&gt;"",Table_Styles[[#This Row],[PT]],IF(Table_Styles[[#This Row],[PT Default]]&lt;&gt;"",Table_Styles[[#This Row],[PT Default]],""))</f>
        <v/>
      </c>
      <c r="AN64" s="59"/>
      <c r="AO64" s="59"/>
      <c r="AP64" s="50" t="str">
        <f>IF(Table_Styles[[#This Row],[PR]]&lt;&gt;"",Table_Styles[[#This Row],[PR]],IF(Table_Styles[[#This Row],[PR Default]]&lt;&gt;"",Table_Styles[[#This Row],[PR Default]],""))</f>
        <v/>
      </c>
      <c r="AQ64" s="59"/>
      <c r="AR64" s="135"/>
      <c r="AS64" s="50" t="str">
        <f>IF(Table_Styles[[#This Row],[PB]]&lt;&gt;"",Table_Styles[[#This Row],[PB]],IF(Table_Styles[[#This Row],[PB Default]]&lt;&gt;"",Table_Styles[[#This Row],[PB Default]],""))</f>
        <v/>
      </c>
      <c r="AT64" s="59"/>
      <c r="AU64" s="59"/>
      <c r="AV64" s="50" t="str">
        <f>IF(Table_Styles[[#This Row],[PL]]&lt;&gt;"",Table_Styles[[#This Row],[PL]],IF(Table_Styles[[#This Row],[PL Default]]&lt;&gt;"",Table_Styles[[#This Row],[PL Default]],""))</f>
        <v/>
      </c>
      <c r="AW64" s="59"/>
      <c r="AX64" s="59"/>
      <c r="AY64" s="50" t="str">
        <f>IF(Table_Styles[[#This Row],[BT]]&lt;&gt;"",Table_Styles[[#This Row],[BT]],IF(Table_Styles[[#This Row],[BT Default]]&lt;&gt;"",Table_Styles[[#This Row],[BT Default]],""))</f>
        <v/>
      </c>
      <c r="AZ64" s="59"/>
      <c r="BA64" s="59"/>
      <c r="BB64" s="50" t="str">
        <f>IF(Table_Styles[[#This Row],[BR]]&lt;&gt;"",Table_Styles[[#This Row],[BR]],IF(Table_Styles[[#This Row],[BR Default]]&lt;&gt;"",Table_Styles[[#This Row],[BR Default]],""))</f>
        <v/>
      </c>
      <c r="BC64" s="59"/>
      <c r="BD64" s="59"/>
      <c r="BE64" s="50" t="str">
        <f>IF(Table_Styles[[#This Row],[BB]]&lt;&gt;"",Table_Styles[[#This Row],[BB]],IF(Table_Styles[[#This Row],[BB Default]]&lt;&gt;"",Table_Styles[[#This Row],[BB Default]],""))</f>
        <v/>
      </c>
      <c r="BF64" s="59"/>
      <c r="BG64" s="59"/>
      <c r="BH64" s="50" t="str">
        <f>IF(Table_Styles[[#This Row],[BL]]&lt;&gt;"",Table_Styles[[#This Row],[BL]],IF(Table_Styles[[#This Row],[BL Default]]&lt;&gt;"",Table_Styles[[#This Row],[BL Default]],""))</f>
        <v/>
      </c>
      <c r="BI64" s="59"/>
      <c r="BJ64" s="59"/>
      <c r="BK64" s="50" t="str">
        <f>IF(Table_Styles[[#This Row],[Width]]&lt;&gt;"",Table_Styles[[#This Row],[Width]],IF(Table_Styles[[#This Row],[Width Default]]&lt;&gt;"",Table_Styles[[#This Row],[Width Default]],""))</f>
        <v/>
      </c>
      <c r="BL64" s="59"/>
      <c r="BM64" s="59"/>
      <c r="BN64" s="50" t="str">
        <f>IF(Table_Styles[[#This Row],[Height]]&lt;&gt;"",Table_Styles[[#This Row],[Height]],IF(Table_Styles[[#This Row],[Height Default]]&lt;&gt;"",Table_Styles[[#This Row],[Height Default]],""))</f>
        <v/>
      </c>
      <c r="BO64" s="50"/>
      <c r="BP64" s="178"/>
      <c r="BQ64" s="50" t="str">
        <f>IF(Table_Styles[[#This Row],[Top]]&lt;&gt;"",Table_Styles[[#This Row],[Top]],IF(Table_Styles[[#This Row],[Top Default]]&lt;&gt;"",Table_Styles[[#This Row],[Top Default]],""))</f>
        <v/>
      </c>
      <c r="BR64" s="50"/>
      <c r="BS64" s="50"/>
      <c r="BT64" s="50" t="str">
        <f>IF(Table_Styles[[#This Row],[Right]]&lt;&gt;"",Table_Styles[[#This Row],[Right]],IF(Table_Styles[[#This Row],[Right Default]]&lt;&gt;"",Table_Styles[[#This Row],[Right Default]],""))</f>
        <v/>
      </c>
      <c r="BU64" s="50"/>
      <c r="BV64" s="50"/>
      <c r="BW64" s="50" t="str">
        <f>IF(Table_Styles[[#This Row],[Bottom]]&lt;&gt;"",Table_Styles[[#This Row],[Bottom]],IF(Table_Styles[[#This Row],[Bottom Default]]&lt;&gt;"",Table_Styles[[#This Row],[Bottom Default]],""))</f>
        <v/>
      </c>
      <c r="BX64" s="50"/>
      <c r="BY64" s="50"/>
      <c r="BZ64" s="50" t="str">
        <f>IF(Table_Styles[[#This Row],[Left]]&lt;&gt;"",Table_Styles[[#This Row],[Left]],IF(Table_Styles[[#This Row],[Left Default]]&lt;&gt;"",Table_Styles[[#This Row],[Left Default]],""))</f>
        <v/>
      </c>
      <c r="CA64" s="59"/>
      <c r="CB64" s="106" t="str">
        <f>IF(AND(Table_Styles[[#This Row],[Selector]]&lt;&gt;"",Table_Styles[[#This Row],[Font Family Used]]&lt;&gt;"",Table_Styles[[#This Row],[Font Weight Used]]&lt;&gt;""),Table_Styles[[#This Row],[Font Family Used]]&amp;" "&amp;Table_Styles[[#This Row],[Font Weight Used]],"")</f>
        <v/>
      </c>
      <c r="CC64" s="106" t="str">
        <f ca="1">IF(AND(Table_Styles[[#This Row],[Selector]],COUNTIF(OFFSET(CC:CC,0,0,ROW()-1,1),"="&amp;Table_Styles[[#This Row],[Font]])=0),Table_Styles[[#This Row],[Font]],"")</f>
        <v/>
      </c>
      <c r="CD64" s="106" t="str">
        <f ca="1">IF(Table_Styles[[#This Row],[Unique Font]]&lt;&gt;"",
"{""fontFamily"":"""&amp;Table_Styles[[#This Row],[Font Family Used]]&amp;""",""fontWeight"":"&amp;Table_Styles[[#This Row],[Font Weight Used]]&amp;"}","")</f>
        <v/>
      </c>
      <c r="CE6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13px;margin-right: 5px</v>
      </c>
      <c r="CF64" s="106" t="str">
        <f>IF(AND(Table_Styles[[#This Row],[Selector]]&lt;&gt;"", Table_Styles[[#This Row],[Config Properties]]&lt;&gt;""),
Table_Styles[[#This Row],[Selector]]&amp;" { "&amp;Table_Styles[[#This Row],[Config Properties]]&amp;" }","")</f>
        <v>formly-field .repeating .btn.btn-add-item .btn-icon { font-size: 13px;margin-right: 5px }</v>
      </c>
      <c r="CG64" s="106" t="str">
        <f xml:space="preserve">
SUBSTITUTE(SUBSTITUTE(SUBSTITUTE(SUBSTITUTE(SUBSTITUTE(SUBSTITUTE(SUBSTITUTE(SUBSTITUTE(Table_Styles[[#This Row],[Config]],
" {","{"),
"{ ","{"),
" }","}"),
"} ","}"),
" ,",","),
", ",","),
" :",":"),
": ",":")</f>
        <v>formly-field .repeating .btn.btn-add-item .btn-icon{font-size:13px;margin-right:5px}</v>
      </c>
    </row>
    <row r="65" spans="2:85" ht="21" customHeight="1">
      <c r="B65" s="103" t="s">
        <v>453</v>
      </c>
      <c r="C65" s="104" t="s">
        <v>454</v>
      </c>
      <c r="D65" s="59"/>
      <c r="E65" s="60"/>
      <c r="F65" s="52"/>
      <c r="G65" s="59"/>
      <c r="H65" s="59"/>
      <c r="I65" s="50" t="str">
        <f>IF(Table_Styles[[#This Row],[Font Size]]&lt;&gt;"",Table_Styles[[#This Row],[Font Size]],IF(Table_Styles[[#This Row],[Font Size Default]]&lt;&gt;"",Table_Styles[[#This Row],[Font Size Default]],""))</f>
        <v/>
      </c>
      <c r="J65" s="59"/>
      <c r="K65" s="59"/>
      <c r="L65" s="50" t="str">
        <f>IF(Table_Styles[[#This Row],[Font Weight]]&lt;&gt;"",Table_Styles[[#This Row],[Font Weight]],IF(Table_Styles[[#This Row],[Font Weight Default]]&lt;&gt;"",Table_Styles[[#This Row],[Font Weight Default]],""))</f>
        <v/>
      </c>
      <c r="M65" s="59"/>
      <c r="N65" s="173" t="str">
        <f>Colour_Accent_1</f>
        <v>#ff9629</v>
      </c>
      <c r="O65" s="25" t="str">
        <f>IF(Table_Styles[[#This Row],[Colour]]&lt;&gt;"",Table_Styles[[#This Row],[Colour]],IF(Table_Styles[[#This Row],[Colour Default]]&lt;&gt;"",Table_Styles[[#This Row],[Colour Default]],""))</f>
        <v>#ff9629</v>
      </c>
      <c r="P65" s="60"/>
      <c r="Q65" s="59" t="str">
        <f>Colour_Background_1</f>
        <v>#FFFFFF</v>
      </c>
      <c r="R65" s="52" t="str">
        <f>IF(Table_Styles[[#This Row],[Background]]&lt;&gt;"",Table_Styles[[#This Row],[Background]],IF(Table_Styles[[#This Row],[Background Default]]&lt;&gt;"",Table_Styles[[#This Row],[Background Default]],""))</f>
        <v>#FFFFFF</v>
      </c>
      <c r="S65" s="59"/>
      <c r="T65" s="135" t="s">
        <v>409</v>
      </c>
      <c r="U65" s="50" t="str">
        <f>IF(Table_Styles[[#This Row],[Border]]&lt;&gt;"",Table_Styles[[#This Row],[Border]],IF(Table_Styles[[#This Row],[Border Default]]&lt;&gt;"",Table_Styles[[#This Row],[Border Default]],""))</f>
        <v>none</v>
      </c>
      <c r="V65" s="59"/>
      <c r="W65" s="59"/>
      <c r="X65" s="50" t="str">
        <f>IF(Table_Styles[[#This Row],[Border Radius]]&lt;&gt;"",Table_Styles[[#This Row],[Border Radius]],IF(Table_Styles[[#This Row],[Border Radius Default]]&lt;&gt;"",Table_Styles[[#This Row],[Border Radius Default]],""))</f>
        <v/>
      </c>
      <c r="Y65" s="59"/>
      <c r="Z65" s="135" t="s">
        <v>430</v>
      </c>
      <c r="AA65" s="50" t="str">
        <f>IF(Table_Styles[[#This Row],[MT]]&lt;&gt;"",Table_Styles[[#This Row],[MT]],IF(Table_Styles[[#This Row],[MT Default]]&lt;&gt;"",Table_Styles[[#This Row],[MT Default]],""))</f>
        <v>25px</v>
      </c>
      <c r="AB65" s="59"/>
      <c r="AC65" s="59"/>
      <c r="AD65" s="50" t="str">
        <f>IF(Table_Styles[[#This Row],[MR]]&lt;&gt;"",Table_Styles[[#This Row],[MR]],IF(Table_Styles[[#This Row],[MR Default]]&lt;&gt;"",Table_Styles[[#This Row],[MR Default]],""))</f>
        <v/>
      </c>
      <c r="AE65" s="59"/>
      <c r="AF65" s="59"/>
      <c r="AG65" s="50" t="str">
        <f>IF(Table_Styles[[#This Row],[MB]]&lt;&gt;"",Table_Styles[[#This Row],[MB]],IF(Table_Styles[[#This Row],[MB Default]]&lt;&gt;"",Table_Styles[[#This Row],[MB Default]],""))</f>
        <v/>
      </c>
      <c r="AH65" s="59"/>
      <c r="AI65" s="59"/>
      <c r="AJ65" s="50" t="str">
        <f>IF(Table_Styles[[#This Row],[ML]]&lt;&gt;"",Table_Styles[[#This Row],[ML]],IF(Table_Styles[[#This Row],[ML Default]]&lt;&gt;"",Table_Styles[[#This Row],[ML Default]],""))</f>
        <v/>
      </c>
      <c r="AK65" s="59"/>
      <c r="AL65" s="59"/>
      <c r="AM65" s="50" t="str">
        <f>IF(Table_Styles[[#This Row],[PT]]&lt;&gt;"",Table_Styles[[#This Row],[PT]],IF(Table_Styles[[#This Row],[PT Default]]&lt;&gt;"",Table_Styles[[#This Row],[PT Default]],""))</f>
        <v/>
      </c>
      <c r="AN65" s="59"/>
      <c r="AO65" s="135" t="s">
        <v>485</v>
      </c>
      <c r="AP65" s="50" t="str">
        <f>IF(Table_Styles[[#This Row],[PR]]&lt;&gt;"",Table_Styles[[#This Row],[PR]],IF(Table_Styles[[#This Row],[PR Default]]&lt;&gt;"",Table_Styles[[#This Row],[PR Default]],""))</f>
        <v>8px</v>
      </c>
      <c r="AQ65" s="59"/>
      <c r="AR65" s="59"/>
      <c r="AS65" s="50" t="str">
        <f>IF(Table_Styles[[#This Row],[PB]]&lt;&gt;"",Table_Styles[[#This Row],[PB]],IF(Table_Styles[[#This Row],[PB Default]]&lt;&gt;"",Table_Styles[[#This Row],[PB Default]],""))</f>
        <v/>
      </c>
      <c r="AT65" s="59"/>
      <c r="AU65" s="135" t="s">
        <v>485</v>
      </c>
      <c r="AV65" s="50" t="str">
        <f>IF(Table_Styles[[#This Row],[PL]]&lt;&gt;"",Table_Styles[[#This Row],[PL]],IF(Table_Styles[[#This Row],[PL Default]]&lt;&gt;"",Table_Styles[[#This Row],[PL Default]],""))</f>
        <v>8px</v>
      </c>
      <c r="AW65" s="59"/>
      <c r="AX65" s="59"/>
      <c r="AY65" s="50" t="str">
        <f>IF(Table_Styles[[#This Row],[BT]]&lt;&gt;"",Table_Styles[[#This Row],[BT]],IF(Table_Styles[[#This Row],[BT Default]]&lt;&gt;"",Table_Styles[[#This Row],[BT Default]],""))</f>
        <v/>
      </c>
      <c r="AZ65" s="59"/>
      <c r="BA65" s="59"/>
      <c r="BB65" s="50" t="str">
        <f>IF(Table_Styles[[#This Row],[BR]]&lt;&gt;"",Table_Styles[[#This Row],[BR]],IF(Table_Styles[[#This Row],[BR Default]]&lt;&gt;"",Table_Styles[[#This Row],[BR Default]],""))</f>
        <v/>
      </c>
      <c r="BC65" s="59"/>
      <c r="BD65" s="59"/>
      <c r="BE65" s="50" t="str">
        <f>IF(Table_Styles[[#This Row],[BB]]&lt;&gt;"",Table_Styles[[#This Row],[BB]],IF(Table_Styles[[#This Row],[BB Default]]&lt;&gt;"",Table_Styles[[#This Row],[BB Default]],""))</f>
        <v/>
      </c>
      <c r="BF65" s="59"/>
      <c r="BG65" s="59"/>
      <c r="BH65" s="50" t="str">
        <f>IF(Table_Styles[[#This Row],[BL]]&lt;&gt;"",Table_Styles[[#This Row],[BL]],IF(Table_Styles[[#This Row],[BL Default]]&lt;&gt;"",Table_Styles[[#This Row],[BL Default]],""))</f>
        <v/>
      </c>
      <c r="BI65" s="59"/>
      <c r="BJ65" s="59"/>
      <c r="BK65" s="50" t="str">
        <f>IF(Table_Styles[[#This Row],[Width]]&lt;&gt;"",Table_Styles[[#This Row],[Width]],IF(Table_Styles[[#This Row],[Width Default]]&lt;&gt;"",Table_Styles[[#This Row],[Width Default]],""))</f>
        <v/>
      </c>
      <c r="BL65" s="59"/>
      <c r="BM65" s="59"/>
      <c r="BN65" s="50" t="str">
        <f>IF(Table_Styles[[#This Row],[Height]]&lt;&gt;"",Table_Styles[[#This Row],[Height]],IF(Table_Styles[[#This Row],[Height Default]]&lt;&gt;"",Table_Styles[[#This Row],[Height Default]],""))</f>
        <v/>
      </c>
      <c r="BO65" s="50"/>
      <c r="BP65" s="50"/>
      <c r="BQ65" s="50" t="str">
        <f>IF(Table_Styles[[#This Row],[Top]]&lt;&gt;"",Table_Styles[[#This Row],[Top]],IF(Table_Styles[[#This Row],[Top Default]]&lt;&gt;"",Table_Styles[[#This Row],[Top Default]],""))</f>
        <v/>
      </c>
      <c r="BR65" s="50"/>
      <c r="BS65" s="50"/>
      <c r="BT65" s="50" t="str">
        <f>IF(Table_Styles[[#This Row],[Right]]&lt;&gt;"",Table_Styles[[#This Row],[Right]],IF(Table_Styles[[#This Row],[Right Default]]&lt;&gt;"",Table_Styles[[#This Row],[Right Default]],""))</f>
        <v/>
      </c>
      <c r="BU65" s="50"/>
      <c r="BV65" s="50"/>
      <c r="BW65" s="50" t="str">
        <f>IF(Table_Styles[[#This Row],[Bottom]]&lt;&gt;"",Table_Styles[[#This Row],[Bottom]],IF(Table_Styles[[#This Row],[Bottom Default]]&lt;&gt;"",Table_Styles[[#This Row],[Bottom Default]],""))</f>
        <v/>
      </c>
      <c r="BX65" s="50"/>
      <c r="BY65" s="50"/>
      <c r="BZ65" s="50" t="str">
        <f>IF(Table_Styles[[#This Row],[Left]]&lt;&gt;"",Table_Styles[[#This Row],[Left]],IF(Table_Styles[[#This Row],[Left Default]]&lt;&gt;"",Table_Styles[[#This Row],[Left Default]],""))</f>
        <v/>
      </c>
      <c r="CA65" s="59"/>
      <c r="CB65" s="103" t="str">
        <f>IF(AND(Table_Styles[[#This Row],[Selector]]&lt;&gt;"",Table_Styles[[#This Row],[Font Family Used]]&lt;&gt;"",Table_Styles[[#This Row],[Font Weight Used]]&lt;&gt;""),Table_Styles[[#This Row],[Font Family Used]]&amp;" "&amp;Table_Styles[[#This Row],[Font Weight Used]],"")</f>
        <v/>
      </c>
      <c r="CC65" s="103" t="str">
        <f ca="1">IF(AND(Table_Styles[[#This Row],[Selector]],COUNTIF(OFFSET(CC:CC,0,0,ROW()-1,1),"="&amp;Table_Styles[[#This Row],[Font]])=0),Table_Styles[[#This Row],[Font]],"")</f>
        <v/>
      </c>
      <c r="CD65" s="103" t="str">
        <f ca="1">IF(Table_Styles[[#This Row],[Unique Font]]&lt;&gt;"",
"{""fontFamily"":"""&amp;Table_Styles[[#This Row],[Font Family Used]]&amp;""",""fontWeight"":"&amp;Table_Styles[[#This Row],[Font Weight Used]]&amp;"}","")</f>
        <v/>
      </c>
      <c r="CE65"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#ff9629;background: #FFFFFF;border: none;margin-top: 25px;padding-right: 8px;padding-left: 8px</v>
      </c>
      <c r="CF65" s="106" t="str">
        <f>IF(AND(Table_Styles[[#This Row],[Selector]]&lt;&gt;"", Table_Styles[[#This Row],[Config Properties]]&lt;&gt;""),
Table_Styles[[#This Row],[Selector]]&amp;" { "&amp;Table_Styles[[#This Row],[Config Properties]]&amp;" }","")</f>
        <v>formly-field .repeating .btn.btn-remove-item { color: #ff9629;background: #FFFFFF;border: none;margin-top: 25px;padding-right: 8px;padding-left: 8px }</v>
      </c>
      <c r="CG65" s="103" t="str">
        <f xml:space="preserve">
SUBSTITUTE(SUBSTITUTE(SUBSTITUTE(SUBSTITUTE(SUBSTITUTE(SUBSTITUTE(SUBSTITUTE(SUBSTITUTE(Table_Styles[[#This Row],[Config]],
" {","{"),
"{ ","{"),
" }","}"),
"} ","}"),
" ,",","),
", ",","),
" :",":"),
": ",":")</f>
        <v>formly-field .repeating .btn.btn-remove-item{color:#ff9629;background:#FFFFFF;border:none;margin-top:25px;padding-right:8px;padding-left:8px}</v>
      </c>
    </row>
    <row r="66" spans="2:85" ht="21" customHeight="1">
      <c r="B66" s="103" t="s">
        <v>455</v>
      </c>
      <c r="C66" s="104" t="s">
        <v>456</v>
      </c>
      <c r="D66" s="59"/>
      <c r="E66" s="59"/>
      <c r="F66" s="50" t="str">
        <f>IF(Table_Styles[[#This Row],[Font Family]]&lt;&gt;"",Table_Styles[[#This Row],[Font Family]],IF(Table_Styles[[#This Row],[Font Family Default]]&lt;&gt;"",Table_Styles[[#This Row],[Font Family Default]],""))</f>
        <v/>
      </c>
      <c r="G66" s="59"/>
      <c r="H66" s="59"/>
      <c r="I66" s="50" t="str">
        <f>IF(Table_Styles[[#This Row],[Font Size]]&lt;&gt;"",Table_Styles[[#This Row],[Font Size]],IF(Table_Styles[[#This Row],[Font Size Default]]&lt;&gt;"",Table_Styles[[#This Row],[Font Size Default]],""))</f>
        <v/>
      </c>
      <c r="J66" s="59"/>
      <c r="K66" s="59"/>
      <c r="L66" s="50" t="str">
        <f>IF(Table_Styles[[#This Row],[Font Weight]]&lt;&gt;"",Table_Styles[[#This Row],[Font Weight]],IF(Table_Styles[[#This Row],[Font Weight Default]]&lt;&gt;"",Table_Styles[[#This Row],[Font Weight Default]],""))</f>
        <v/>
      </c>
      <c r="M66" s="59"/>
      <c r="N66" s="173" t="str">
        <f>Colour_Accent_1</f>
        <v>#ff9629</v>
      </c>
      <c r="O66" s="25" t="str">
        <f>IF(Table_Styles[[#This Row],[Colour]]&lt;&gt;"",Table_Styles[[#This Row],[Colour]],IF(Table_Styles[[#This Row],[Colour Default]]&lt;&gt;"",Table_Styles[[#This Row],[Colour Default]],""))</f>
        <v>#ff9629</v>
      </c>
      <c r="P66" s="60"/>
      <c r="Q66" s="59" t="str">
        <f>Colour_Background_1</f>
        <v>#FFFFFF</v>
      </c>
      <c r="R66" s="52" t="str">
        <f>IF(Table_Styles[[#This Row],[Background]]&lt;&gt;"",Table_Styles[[#This Row],[Background]],IF(Table_Styles[[#This Row],[Background Default]]&lt;&gt;"",Table_Styles[[#This Row],[Background Default]],""))</f>
        <v>#FFFFFF</v>
      </c>
      <c r="S66" s="59"/>
      <c r="T66" s="135" t="s">
        <v>409</v>
      </c>
      <c r="U66" s="50" t="str">
        <f>IF(Table_Styles[[#This Row],[Border]]&lt;&gt;"",Table_Styles[[#This Row],[Border]],IF(Table_Styles[[#This Row],[Border Default]]&lt;&gt;"",Table_Styles[[#This Row],[Border Default]],""))</f>
        <v>none</v>
      </c>
      <c r="V66" s="59"/>
      <c r="W66" s="59"/>
      <c r="X66" s="50" t="str">
        <f>IF(Table_Styles[[#This Row],[Border Radius]]&lt;&gt;"",Table_Styles[[#This Row],[Border Radius]],IF(Table_Styles[[#This Row],[Border Radius Default]]&lt;&gt;"",Table_Styles[[#This Row],[Border Radius Default]],""))</f>
        <v/>
      </c>
      <c r="Y66" s="59"/>
      <c r="Z66" s="59"/>
      <c r="AA66" s="50" t="str">
        <f>IF(Table_Styles[[#This Row],[MT]]&lt;&gt;"",Table_Styles[[#This Row],[MT]],IF(Table_Styles[[#This Row],[MT Default]]&lt;&gt;"",Table_Styles[[#This Row],[MT Default]],""))</f>
        <v/>
      </c>
      <c r="AB66" s="59"/>
      <c r="AC66" s="59"/>
      <c r="AD66" s="50" t="str">
        <f>IF(Table_Styles[[#This Row],[MR]]&lt;&gt;"",Table_Styles[[#This Row],[MR]],IF(Table_Styles[[#This Row],[MR Default]]&lt;&gt;"",Table_Styles[[#This Row],[MR Default]],""))</f>
        <v/>
      </c>
      <c r="AE66" s="59"/>
      <c r="AF66" s="59"/>
      <c r="AG66" s="50" t="str">
        <f>IF(Table_Styles[[#This Row],[MB]]&lt;&gt;"",Table_Styles[[#This Row],[MB]],IF(Table_Styles[[#This Row],[MB Default]]&lt;&gt;"",Table_Styles[[#This Row],[MB Default]],""))</f>
        <v/>
      </c>
      <c r="AH66" s="59"/>
      <c r="AI66" s="59"/>
      <c r="AJ66" s="50" t="str">
        <f>IF(Table_Styles[[#This Row],[ML]]&lt;&gt;"",Table_Styles[[#This Row],[ML]],IF(Table_Styles[[#This Row],[ML Default]]&lt;&gt;"",Table_Styles[[#This Row],[ML Default]],""))</f>
        <v/>
      </c>
      <c r="AK66" s="59"/>
      <c r="AL66" s="59"/>
      <c r="AM66" s="50" t="str">
        <f>IF(Table_Styles[[#This Row],[PT]]&lt;&gt;"",Table_Styles[[#This Row],[PT]],IF(Table_Styles[[#This Row],[PT Default]]&lt;&gt;"",Table_Styles[[#This Row],[PT Default]],""))</f>
        <v/>
      </c>
      <c r="AN66" s="59"/>
      <c r="AO66" s="59"/>
      <c r="AP66" s="50" t="str">
        <f>IF(Table_Styles[[#This Row],[PR]]&lt;&gt;"",Table_Styles[[#This Row],[PR]],IF(Table_Styles[[#This Row],[PR Default]]&lt;&gt;"",Table_Styles[[#This Row],[PR Default]],""))</f>
        <v/>
      </c>
      <c r="AQ66" s="59"/>
      <c r="AR66" s="59"/>
      <c r="AS66" s="50" t="str">
        <f>IF(Table_Styles[[#This Row],[PB]]&lt;&gt;"",Table_Styles[[#This Row],[PB]],IF(Table_Styles[[#This Row],[PB Default]]&lt;&gt;"",Table_Styles[[#This Row],[PB Default]],""))</f>
        <v/>
      </c>
      <c r="AT66" s="59"/>
      <c r="AU66" s="59"/>
      <c r="AV66" s="50" t="str">
        <f>IF(Table_Styles[[#This Row],[PL]]&lt;&gt;"",Table_Styles[[#This Row],[PL]],IF(Table_Styles[[#This Row],[PL Default]]&lt;&gt;"",Table_Styles[[#This Row],[PL Default]],""))</f>
        <v/>
      </c>
      <c r="AW66" s="59"/>
      <c r="AX66" s="59"/>
      <c r="AY66" s="50" t="str">
        <f>IF(Table_Styles[[#This Row],[BT]]&lt;&gt;"",Table_Styles[[#This Row],[BT]],IF(Table_Styles[[#This Row],[BT Default]]&lt;&gt;"",Table_Styles[[#This Row],[BT Default]],""))</f>
        <v/>
      </c>
      <c r="AZ66" s="59"/>
      <c r="BA66" s="59"/>
      <c r="BB66" s="50" t="str">
        <f>IF(Table_Styles[[#This Row],[BR]]&lt;&gt;"",Table_Styles[[#This Row],[BR]],IF(Table_Styles[[#This Row],[BR Default]]&lt;&gt;"",Table_Styles[[#This Row],[BR Default]],""))</f>
        <v/>
      </c>
      <c r="BC66" s="59"/>
      <c r="BD66" s="59"/>
      <c r="BE66" s="50" t="str">
        <f>IF(Table_Styles[[#This Row],[BB]]&lt;&gt;"",Table_Styles[[#This Row],[BB]],IF(Table_Styles[[#This Row],[BB Default]]&lt;&gt;"",Table_Styles[[#This Row],[BB Default]],""))</f>
        <v/>
      </c>
      <c r="BF66" s="59"/>
      <c r="BG66" s="59"/>
      <c r="BH66" s="50" t="str">
        <f>IF(Table_Styles[[#This Row],[BL]]&lt;&gt;"",Table_Styles[[#This Row],[BL]],IF(Table_Styles[[#This Row],[BL Default]]&lt;&gt;"",Table_Styles[[#This Row],[BL Default]],""))</f>
        <v/>
      </c>
      <c r="BI66" s="59"/>
      <c r="BJ66" s="59"/>
      <c r="BK66" s="50" t="str">
        <f>IF(Table_Styles[[#This Row],[Width]]&lt;&gt;"",Table_Styles[[#This Row],[Width]],IF(Table_Styles[[#This Row],[Width Default]]&lt;&gt;"",Table_Styles[[#This Row],[Width Default]],""))</f>
        <v/>
      </c>
      <c r="BL66" s="59"/>
      <c r="BM66" s="59"/>
      <c r="BN66" s="50" t="str">
        <f>IF(Table_Styles[[#This Row],[Height]]&lt;&gt;"",Table_Styles[[#This Row],[Height]],IF(Table_Styles[[#This Row],[Height Default]]&lt;&gt;"",Table_Styles[[#This Row],[Height Default]],""))</f>
        <v/>
      </c>
      <c r="BO66" s="50"/>
      <c r="BP66" s="50"/>
      <c r="BQ66" s="50" t="str">
        <f>IF(Table_Styles[[#This Row],[Top]]&lt;&gt;"",Table_Styles[[#This Row],[Top]],IF(Table_Styles[[#This Row],[Top Default]]&lt;&gt;"",Table_Styles[[#This Row],[Top Default]],""))</f>
        <v/>
      </c>
      <c r="BR66" s="50"/>
      <c r="BS66" s="50"/>
      <c r="BT66" s="50" t="str">
        <f>IF(Table_Styles[[#This Row],[Right]]&lt;&gt;"",Table_Styles[[#This Row],[Right]],IF(Table_Styles[[#This Row],[Right Default]]&lt;&gt;"",Table_Styles[[#This Row],[Right Default]],""))</f>
        <v/>
      </c>
      <c r="BU66" s="50"/>
      <c r="BV66" s="50"/>
      <c r="BW66" s="50" t="str">
        <f>IF(Table_Styles[[#This Row],[Bottom]]&lt;&gt;"",Table_Styles[[#This Row],[Bottom]],IF(Table_Styles[[#This Row],[Bottom Default]]&lt;&gt;"",Table_Styles[[#This Row],[Bottom Default]],""))</f>
        <v/>
      </c>
      <c r="BX66" s="50"/>
      <c r="BY66" s="50"/>
      <c r="BZ66" s="50" t="str">
        <f>IF(Table_Styles[[#This Row],[Left]]&lt;&gt;"",Table_Styles[[#This Row],[Left]],IF(Table_Styles[[#This Row],[Left Default]]&lt;&gt;"",Table_Styles[[#This Row],[Left Default]],""))</f>
        <v/>
      </c>
      <c r="CA66" s="59"/>
      <c r="CB66" s="103" t="str">
        <f>IF(AND(Table_Styles[[#This Row],[Selector]]&lt;&gt;"",Table_Styles[[#This Row],[Font Family Used]]&lt;&gt;"",Table_Styles[[#This Row],[Font Weight Used]]&lt;&gt;""),Table_Styles[[#This Row],[Font Family Used]]&amp;" "&amp;Table_Styles[[#This Row],[Font Weight Used]],"")</f>
        <v/>
      </c>
      <c r="CC66" s="103" t="str">
        <f ca="1">IF(AND(Table_Styles[[#This Row],[Selector]],COUNTIF(OFFSET(CC:CC,0,0,ROW()-1,1),"="&amp;Table_Styles[[#This Row],[Font]])=0),Table_Styles[[#This Row],[Font]],"")</f>
        <v/>
      </c>
      <c r="CD66" s="103" t="str">
        <f ca="1">IF(Table_Styles[[#This Row],[Unique Font]]&lt;&gt;"",
"{""fontFamily"":"""&amp;Table_Styles[[#This Row],[Font Family Used]]&amp;""",""fontWeight"":"&amp;Table_Styles[[#This Row],[Font Weight Used]]&amp;"}","")</f>
        <v/>
      </c>
      <c r="CE6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#ff9629;background: #FFFFFF;border: none</v>
      </c>
      <c r="CF66" s="106" t="str">
        <f>IF(AND(Table_Styles[[#This Row],[Selector]]&lt;&gt;"", Table_Styles[[#This Row],[Config Properties]]&lt;&gt;""),
Table_Styles[[#This Row],[Selector]]&amp;" { "&amp;Table_Styles[[#This Row],[Config Properties]]&amp;" }","")</f>
        <v>formly-field .repeating .btn.btn-remove-item:hover { color: #ff9629;background: #FFFFFF;border: none }</v>
      </c>
      <c r="CG66" s="103" t="str">
        <f xml:space="preserve">
SUBSTITUTE(SUBSTITUTE(SUBSTITUTE(SUBSTITUTE(SUBSTITUTE(SUBSTITUTE(SUBSTITUTE(SUBSTITUTE(Table_Styles[[#This Row],[Config]],
" {","{"),
"{ ","{"),
" }","}"),
"} ","}"),
" ,",","),
", ",","),
" :",":"),
": ",":")</f>
        <v>formly-field .repeating .btn.btn-remove-item:hover{color:#ff9629;background:#FFFFFF;border:none}</v>
      </c>
    </row>
    <row r="67" spans="2:85" ht="21" customHeight="1">
      <c r="B67" s="103" t="s">
        <v>457</v>
      </c>
      <c r="C67" s="104" t="s">
        <v>458</v>
      </c>
      <c r="D67" s="59"/>
      <c r="E67" s="59"/>
      <c r="F67" s="50" t="str">
        <f>IF(Table_Styles[[#This Row],[Font Family]]&lt;&gt;"",Table_Styles[[#This Row],[Font Family]],IF(Table_Styles[[#This Row],[Font Family Default]]&lt;&gt;"",Table_Styles[[#This Row],[Font Family Default]],""))</f>
        <v/>
      </c>
      <c r="G67" s="59"/>
      <c r="H67" s="59"/>
      <c r="I67" s="50" t="str">
        <f>IF(Table_Styles[[#This Row],[Font Size]]&lt;&gt;"",Table_Styles[[#This Row],[Font Size]],IF(Table_Styles[[#This Row],[Font Size Default]]&lt;&gt;"",Table_Styles[[#This Row],[Font Size Default]],""))</f>
        <v/>
      </c>
      <c r="J67" s="59"/>
      <c r="K67" s="59"/>
      <c r="L67" s="50" t="str">
        <f>IF(Table_Styles[[#This Row],[Font Weight]]&lt;&gt;"",Table_Styles[[#This Row],[Font Weight]],IF(Table_Styles[[#This Row],[Font Weight Default]]&lt;&gt;"",Table_Styles[[#This Row],[Font Weight Default]],""))</f>
        <v/>
      </c>
      <c r="M67" s="59"/>
      <c r="N67" s="173" t="str">
        <f>Colour_Accent_1</f>
        <v>#ff9629</v>
      </c>
      <c r="O67" s="25" t="str">
        <f>IF(Table_Styles[[#This Row],[Colour]]&lt;&gt;"",Table_Styles[[#This Row],[Colour]],IF(Table_Styles[[#This Row],[Colour Default]]&lt;&gt;"",Table_Styles[[#This Row],[Colour Default]],""))</f>
        <v>#ff9629</v>
      </c>
      <c r="P67" s="60"/>
      <c r="Q67" s="59" t="str">
        <f>Colour_Background_1</f>
        <v>#FFFFFF</v>
      </c>
      <c r="R67" s="52" t="str">
        <f>IF(Table_Styles[[#This Row],[Background]]&lt;&gt;"",Table_Styles[[#This Row],[Background]],IF(Table_Styles[[#This Row],[Background Default]]&lt;&gt;"",Table_Styles[[#This Row],[Background Default]],""))</f>
        <v>#FFFFFF</v>
      </c>
      <c r="S67" s="59"/>
      <c r="T67" s="135" t="s">
        <v>409</v>
      </c>
      <c r="U67" s="50" t="str">
        <f>IF(Table_Styles[[#This Row],[Border]]&lt;&gt;"",Table_Styles[[#This Row],[Border]],IF(Table_Styles[[#This Row],[Border Default]]&lt;&gt;"",Table_Styles[[#This Row],[Border Default]],""))</f>
        <v>none</v>
      </c>
      <c r="V67" s="59"/>
      <c r="W67" s="59"/>
      <c r="X67" s="50" t="str">
        <f>IF(Table_Styles[[#This Row],[Border Radius]]&lt;&gt;"",Table_Styles[[#This Row],[Border Radius]],IF(Table_Styles[[#This Row],[Border Radius Default]]&lt;&gt;"",Table_Styles[[#This Row],[Border Radius Default]],""))</f>
        <v/>
      </c>
      <c r="Y67" s="59"/>
      <c r="Z67" s="59"/>
      <c r="AA67" s="50" t="str">
        <f>IF(Table_Styles[[#This Row],[MT]]&lt;&gt;"",Table_Styles[[#This Row],[MT]],IF(Table_Styles[[#This Row],[MT Default]]&lt;&gt;"",Table_Styles[[#This Row],[MT Default]],""))</f>
        <v/>
      </c>
      <c r="AB67" s="59"/>
      <c r="AC67" s="59"/>
      <c r="AD67" s="50" t="str">
        <f>IF(Table_Styles[[#This Row],[MR]]&lt;&gt;"",Table_Styles[[#This Row],[MR]],IF(Table_Styles[[#This Row],[MR Default]]&lt;&gt;"",Table_Styles[[#This Row],[MR Default]],""))</f>
        <v/>
      </c>
      <c r="AE67" s="59"/>
      <c r="AF67" s="59"/>
      <c r="AG67" s="50" t="str">
        <f>IF(Table_Styles[[#This Row],[MB]]&lt;&gt;"",Table_Styles[[#This Row],[MB]],IF(Table_Styles[[#This Row],[MB Default]]&lt;&gt;"",Table_Styles[[#This Row],[MB Default]],""))</f>
        <v/>
      </c>
      <c r="AH67" s="59"/>
      <c r="AI67" s="59"/>
      <c r="AJ67" s="50" t="str">
        <f>IF(Table_Styles[[#This Row],[ML]]&lt;&gt;"",Table_Styles[[#This Row],[ML]],IF(Table_Styles[[#This Row],[ML Default]]&lt;&gt;"",Table_Styles[[#This Row],[ML Default]],""))</f>
        <v/>
      </c>
      <c r="AK67" s="59"/>
      <c r="AL67" s="59"/>
      <c r="AM67" s="50" t="str">
        <f>IF(Table_Styles[[#This Row],[PT]]&lt;&gt;"",Table_Styles[[#This Row],[PT]],IF(Table_Styles[[#This Row],[PT Default]]&lt;&gt;"",Table_Styles[[#This Row],[PT Default]],""))</f>
        <v/>
      </c>
      <c r="AN67" s="59"/>
      <c r="AO67" s="59"/>
      <c r="AP67" s="50" t="str">
        <f>IF(Table_Styles[[#This Row],[PR]]&lt;&gt;"",Table_Styles[[#This Row],[PR]],IF(Table_Styles[[#This Row],[PR Default]]&lt;&gt;"",Table_Styles[[#This Row],[PR Default]],""))</f>
        <v/>
      </c>
      <c r="AQ67" s="59"/>
      <c r="AR67" s="59"/>
      <c r="AS67" s="50" t="str">
        <f>IF(Table_Styles[[#This Row],[PB]]&lt;&gt;"",Table_Styles[[#This Row],[PB]],IF(Table_Styles[[#This Row],[PB Default]]&lt;&gt;"",Table_Styles[[#This Row],[PB Default]],""))</f>
        <v/>
      </c>
      <c r="AT67" s="59"/>
      <c r="AU67" s="59"/>
      <c r="AV67" s="50" t="str">
        <f>IF(Table_Styles[[#This Row],[PL]]&lt;&gt;"",Table_Styles[[#This Row],[PL]],IF(Table_Styles[[#This Row],[PL Default]]&lt;&gt;"",Table_Styles[[#This Row],[PL Default]],""))</f>
        <v/>
      </c>
      <c r="AW67" s="59"/>
      <c r="AX67" s="59"/>
      <c r="AY67" s="50" t="str">
        <f>IF(Table_Styles[[#This Row],[BT]]&lt;&gt;"",Table_Styles[[#This Row],[BT]],IF(Table_Styles[[#This Row],[BT Default]]&lt;&gt;"",Table_Styles[[#This Row],[BT Default]],""))</f>
        <v/>
      </c>
      <c r="AZ67" s="59"/>
      <c r="BA67" s="59"/>
      <c r="BB67" s="50" t="str">
        <f>IF(Table_Styles[[#This Row],[BR]]&lt;&gt;"",Table_Styles[[#This Row],[BR]],IF(Table_Styles[[#This Row],[BR Default]]&lt;&gt;"",Table_Styles[[#This Row],[BR Default]],""))</f>
        <v/>
      </c>
      <c r="BC67" s="59"/>
      <c r="BD67" s="59"/>
      <c r="BE67" s="50" t="str">
        <f>IF(Table_Styles[[#This Row],[BB]]&lt;&gt;"",Table_Styles[[#This Row],[BB]],IF(Table_Styles[[#This Row],[BB Default]]&lt;&gt;"",Table_Styles[[#This Row],[BB Default]],""))</f>
        <v/>
      </c>
      <c r="BF67" s="59"/>
      <c r="BG67" s="59"/>
      <c r="BH67" s="50" t="str">
        <f>IF(Table_Styles[[#This Row],[BL]]&lt;&gt;"",Table_Styles[[#This Row],[BL]],IF(Table_Styles[[#This Row],[BL Default]]&lt;&gt;"",Table_Styles[[#This Row],[BL Default]],""))</f>
        <v/>
      </c>
      <c r="BI67" s="59"/>
      <c r="BJ67" s="59"/>
      <c r="BK67" s="50" t="str">
        <f>IF(Table_Styles[[#This Row],[Width]]&lt;&gt;"",Table_Styles[[#This Row],[Width]],IF(Table_Styles[[#This Row],[Width Default]]&lt;&gt;"",Table_Styles[[#This Row],[Width Default]],""))</f>
        <v/>
      </c>
      <c r="BL67" s="59"/>
      <c r="BM67" s="59"/>
      <c r="BN67" s="50" t="str">
        <f>IF(Table_Styles[[#This Row],[Height]]&lt;&gt;"",Table_Styles[[#This Row],[Height]],IF(Table_Styles[[#This Row],[Height Default]]&lt;&gt;"",Table_Styles[[#This Row],[Height Default]],""))</f>
        <v/>
      </c>
      <c r="BO67" s="50"/>
      <c r="BP67" s="50"/>
      <c r="BQ67" s="50" t="str">
        <f>IF(Table_Styles[[#This Row],[Top]]&lt;&gt;"",Table_Styles[[#This Row],[Top]],IF(Table_Styles[[#This Row],[Top Default]]&lt;&gt;"",Table_Styles[[#This Row],[Top Default]],""))</f>
        <v/>
      </c>
      <c r="BR67" s="50"/>
      <c r="BS67" s="50"/>
      <c r="BT67" s="50" t="str">
        <f>IF(Table_Styles[[#This Row],[Right]]&lt;&gt;"",Table_Styles[[#This Row],[Right]],IF(Table_Styles[[#This Row],[Right Default]]&lt;&gt;"",Table_Styles[[#This Row],[Right Default]],""))</f>
        <v/>
      </c>
      <c r="BU67" s="50"/>
      <c r="BV67" s="50"/>
      <c r="BW67" s="50" t="str">
        <f>IF(Table_Styles[[#This Row],[Bottom]]&lt;&gt;"",Table_Styles[[#This Row],[Bottom]],IF(Table_Styles[[#This Row],[Bottom Default]]&lt;&gt;"",Table_Styles[[#This Row],[Bottom Default]],""))</f>
        <v/>
      </c>
      <c r="BX67" s="50"/>
      <c r="BY67" s="50"/>
      <c r="BZ67" s="50" t="str">
        <f>IF(Table_Styles[[#This Row],[Left]]&lt;&gt;"",Table_Styles[[#This Row],[Left]],IF(Table_Styles[[#This Row],[Left Default]]&lt;&gt;"",Table_Styles[[#This Row],[Left Default]],""))</f>
        <v/>
      </c>
      <c r="CA67" s="59"/>
      <c r="CB67" s="103" t="str">
        <f>IF(AND(Table_Styles[[#This Row],[Selector]]&lt;&gt;"",Table_Styles[[#This Row],[Font Family Used]]&lt;&gt;"",Table_Styles[[#This Row],[Font Weight Used]]&lt;&gt;""),Table_Styles[[#This Row],[Font Family Used]]&amp;" "&amp;Table_Styles[[#This Row],[Font Weight Used]],"")</f>
        <v/>
      </c>
      <c r="CC67" s="103" t="str">
        <f ca="1">IF(AND(Table_Styles[[#This Row],[Selector]],COUNTIF(OFFSET(CC:CC,0,0,ROW()-1,1),"="&amp;Table_Styles[[#This Row],[Font]])=0),Table_Styles[[#This Row],[Font]],"")</f>
        <v/>
      </c>
      <c r="CD67" s="103" t="str">
        <f ca="1">IF(Table_Styles[[#This Row],[Unique Font]]&lt;&gt;"",
"{""fontFamily"":"""&amp;Table_Styles[[#This Row],[Font Family Used]]&amp;""",""fontWeight"":"&amp;Table_Styles[[#This Row],[Font Weight Used]]&amp;"}","")</f>
        <v/>
      </c>
      <c r="CE6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#ff9629;background: #FFFFFF;border: none</v>
      </c>
      <c r="CF67" s="106" t="str">
        <f>IF(AND(Table_Styles[[#This Row],[Selector]]&lt;&gt;"", Table_Styles[[#This Row],[Config Properties]]&lt;&gt;""),
Table_Styles[[#This Row],[Selector]]&amp;" { "&amp;Table_Styles[[#This Row],[Config Properties]]&amp;" }","")</f>
        <v>formly-field .repeating .btn.btn-remove-item:active { color: #ff9629;background: #FFFFFF;border: none }</v>
      </c>
      <c r="CG67" s="103" t="str">
        <f xml:space="preserve">
SUBSTITUTE(SUBSTITUTE(SUBSTITUTE(SUBSTITUTE(SUBSTITUTE(SUBSTITUTE(SUBSTITUTE(SUBSTITUTE(Table_Styles[[#This Row],[Config]],
" {","{"),
"{ ","{"),
" }","}"),
"} ","}"),
" ,",","),
", ",","),
" :",":"),
": ",":")</f>
        <v>formly-field .repeating .btn.btn-remove-item:active{color:#ff9629;background:#FFFFFF;border:none}</v>
      </c>
    </row>
    <row r="68" spans="2:85" ht="21" customHeight="1">
      <c r="B68" s="175" t="s">
        <v>459</v>
      </c>
      <c r="C68" s="104" t="s">
        <v>460</v>
      </c>
      <c r="D68" s="59"/>
      <c r="E68" s="59"/>
      <c r="F68" s="50" t="str">
        <f>IF(Table_Styles[[#This Row],[Font Family]]&lt;&gt;"",Table_Styles[[#This Row],[Font Family]],IF(Table_Styles[[#This Row],[Font Family Default]]&lt;&gt;"",Table_Styles[[#This Row],[Font Family Default]],""))</f>
        <v/>
      </c>
      <c r="G68" s="59"/>
      <c r="H68" s="275" t="s">
        <v>373</v>
      </c>
      <c r="I68" s="50" t="str">
        <f>IF(Table_Styles[[#This Row],[Font Size]]&lt;&gt;"",Table_Styles[[#This Row],[Font Size]],IF(Table_Styles[[#This Row],[Font Size Default]]&lt;&gt;"",Table_Styles[[#This Row],[Font Size Default]],""))</f>
        <v>15px</v>
      </c>
      <c r="J68" s="59"/>
      <c r="K68" s="59"/>
      <c r="L68" s="50" t="str">
        <f>IF(Table_Styles[[#This Row],[Font Weight]]&lt;&gt;"",Table_Styles[[#This Row],[Font Weight]],IF(Table_Styles[[#This Row],[Font Weight Default]]&lt;&gt;"",Table_Styles[[#This Row],[Font Weight Default]],""))</f>
        <v/>
      </c>
      <c r="M68" s="59"/>
      <c r="N68" s="62"/>
      <c r="O68" s="29" t="str">
        <f>IF(Table_Styles[[#This Row],[Colour]]&lt;&gt;"",Table_Styles[[#This Row],[Colour]],IF(Table_Styles[[#This Row],[Colour Default]]&lt;&gt;"",Table_Styles[[#This Row],[Colour Default]],""))</f>
        <v/>
      </c>
      <c r="P68" s="59"/>
      <c r="Q68" s="59"/>
      <c r="R68" s="50" t="str">
        <f>IF(Table_Styles[[#This Row],[Background]]&lt;&gt;"",Table_Styles[[#This Row],[Background]],IF(Table_Styles[[#This Row],[Background Default]]&lt;&gt;"",Table_Styles[[#This Row],[Background Default]],""))</f>
        <v/>
      </c>
      <c r="S68" s="59"/>
      <c r="T68" s="135"/>
      <c r="U68" s="50" t="str">
        <f>IF(Table_Styles[[#This Row],[Border]]&lt;&gt;"",Table_Styles[[#This Row],[Border]],IF(Table_Styles[[#This Row],[Border Default]]&lt;&gt;"",Table_Styles[[#This Row],[Border Default]],""))</f>
        <v/>
      </c>
      <c r="V68" s="59"/>
      <c r="W68" s="59"/>
      <c r="X68" s="50" t="str">
        <f>IF(Table_Styles[[#This Row],[Border Radius]]&lt;&gt;"",Table_Styles[[#This Row],[Border Radius]],IF(Table_Styles[[#This Row],[Border Radius Default]]&lt;&gt;"",Table_Styles[[#This Row],[Border Radius Default]],""))</f>
        <v/>
      </c>
      <c r="Y68" s="59"/>
      <c r="Z68" s="279" t="s">
        <v>1149</v>
      </c>
      <c r="AA68" s="50" t="str">
        <f>IF(Table_Styles[[#This Row],[MT]]&lt;&gt;"",Table_Styles[[#This Row],[MT]],IF(Table_Styles[[#This Row],[MT Default]]&lt;&gt;"",Table_Styles[[#This Row],[MT Default]],""))</f>
        <v>-3px</v>
      </c>
      <c r="AB68" s="59"/>
      <c r="AC68" s="177" t="s">
        <v>398</v>
      </c>
      <c r="AD68" s="50" t="str">
        <f>IF(Table_Styles[[#This Row],[MR]]&lt;&gt;"",Table_Styles[[#This Row],[MR]],IF(Table_Styles[[#This Row],[MR Default]]&lt;&gt;"",Table_Styles[[#This Row],[MR Default]],""))</f>
        <v>5px</v>
      </c>
      <c r="AE68" s="59"/>
      <c r="AF68" s="59"/>
      <c r="AG68" s="50" t="str">
        <f>IF(Table_Styles[[#This Row],[MB]]&lt;&gt;"",Table_Styles[[#This Row],[MB]],IF(Table_Styles[[#This Row],[MB Default]]&lt;&gt;"",Table_Styles[[#This Row],[MB Default]],""))</f>
        <v/>
      </c>
      <c r="AH68" s="59"/>
      <c r="AI68" s="177"/>
      <c r="AJ68" s="50" t="str">
        <f>IF(Table_Styles[[#This Row],[ML]]&lt;&gt;"",Table_Styles[[#This Row],[ML]],IF(Table_Styles[[#This Row],[ML Default]]&lt;&gt;"",Table_Styles[[#This Row],[ML Default]],""))</f>
        <v/>
      </c>
      <c r="AK68" s="59"/>
      <c r="AL68" s="59"/>
      <c r="AM68" s="50" t="str">
        <f>IF(Table_Styles[[#This Row],[PT]]&lt;&gt;"",Table_Styles[[#This Row],[PT]],IF(Table_Styles[[#This Row],[PT Default]]&lt;&gt;"",Table_Styles[[#This Row],[PT Default]],""))</f>
        <v/>
      </c>
      <c r="AN68" s="59"/>
      <c r="AO68" s="59"/>
      <c r="AP68" s="50" t="str">
        <f>IF(Table_Styles[[#This Row],[PR]]&lt;&gt;"",Table_Styles[[#This Row],[PR]],IF(Table_Styles[[#This Row],[PR Default]]&lt;&gt;"",Table_Styles[[#This Row],[PR Default]],""))</f>
        <v/>
      </c>
      <c r="AQ68" s="59"/>
      <c r="AR68" s="59"/>
      <c r="AS68" s="50" t="str">
        <f>IF(Table_Styles[[#This Row],[PB]]&lt;&gt;"",Table_Styles[[#This Row],[PB]],IF(Table_Styles[[#This Row],[PB Default]]&lt;&gt;"",Table_Styles[[#This Row],[PB Default]],""))</f>
        <v/>
      </c>
      <c r="AT68" s="59"/>
      <c r="AU68" s="59"/>
      <c r="AV68" s="50" t="str">
        <f>IF(Table_Styles[[#This Row],[PL]]&lt;&gt;"",Table_Styles[[#This Row],[PL]],IF(Table_Styles[[#This Row],[PL Default]]&lt;&gt;"",Table_Styles[[#This Row],[PL Default]],""))</f>
        <v/>
      </c>
      <c r="AW68" s="59"/>
      <c r="AX68" s="59"/>
      <c r="AY68" s="50" t="str">
        <f>IF(Table_Styles[[#This Row],[BT]]&lt;&gt;"",Table_Styles[[#This Row],[BT]],IF(Table_Styles[[#This Row],[BT Default]]&lt;&gt;"",Table_Styles[[#This Row],[BT Default]],""))</f>
        <v/>
      </c>
      <c r="AZ68" s="59"/>
      <c r="BA68" s="59"/>
      <c r="BB68" s="50" t="str">
        <f>IF(Table_Styles[[#This Row],[BR]]&lt;&gt;"",Table_Styles[[#This Row],[BR]],IF(Table_Styles[[#This Row],[BR Default]]&lt;&gt;"",Table_Styles[[#This Row],[BR Default]],""))</f>
        <v/>
      </c>
      <c r="BC68" s="59"/>
      <c r="BD68" s="59"/>
      <c r="BE68" s="50" t="str">
        <f>IF(Table_Styles[[#This Row],[BB]]&lt;&gt;"",Table_Styles[[#This Row],[BB]],IF(Table_Styles[[#This Row],[BB Default]]&lt;&gt;"",Table_Styles[[#This Row],[BB Default]],""))</f>
        <v/>
      </c>
      <c r="BF68" s="59"/>
      <c r="BG68" s="59"/>
      <c r="BH68" s="50" t="str">
        <f>IF(Table_Styles[[#This Row],[BL]]&lt;&gt;"",Table_Styles[[#This Row],[BL]],IF(Table_Styles[[#This Row],[BL Default]]&lt;&gt;"",Table_Styles[[#This Row],[BL Default]],""))</f>
        <v/>
      </c>
      <c r="BI68" s="59"/>
      <c r="BJ68" s="59"/>
      <c r="BK68" s="50" t="str">
        <f>IF(Table_Styles[[#This Row],[Width]]&lt;&gt;"",Table_Styles[[#This Row],[Width]],IF(Table_Styles[[#This Row],[Width Default]]&lt;&gt;"",Table_Styles[[#This Row],[Width Default]],""))</f>
        <v/>
      </c>
      <c r="BL68" s="59"/>
      <c r="BM68" s="59"/>
      <c r="BN68" s="50" t="str">
        <f>IF(Table_Styles[[#This Row],[Height]]&lt;&gt;"",Table_Styles[[#This Row],[Height]],IF(Table_Styles[[#This Row],[Height Default]]&lt;&gt;"",Table_Styles[[#This Row],[Height Default]],""))</f>
        <v/>
      </c>
      <c r="BO68" s="50"/>
      <c r="BP68" s="178" t="s">
        <v>451</v>
      </c>
      <c r="BQ68" s="50" t="str">
        <f>IF(Table_Styles[[#This Row],[Top]]&lt;&gt;"",Table_Styles[[#This Row],[Top]],IF(Table_Styles[[#This Row],[Top Default]]&lt;&gt;"",Table_Styles[[#This Row],[Top Default]],""))</f>
        <v>2px</v>
      </c>
      <c r="BR68" s="50"/>
      <c r="BS68" s="50"/>
      <c r="BT68" s="50" t="str">
        <f>IF(Table_Styles[[#This Row],[Right]]&lt;&gt;"",Table_Styles[[#This Row],[Right]],IF(Table_Styles[[#This Row],[Right Default]]&lt;&gt;"",Table_Styles[[#This Row],[Right Default]],""))</f>
        <v/>
      </c>
      <c r="BU68" s="50"/>
      <c r="BV68" s="50"/>
      <c r="BW68" s="50" t="str">
        <f>IF(Table_Styles[[#This Row],[Bottom]]&lt;&gt;"",Table_Styles[[#This Row],[Bottom]],IF(Table_Styles[[#This Row],[Bottom Default]]&lt;&gt;"",Table_Styles[[#This Row],[Bottom Default]],""))</f>
        <v/>
      </c>
      <c r="BX68" s="50"/>
      <c r="BY68" s="178"/>
      <c r="BZ68" s="50" t="str">
        <f>IF(Table_Styles[[#This Row],[Left]]&lt;&gt;"",Table_Styles[[#This Row],[Left]],IF(Table_Styles[[#This Row],[Left Default]]&lt;&gt;"",Table_Styles[[#This Row],[Left Default]],""))</f>
        <v/>
      </c>
      <c r="CA68" s="59"/>
      <c r="CB68" s="106" t="str">
        <f>IF(AND(Table_Styles[[#This Row],[Selector]]&lt;&gt;"",Table_Styles[[#This Row],[Font Family Used]]&lt;&gt;"",Table_Styles[[#This Row],[Font Weight Used]]&lt;&gt;""),Table_Styles[[#This Row],[Font Family Used]]&amp;" "&amp;Table_Styles[[#This Row],[Font Weight Used]],"")</f>
        <v/>
      </c>
      <c r="CC68" s="106" t="str">
        <f ca="1">IF(AND(Table_Styles[[#This Row],[Selector]],COUNTIF(OFFSET(CC:CC,0,0,ROW()-1,1),"="&amp;Table_Styles[[#This Row],[Font]])=0),Table_Styles[[#This Row],[Font]],"")</f>
        <v/>
      </c>
      <c r="CD68" s="106" t="str">
        <f ca="1">IF(Table_Styles[[#This Row],[Unique Font]]&lt;&gt;"",
"{""fontFamily"":"""&amp;Table_Styles[[#This Row],[Font Family Used]]&amp;""",""fontWeight"":"&amp;Table_Styles[[#This Row],[Font Weight Used]]&amp;"}","")</f>
        <v/>
      </c>
      <c r="CE68"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15px;margin-top: -3px;margin-right: 5px;top: 2px</v>
      </c>
      <c r="CF68" s="106" t="str">
        <f>IF(AND(Table_Styles[[#This Row],[Selector]]&lt;&gt;"", Table_Styles[[#This Row],[Config Properties]]&lt;&gt;""),
Table_Styles[[#This Row],[Selector]]&amp;" { "&amp;Table_Styles[[#This Row],[Config Properties]]&amp;" }","")</f>
        <v>formly-field .repeating .btn.btn-remove-item .btn-icon { font-size: 15px;margin-top: -3px;margin-right: 5px;top: 2px }</v>
      </c>
      <c r="CG68" s="106" t="str">
        <f xml:space="preserve">
SUBSTITUTE(SUBSTITUTE(SUBSTITUTE(SUBSTITUTE(SUBSTITUTE(SUBSTITUTE(SUBSTITUTE(SUBSTITUTE(Table_Styles[[#This Row],[Config]],
" {","{"),
"{ ","{"),
" }","}"),
"} ","}"),
" ,",","),
", ",","),
" :",":"),
": ",":")</f>
        <v>formly-field .repeating .btn.btn-remove-item .btn-icon{font-size:15px;margin-top:-3px;margin-right:5px;top:2px}</v>
      </c>
    </row>
    <row r="69" spans="2:85" ht="21" customHeight="1">
      <c r="B69" s="280" t="s">
        <v>1150</v>
      </c>
      <c r="C69" s="104" t="s">
        <v>1152</v>
      </c>
      <c r="D69" s="59"/>
      <c r="E69" s="59"/>
      <c r="F69" s="50" t="str">
        <f>IF(Table_Styles[[#This Row],[Font Family]]&lt;&gt;"",Table_Styles[[#This Row],[Font Family]],IF(Table_Styles[[#This Row],[Font Family Default]]&lt;&gt;"",Table_Styles[[#This Row],[Font Family Default]],""))</f>
        <v/>
      </c>
      <c r="G69" s="59"/>
      <c r="H69" s="275"/>
      <c r="I69" s="50" t="str">
        <f>IF(Table_Styles[[#This Row],[Font Size]]&lt;&gt;"",Table_Styles[[#This Row],[Font Size]],IF(Table_Styles[[#This Row],[Font Size Default]]&lt;&gt;"",Table_Styles[[#This Row],[Font Size Default]],""))</f>
        <v/>
      </c>
      <c r="J69" s="59"/>
      <c r="K69" s="59"/>
      <c r="L69" s="50" t="str">
        <f>IF(Table_Styles[[#This Row],[Font Weight]]&lt;&gt;"",Table_Styles[[#This Row],[Font Weight]],IF(Table_Styles[[#This Row],[Font Weight Default]]&lt;&gt;"",Table_Styles[[#This Row],[Font Weight Default]],""))</f>
        <v/>
      </c>
      <c r="M69" s="59"/>
      <c r="N69" s="62"/>
      <c r="O69" s="29" t="str">
        <f>IF(Table_Styles[[#This Row],[Colour]]&lt;&gt;"",Table_Styles[[#This Row],[Colour]],IF(Table_Styles[[#This Row],[Colour Default]]&lt;&gt;"",Table_Styles[[#This Row],[Colour Default]],""))</f>
        <v/>
      </c>
      <c r="P69" s="59"/>
      <c r="Q69" s="135"/>
      <c r="R69" s="50" t="str">
        <f>IF(Table_Styles[[#This Row],[Background]]&lt;&gt;"",Table_Styles[[#This Row],[Background]],IF(Table_Styles[[#This Row],[Background Default]]&lt;&gt;"",Table_Styles[[#This Row],[Background Default]],""))</f>
        <v/>
      </c>
      <c r="S69" s="59"/>
      <c r="T69" s="135"/>
      <c r="U69" s="50" t="str">
        <f>IF(Table_Styles[[#This Row],[Border]]&lt;&gt;"",Table_Styles[[#This Row],[Border]],IF(Table_Styles[[#This Row],[Border Default]]&lt;&gt;"",Table_Styles[[#This Row],[Border Default]],""))</f>
        <v/>
      </c>
      <c r="V69" s="59"/>
      <c r="W69" s="59"/>
      <c r="X69" s="50" t="str">
        <f>IF(Table_Styles[[#This Row],[Border Radius]]&lt;&gt;"",Table_Styles[[#This Row],[Border Radius]],IF(Table_Styles[[#This Row],[Border Radius Default]]&lt;&gt;"",Table_Styles[[#This Row],[Border Radius Default]],""))</f>
        <v/>
      </c>
      <c r="Y69" s="59"/>
      <c r="Z69" s="279" t="s">
        <v>721</v>
      </c>
      <c r="AA69" s="50" t="str">
        <f>IF(Table_Styles[[#This Row],[MT]]&lt;&gt;"",Table_Styles[[#This Row],[MT]],IF(Table_Styles[[#This Row],[MT Default]]&lt;&gt;"",Table_Styles[[#This Row],[MT Default]],""))</f>
        <v>-15px</v>
      </c>
      <c r="AB69" s="59"/>
      <c r="AC69" s="177"/>
      <c r="AD69" s="50" t="str">
        <f>IF(Table_Styles[[#This Row],[MR]]&lt;&gt;"",Table_Styles[[#This Row],[MR]],IF(Table_Styles[[#This Row],[MR Default]]&lt;&gt;"",Table_Styles[[#This Row],[MR Default]],""))</f>
        <v/>
      </c>
      <c r="AE69" s="59"/>
      <c r="AF69" s="279" t="s">
        <v>843</v>
      </c>
      <c r="AG69" s="50" t="str">
        <f>IF(Table_Styles[[#This Row],[MB]]&lt;&gt;"",Table_Styles[[#This Row],[MB]],IF(Table_Styles[[#This Row],[MB Default]]&lt;&gt;"",Table_Styles[[#This Row],[MB Default]],""))</f>
        <v>-5px</v>
      </c>
      <c r="AH69" s="59"/>
      <c r="AI69" s="177"/>
      <c r="AJ69" s="50" t="str">
        <f>IF(Table_Styles[[#This Row],[ML]]&lt;&gt;"",Table_Styles[[#This Row],[ML]],IF(Table_Styles[[#This Row],[ML Default]]&lt;&gt;"",Table_Styles[[#This Row],[ML Default]],""))</f>
        <v/>
      </c>
      <c r="AK69" s="59"/>
      <c r="AL69" s="59"/>
      <c r="AM69" s="50" t="str">
        <f>IF(Table_Styles[[#This Row],[PT]]&lt;&gt;"",Table_Styles[[#This Row],[PT]],IF(Table_Styles[[#This Row],[PT Default]]&lt;&gt;"",Table_Styles[[#This Row],[PT Default]],""))</f>
        <v/>
      </c>
      <c r="AN69" s="59"/>
      <c r="AO69" s="59"/>
      <c r="AP69" s="50" t="str">
        <f>IF(Table_Styles[[#This Row],[PR]]&lt;&gt;"",Table_Styles[[#This Row],[PR]],IF(Table_Styles[[#This Row],[PR Default]]&lt;&gt;"",Table_Styles[[#This Row],[PR Default]],""))</f>
        <v/>
      </c>
      <c r="AQ69" s="59"/>
      <c r="AR69" s="59"/>
      <c r="AS69" s="50" t="str">
        <f>IF(Table_Styles[[#This Row],[PB]]&lt;&gt;"",Table_Styles[[#This Row],[PB]],IF(Table_Styles[[#This Row],[PB Default]]&lt;&gt;"",Table_Styles[[#This Row],[PB Default]],""))</f>
        <v/>
      </c>
      <c r="AT69" s="59"/>
      <c r="AU69" s="59"/>
      <c r="AV69" s="50" t="str">
        <f>IF(Table_Styles[[#This Row],[PL]]&lt;&gt;"",Table_Styles[[#This Row],[PL]],IF(Table_Styles[[#This Row],[PL Default]]&lt;&gt;"",Table_Styles[[#This Row],[PL Default]],""))</f>
        <v/>
      </c>
      <c r="AW69" s="59"/>
      <c r="AX69" s="59"/>
      <c r="AY69" s="50" t="str">
        <f>IF(Table_Styles[[#This Row],[BT]]&lt;&gt;"",Table_Styles[[#This Row],[BT]],IF(Table_Styles[[#This Row],[BT Default]]&lt;&gt;"",Table_Styles[[#This Row],[BT Default]],""))</f>
        <v/>
      </c>
      <c r="AZ69" s="59"/>
      <c r="BA69" s="59"/>
      <c r="BB69" s="50" t="str">
        <f>IF(Table_Styles[[#This Row],[BR]]&lt;&gt;"",Table_Styles[[#This Row],[BR]],IF(Table_Styles[[#This Row],[BR Default]]&lt;&gt;"",Table_Styles[[#This Row],[BR Default]],""))</f>
        <v/>
      </c>
      <c r="BC69" s="59"/>
      <c r="BD69" s="59"/>
      <c r="BE69" s="50" t="str">
        <f>IF(Table_Styles[[#This Row],[BB]]&lt;&gt;"",Table_Styles[[#This Row],[BB]],IF(Table_Styles[[#This Row],[BB Default]]&lt;&gt;"",Table_Styles[[#This Row],[BB Default]],""))</f>
        <v/>
      </c>
      <c r="BF69" s="59"/>
      <c r="BG69" s="59"/>
      <c r="BH69" s="50" t="str">
        <f>IF(Table_Styles[[#This Row],[BL]]&lt;&gt;"",Table_Styles[[#This Row],[BL]],IF(Table_Styles[[#This Row],[BL Default]]&lt;&gt;"",Table_Styles[[#This Row],[BL Default]],""))</f>
        <v/>
      </c>
      <c r="BI69" s="59"/>
      <c r="BJ69" s="59"/>
      <c r="BK69" s="50" t="str">
        <f>IF(Table_Styles[[#This Row],[Width]]&lt;&gt;"",Table_Styles[[#This Row],[Width]],IF(Table_Styles[[#This Row],[Width Default]]&lt;&gt;"",Table_Styles[[#This Row],[Width Default]],""))</f>
        <v/>
      </c>
      <c r="BL69" s="59"/>
      <c r="BM69" s="59"/>
      <c r="BN69" s="50" t="str">
        <f>IF(Table_Styles[[#This Row],[Height]]&lt;&gt;"",Table_Styles[[#This Row],[Height]],IF(Table_Styles[[#This Row],[Height Default]]&lt;&gt;"",Table_Styles[[#This Row],[Height Default]],""))</f>
        <v/>
      </c>
      <c r="BO69" s="50"/>
      <c r="BP69" s="178"/>
      <c r="BQ69" s="50" t="str">
        <f>IF(Table_Styles[[#This Row],[Top]]&lt;&gt;"",Table_Styles[[#This Row],[Top]],IF(Table_Styles[[#This Row],[Top Default]]&lt;&gt;"",Table_Styles[[#This Row],[Top Default]],""))</f>
        <v/>
      </c>
      <c r="BR69" s="50"/>
      <c r="BS69" s="50"/>
      <c r="BT69" s="50" t="str">
        <f>IF(Table_Styles[[#This Row],[Right]]&lt;&gt;"",Table_Styles[[#This Row],[Right]],IF(Table_Styles[[#This Row],[Right Default]]&lt;&gt;"",Table_Styles[[#This Row],[Right Default]],""))</f>
        <v/>
      </c>
      <c r="BU69" s="50"/>
      <c r="BV69" s="50"/>
      <c r="BW69" s="50" t="str">
        <f>IF(Table_Styles[[#This Row],[Bottom]]&lt;&gt;"",Table_Styles[[#This Row],[Bottom]],IF(Table_Styles[[#This Row],[Bottom Default]]&lt;&gt;"",Table_Styles[[#This Row],[Bottom Default]],""))</f>
        <v/>
      </c>
      <c r="BX69" s="50"/>
      <c r="BY69" s="178"/>
      <c r="BZ69" s="50" t="str">
        <f>IF(Table_Styles[[#This Row],[Left]]&lt;&gt;"",Table_Styles[[#This Row],[Left]],IF(Table_Styles[[#This Row],[Left Default]]&lt;&gt;"",Table_Styles[[#This Row],[Left Default]],""))</f>
        <v/>
      </c>
      <c r="CA69" s="135" t="s">
        <v>1151</v>
      </c>
      <c r="CB69" s="106" t="str">
        <f>IF(AND(Table_Styles[[#This Row],[Selector]]&lt;&gt;"",Table_Styles[[#This Row],[Font Family Used]]&lt;&gt;"",Table_Styles[[#This Row],[Font Weight Used]]&lt;&gt;""),Table_Styles[[#This Row],[Font Family Used]]&amp;" "&amp;Table_Styles[[#This Row],[Font Weight Used]],"")</f>
        <v/>
      </c>
      <c r="CC69" s="106" t="str">
        <f ca="1">IF(AND(Table_Styles[[#This Row],[Selector]],COUNTIF(OFFSET(CC:CC,0,0,ROW()-1,1),"="&amp;Table_Styles[[#This Row],[Font]])=0),Table_Styles[[#This Row],[Font]],"")</f>
        <v/>
      </c>
      <c r="CD69" s="106" t="str">
        <f ca="1">IF(Table_Styles[[#This Row],[Unique Font]]&lt;&gt;"",
"{""fontFamily"":"""&amp;Table_Styles[[#This Row],[Font Family Used]]&amp;""",""fontWeight"":"&amp;Table_Styles[[#This Row],[Font Weight Used]]&amp;"}","")</f>
        <v/>
      </c>
      <c r="CE69"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-15px;margin-bottom: -5px;text-align: right;</v>
      </c>
      <c r="CF69" s="106" t="str">
        <f>IF(AND(Table_Styles[[#This Row],[Selector]]&lt;&gt;"", Table_Styles[[#This Row],[Config Properties]]&lt;&gt;""),
Table_Styles[[#This Row],[Selector]]&amp;" { "&amp;Table_Styles[[#This Row],[Config Properties]]&amp;" }","")</f>
        <v>formly-field .repeating-question-set &gt; div:last-child { margin-top: -15px;margin-bottom: -5px;text-align: right; }</v>
      </c>
      <c r="CG69" s="106" t="str">
        <f xml:space="preserve">
SUBSTITUTE(SUBSTITUTE(SUBSTITUTE(SUBSTITUTE(SUBSTITUTE(SUBSTITUTE(SUBSTITUTE(SUBSTITUTE(Table_Styles[[#This Row],[Config]],
" {","{"),
"{ ","{"),
" }","}"),
"} ","}"),
" ,",","),
", ",","),
" :",":"),
": ",":")</f>
        <v>formly-field .repeating-question-set &gt; div:last-child{margin-top:-15px;margin-bottom:-5px;text-align:right;}</v>
      </c>
    </row>
    <row r="70" spans="2:85" ht="21.75" thickBot="1">
      <c r="B70" s="109" t="s">
        <v>784</v>
      </c>
      <c r="C70" s="109"/>
      <c r="D70" s="69"/>
      <c r="E70" s="69"/>
      <c r="F70" s="69" t="str">
        <f>IF(Table_Styles[[#This Row],[Font Family]]&lt;&gt;"",Table_Styles[[#This Row],[Font Family]],IF(Table_Styles[[#This Row],[Font Family Default]]&lt;&gt;"",Table_Styles[[#This Row],[Font Family Default]],""))</f>
        <v/>
      </c>
      <c r="G70" s="69"/>
      <c r="H70" s="219"/>
      <c r="I70" s="69" t="str">
        <f>IF(Table_Styles[[#This Row],[Font Size]]&lt;&gt;"",Table_Styles[[#This Row],[Font Size]],IF(Table_Styles[[#This Row],[Font Size Default]]&lt;&gt;"",Table_Styles[[#This Row],[Font Size Default]],""))</f>
        <v/>
      </c>
      <c r="J70" s="69"/>
      <c r="K70" s="69"/>
      <c r="L70" s="69" t="str">
        <f>IF(Table_Styles[[#This Row],[Font Weight]]&lt;&gt;"",Table_Styles[[#This Row],[Font Weight]],IF(Table_Styles[[#This Row],[Font Weight Default]]&lt;&gt;"",Table_Styles[[#This Row],[Font Weight Default]],""))</f>
        <v/>
      </c>
      <c r="M70" s="69"/>
      <c r="N70" s="69"/>
      <c r="O70" s="69" t="str">
        <f>IF(Table_Styles[[#This Row],[Colour]]&lt;&gt;"",Table_Styles[[#This Row],[Colour]],IF(Table_Styles[[#This Row],[Colour Default]]&lt;&gt;"",Table_Styles[[#This Row],[Colour Default]],""))</f>
        <v/>
      </c>
      <c r="P70" s="69"/>
      <c r="Q70" s="69"/>
      <c r="R70" s="69" t="str">
        <f>IF(Table_Styles[[#This Row],[Background]]&lt;&gt;"",Table_Styles[[#This Row],[Background]],IF(Table_Styles[[#This Row],[Background Default]]&lt;&gt;"",Table_Styles[[#This Row],[Background Default]],""))</f>
        <v/>
      </c>
      <c r="S70" s="69"/>
      <c r="T70" s="69"/>
      <c r="U70" s="69" t="str">
        <f>IF(Table_Styles[[#This Row],[Border]]&lt;&gt;"",Table_Styles[[#This Row],[Border]],IF(Table_Styles[[#This Row],[Border Default]]&lt;&gt;"",Table_Styles[[#This Row],[Border Default]],""))</f>
        <v/>
      </c>
      <c r="V70" s="69"/>
      <c r="W70" s="69"/>
      <c r="X70" s="69" t="str">
        <f>IF(Table_Styles[[#This Row],[Border Radius]]&lt;&gt;"",Table_Styles[[#This Row],[Border Radius]],IF(Table_Styles[[#This Row],[Border Radius Default]]&lt;&gt;"",Table_Styles[[#This Row],[Border Radius Default]],""))</f>
        <v/>
      </c>
      <c r="Y70" s="69"/>
      <c r="Z70" s="69"/>
      <c r="AA70" s="69" t="str">
        <f>IF(Table_Styles[[#This Row],[MT]]&lt;&gt;"",Table_Styles[[#This Row],[MT]],IF(Table_Styles[[#This Row],[MT Default]]&lt;&gt;"",Table_Styles[[#This Row],[MT Default]],""))</f>
        <v/>
      </c>
      <c r="AB70" s="69"/>
      <c r="AC70" s="69"/>
      <c r="AD70" s="69" t="str">
        <f>IF(Table_Styles[[#This Row],[MR]]&lt;&gt;"",Table_Styles[[#This Row],[MR]],IF(Table_Styles[[#This Row],[MR Default]]&lt;&gt;"",Table_Styles[[#This Row],[MR Default]],""))</f>
        <v/>
      </c>
      <c r="AE70" s="69"/>
      <c r="AF70" s="69"/>
      <c r="AG70" s="69" t="str">
        <f>IF(Table_Styles[[#This Row],[MB]]&lt;&gt;"",Table_Styles[[#This Row],[MB]],IF(Table_Styles[[#This Row],[MB Default]]&lt;&gt;"",Table_Styles[[#This Row],[MB Default]],""))</f>
        <v/>
      </c>
      <c r="AH70" s="69"/>
      <c r="AI70" s="69"/>
      <c r="AJ70" s="69" t="str">
        <f>IF(Table_Styles[[#This Row],[ML]]&lt;&gt;"",Table_Styles[[#This Row],[ML]],IF(Table_Styles[[#This Row],[ML Default]]&lt;&gt;"",Table_Styles[[#This Row],[ML Default]],""))</f>
        <v/>
      </c>
      <c r="AK70" s="69"/>
      <c r="AL70" s="69"/>
      <c r="AM70" s="69" t="str">
        <f>IF(Table_Styles[[#This Row],[PT]]&lt;&gt;"",Table_Styles[[#This Row],[PT]],IF(Table_Styles[[#This Row],[PT Default]]&lt;&gt;"",Table_Styles[[#This Row],[PT Default]],""))</f>
        <v/>
      </c>
      <c r="AN70" s="69"/>
      <c r="AO70" s="69"/>
      <c r="AP70" s="69" t="str">
        <f>IF(Table_Styles[[#This Row],[PR]]&lt;&gt;"",Table_Styles[[#This Row],[PR]],IF(Table_Styles[[#This Row],[PR Default]]&lt;&gt;"",Table_Styles[[#This Row],[PR Default]],""))</f>
        <v/>
      </c>
      <c r="AQ70" s="69"/>
      <c r="AR70" s="69"/>
      <c r="AS70" s="69" t="str">
        <f>IF(Table_Styles[[#This Row],[PB]]&lt;&gt;"",Table_Styles[[#This Row],[PB]],IF(Table_Styles[[#This Row],[PB Default]]&lt;&gt;"",Table_Styles[[#This Row],[PB Default]],""))</f>
        <v/>
      </c>
      <c r="AT70" s="69"/>
      <c r="AU70" s="69"/>
      <c r="AV70" s="69" t="str">
        <f>IF(Table_Styles[[#This Row],[PL]]&lt;&gt;"",Table_Styles[[#This Row],[PL]],IF(Table_Styles[[#This Row],[PL Default]]&lt;&gt;"",Table_Styles[[#This Row],[PL Default]],""))</f>
        <v/>
      </c>
      <c r="AW70" s="69"/>
      <c r="AX70" s="69"/>
      <c r="AY70" s="69" t="str">
        <f>IF(Table_Styles[[#This Row],[BT]]&lt;&gt;"",Table_Styles[[#This Row],[BT]],IF(Table_Styles[[#This Row],[BT Default]]&lt;&gt;"",Table_Styles[[#This Row],[BT Default]],""))</f>
        <v/>
      </c>
      <c r="AZ70" s="69"/>
      <c r="BA70" s="69"/>
      <c r="BB70" s="69" t="str">
        <f>IF(Table_Styles[[#This Row],[BR]]&lt;&gt;"",Table_Styles[[#This Row],[BR]],IF(Table_Styles[[#This Row],[BR Default]]&lt;&gt;"",Table_Styles[[#This Row],[BR Default]],""))</f>
        <v/>
      </c>
      <c r="BC70" s="69"/>
      <c r="BD70" s="69"/>
      <c r="BE70" s="69" t="str">
        <f>IF(Table_Styles[[#This Row],[BB]]&lt;&gt;"",Table_Styles[[#This Row],[BB]],IF(Table_Styles[[#This Row],[BB Default]]&lt;&gt;"",Table_Styles[[#This Row],[BB Default]],""))</f>
        <v/>
      </c>
      <c r="BF70" s="69"/>
      <c r="BG70" s="69"/>
      <c r="BH70" s="69" t="str">
        <f>IF(Table_Styles[[#This Row],[BL]]&lt;&gt;"",Table_Styles[[#This Row],[BL]],IF(Table_Styles[[#This Row],[BL Default]]&lt;&gt;"",Table_Styles[[#This Row],[BL Default]],""))</f>
        <v/>
      </c>
      <c r="BI70" s="69"/>
      <c r="BJ70" s="69"/>
      <c r="BK70" s="69" t="str">
        <f>IF(Table_Styles[[#This Row],[Width]]&lt;&gt;"",Table_Styles[[#This Row],[Width]],IF(Table_Styles[[#This Row],[Width Default]]&lt;&gt;"",Table_Styles[[#This Row],[Width Default]],""))</f>
        <v/>
      </c>
      <c r="BL70" s="69"/>
      <c r="BM70" s="69"/>
      <c r="BN70" s="69" t="str">
        <f>IF(Table_Styles[[#This Row],[Height]]&lt;&gt;"",Table_Styles[[#This Row],[Height]],IF(Table_Styles[[#This Row],[Height Default]]&lt;&gt;"",Table_Styles[[#This Row],[Height Default]],""))</f>
        <v/>
      </c>
      <c r="BO70" s="69"/>
      <c r="BP70" s="69"/>
      <c r="BQ70" s="69" t="str">
        <f>IF(Table_Styles[[#This Row],[Top]]&lt;&gt;"",Table_Styles[[#This Row],[Top]],IF(Table_Styles[[#This Row],[Top Default]]&lt;&gt;"",Table_Styles[[#This Row],[Top Default]],""))</f>
        <v/>
      </c>
      <c r="BR70" s="69"/>
      <c r="BS70" s="69"/>
      <c r="BT70" s="69" t="str">
        <f>IF(Table_Styles[[#This Row],[Right]]&lt;&gt;"",Table_Styles[[#This Row],[Right]],IF(Table_Styles[[#This Row],[Right Default]]&lt;&gt;"",Table_Styles[[#This Row],[Right Default]],""))</f>
        <v/>
      </c>
      <c r="BU70" s="69"/>
      <c r="BV70" s="69"/>
      <c r="BW70" s="69" t="str">
        <f>IF(Table_Styles[[#This Row],[Bottom]]&lt;&gt;"",Table_Styles[[#This Row],[Bottom]],IF(Table_Styles[[#This Row],[Bottom Default]]&lt;&gt;"",Table_Styles[[#This Row],[Bottom Default]],""))</f>
        <v/>
      </c>
      <c r="BX70" s="69"/>
      <c r="BY70" s="69"/>
      <c r="BZ70" s="69" t="str">
        <f>IF(Table_Styles[[#This Row],[Left]]&lt;&gt;"",Table_Styles[[#This Row],[Left]],IF(Table_Styles[[#This Row],[Left Default]]&lt;&gt;"",Table_Styles[[#This Row],[Left Default]],""))</f>
        <v/>
      </c>
      <c r="CA70" s="69"/>
      <c r="CB70" s="109" t="str">
        <f>IF(AND(Table_Styles[[#This Row],[Selector]]&lt;&gt;"",Table_Styles[[#This Row],[Font Family Used]]&lt;&gt;"",Table_Styles[[#This Row],[Font Weight Used]]&lt;&gt;""),Table_Styles[[#This Row],[Font Family Used]]&amp;" "&amp;Table_Styles[[#This Row],[Font Weight Used]],"")</f>
        <v/>
      </c>
      <c r="CC70" s="109" t="str">
        <f ca="1">IF(AND(Table_Styles[[#This Row],[Selector]],COUNTIF(OFFSET(CC:CC,0,0,ROW()-1,1),"="&amp;Table_Styles[[#This Row],[Font]])=0),Table_Styles[[#This Row],[Font]],"")</f>
        <v/>
      </c>
      <c r="CD70" s="109" t="str">
        <f ca="1">IF(Table_Styles[[#This Row],[Unique Font]]&lt;&gt;"",
"{""fontFamily"":"""&amp;Table_Styles[[#This Row],[Font Family Used]]&amp;""",""fontWeight"":"&amp;Table_Styles[[#This Row],[Font Weight Used]]&amp;"}","")</f>
        <v/>
      </c>
      <c r="CE70"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0" s="109" t="str">
        <f>IF(AND(Table_Styles[[#This Row],[Selector]]&lt;&gt;"", Table_Styles[[#This Row],[Config Properties]]&lt;&gt;""),
Table_Styles[[#This Row],[Selector]]&amp;" { "&amp;Table_Styles[[#This Row],[Config Properties]]&amp;" }","")</f>
        <v/>
      </c>
      <c r="CG70" s="109" t="str">
        <f xml:space="preserve">
SUBSTITUTE(SUBSTITUTE(SUBSTITUTE(SUBSTITUTE(SUBSTITUTE(SUBSTITUTE(SUBSTITUTE(SUBSTITUTE(Table_Styles[[#This Row],[Config]],
" {","{"),
"{ ","{"),
" }","}"),
"} ","}"),
" ,",","),
", ",","),
" :",":"),
": ",":")</f>
        <v/>
      </c>
    </row>
    <row r="71" spans="2:85" ht="21" customHeight="1">
      <c r="B71" s="270" t="s">
        <v>784</v>
      </c>
      <c r="C71" s="104" t="s">
        <v>1093</v>
      </c>
      <c r="D71" s="59"/>
      <c r="E71" s="59"/>
      <c r="F71" s="50" t="str">
        <f>IF(Table_Styles[[#This Row],[Font Family]]&lt;&gt;"",Table_Styles[[#This Row],[Font Family]],IF(Table_Styles[[#This Row],[Font Family Default]]&lt;&gt;"",Table_Styles[[#This Row],[Font Family Default]],""))</f>
        <v/>
      </c>
      <c r="G71" s="59"/>
      <c r="H71" s="164"/>
      <c r="I71" s="50" t="str">
        <f>IF(Table_Styles[[#This Row],[Font Size]]&lt;&gt;"",Table_Styles[[#This Row],[Font Size]],IF(Table_Styles[[#This Row],[Font Size Default]]&lt;&gt;"",Table_Styles[[#This Row],[Font Size Default]],""))</f>
        <v/>
      </c>
      <c r="J71" s="59"/>
      <c r="K71" s="59"/>
      <c r="L71" s="50" t="str">
        <f>IF(Table_Styles[[#This Row],[Font Weight]]&lt;&gt;"",Table_Styles[[#This Row],[Font Weight]],IF(Table_Styles[[#This Row],[Font Weight Default]]&lt;&gt;"",Table_Styles[[#This Row],[Font Weight Default]],""))</f>
        <v/>
      </c>
      <c r="M71" s="59"/>
      <c r="N71" s="62"/>
      <c r="O71" s="29" t="str">
        <f>IF(Table_Styles[[#This Row],[Colour]]&lt;&gt;"",Table_Styles[[#This Row],[Colour]],IF(Table_Styles[[#This Row],[Colour Default]]&lt;&gt;"",Table_Styles[[#This Row],[Colour Default]],""))</f>
        <v/>
      </c>
      <c r="P71" s="59"/>
      <c r="Q71" s="59"/>
      <c r="R71" s="50" t="str">
        <f>IF(Table_Styles[[#This Row],[Background]]&lt;&gt;"",Table_Styles[[#This Row],[Background]],IF(Table_Styles[[#This Row],[Background Default]]&lt;&gt;"",Table_Styles[[#This Row],[Background Default]],""))</f>
        <v/>
      </c>
      <c r="S71" s="59"/>
      <c r="T71" s="135"/>
      <c r="U71" s="50" t="str">
        <f>IF(Table_Styles[[#This Row],[Border]]&lt;&gt;"",Table_Styles[[#This Row],[Border]],IF(Table_Styles[[#This Row],[Border Default]]&lt;&gt;"",Table_Styles[[#This Row],[Border Default]],""))</f>
        <v/>
      </c>
      <c r="V71" s="59"/>
      <c r="W71" s="59"/>
      <c r="X71" s="50" t="str">
        <f>IF(Table_Styles[[#This Row],[Border Radius]]&lt;&gt;"",Table_Styles[[#This Row],[Border Radius]],IF(Table_Styles[[#This Row],[Border Radius Default]]&lt;&gt;"",Table_Styles[[#This Row],[Border Radius Default]],""))</f>
        <v/>
      </c>
      <c r="Y71" s="59"/>
      <c r="Z71" s="271"/>
      <c r="AA71" s="50" t="str">
        <f>IF(Table_Styles[[#This Row],[MT]]&lt;&gt;"",Table_Styles[[#This Row],[MT]],IF(Table_Styles[[#This Row],[MT Default]]&lt;&gt;"",Table_Styles[[#This Row],[MT Default]],""))</f>
        <v/>
      </c>
      <c r="AB71" s="59"/>
      <c r="AC71" s="177"/>
      <c r="AD71" s="50" t="str">
        <f>IF(Table_Styles[[#This Row],[MR]]&lt;&gt;"",Table_Styles[[#This Row],[MR]],IF(Table_Styles[[#This Row],[MR Default]]&lt;&gt;"",Table_Styles[[#This Row],[MR Default]],""))</f>
        <v/>
      </c>
      <c r="AE71" s="59"/>
      <c r="AF71" s="271" t="s">
        <v>1102</v>
      </c>
      <c r="AG71" s="50" t="str">
        <f>IF(Table_Styles[[#This Row],[MB]]&lt;&gt;"",Table_Styles[[#This Row],[MB]],IF(Table_Styles[[#This Row],[MB Default]]&lt;&gt;"",Table_Styles[[#This Row],[MB Default]],""))</f>
        <v>21px</v>
      </c>
      <c r="AH71" s="59"/>
      <c r="AI71" s="177"/>
      <c r="AJ71" s="50" t="str">
        <f>IF(Table_Styles[[#This Row],[ML]]&lt;&gt;"",Table_Styles[[#This Row],[ML]],IF(Table_Styles[[#This Row],[ML Default]]&lt;&gt;"",Table_Styles[[#This Row],[ML Default]],""))</f>
        <v/>
      </c>
      <c r="AK71" s="59"/>
      <c r="AL71" s="59"/>
      <c r="AM71" s="50" t="str">
        <f>IF(Table_Styles[[#This Row],[PT]]&lt;&gt;"",Table_Styles[[#This Row],[PT]],IF(Table_Styles[[#This Row],[PT Default]]&lt;&gt;"",Table_Styles[[#This Row],[PT Default]],""))</f>
        <v/>
      </c>
      <c r="AN71" s="59"/>
      <c r="AO71" s="59"/>
      <c r="AP71" s="50" t="str">
        <f>IF(Table_Styles[[#This Row],[PR]]&lt;&gt;"",Table_Styles[[#This Row],[PR]],IF(Table_Styles[[#This Row],[PR Default]]&lt;&gt;"",Table_Styles[[#This Row],[PR Default]],""))</f>
        <v/>
      </c>
      <c r="AQ71" s="59"/>
      <c r="AR71" s="59"/>
      <c r="AS71" s="50" t="str">
        <f>IF(Table_Styles[[#This Row],[PB]]&lt;&gt;"",Table_Styles[[#This Row],[PB]],IF(Table_Styles[[#This Row],[PB Default]]&lt;&gt;"",Table_Styles[[#This Row],[PB Default]],""))</f>
        <v/>
      </c>
      <c r="AT71" s="59"/>
      <c r="AU71" s="59"/>
      <c r="AV71" s="50" t="str">
        <f>IF(Table_Styles[[#This Row],[PL]]&lt;&gt;"",Table_Styles[[#This Row],[PL]],IF(Table_Styles[[#This Row],[PL Default]]&lt;&gt;"",Table_Styles[[#This Row],[PL Default]],""))</f>
        <v/>
      </c>
      <c r="AW71" s="59"/>
      <c r="AX71" s="59"/>
      <c r="AY71" s="50" t="str">
        <f>IF(Table_Styles[[#This Row],[BT]]&lt;&gt;"",Table_Styles[[#This Row],[BT]],IF(Table_Styles[[#This Row],[BT Default]]&lt;&gt;"",Table_Styles[[#This Row],[BT Default]],""))</f>
        <v/>
      </c>
      <c r="AZ71" s="59"/>
      <c r="BA71" s="59"/>
      <c r="BB71" s="50" t="str">
        <f>IF(Table_Styles[[#This Row],[BR]]&lt;&gt;"",Table_Styles[[#This Row],[BR]],IF(Table_Styles[[#This Row],[BR Default]]&lt;&gt;"",Table_Styles[[#This Row],[BR Default]],""))</f>
        <v/>
      </c>
      <c r="BC71" s="59"/>
      <c r="BD71" s="59"/>
      <c r="BE71" s="50" t="str">
        <f>IF(Table_Styles[[#This Row],[BB]]&lt;&gt;"",Table_Styles[[#This Row],[BB]],IF(Table_Styles[[#This Row],[BB Default]]&lt;&gt;"",Table_Styles[[#This Row],[BB Default]],""))</f>
        <v/>
      </c>
      <c r="BF71" s="59"/>
      <c r="BG71" s="59"/>
      <c r="BH71" s="50" t="str">
        <f>IF(Table_Styles[[#This Row],[BL]]&lt;&gt;"",Table_Styles[[#This Row],[BL]],IF(Table_Styles[[#This Row],[BL Default]]&lt;&gt;"",Table_Styles[[#This Row],[BL Default]],""))</f>
        <v/>
      </c>
      <c r="BI71" s="59"/>
      <c r="BJ71" s="59"/>
      <c r="BK71" s="50" t="str">
        <f>IF(Table_Styles[[#This Row],[Width]]&lt;&gt;"",Table_Styles[[#This Row],[Width]],IF(Table_Styles[[#This Row],[Width Default]]&lt;&gt;"",Table_Styles[[#This Row],[Width Default]],""))</f>
        <v/>
      </c>
      <c r="BL71" s="59"/>
      <c r="BM71" s="59"/>
      <c r="BN71" s="50" t="str">
        <f>IF(Table_Styles[[#This Row],[Height]]&lt;&gt;"",Table_Styles[[#This Row],[Height]],IF(Table_Styles[[#This Row],[Height Default]]&lt;&gt;"",Table_Styles[[#This Row],[Height Default]],""))</f>
        <v/>
      </c>
      <c r="BO71" s="135"/>
      <c r="BP71" s="178"/>
      <c r="BQ71" s="50" t="str">
        <f>IF(Table_Styles[[#This Row],[Top]]&lt;&gt;"",Table_Styles[[#This Row],[Top]],IF(Table_Styles[[#This Row],[Top Default]]&lt;&gt;"",Table_Styles[[#This Row],[Top Default]],""))</f>
        <v/>
      </c>
      <c r="BR71" s="50"/>
      <c r="BS71" s="50"/>
      <c r="BT71" s="50" t="str">
        <f>IF(Table_Styles[[#This Row],[Right]]&lt;&gt;"",Table_Styles[[#This Row],[Right]],IF(Table_Styles[[#This Row],[Right Default]]&lt;&gt;"",Table_Styles[[#This Row],[Right Default]],""))</f>
        <v/>
      </c>
      <c r="BU71" s="50"/>
      <c r="BV71" s="50"/>
      <c r="BW71" s="50" t="str">
        <f>IF(Table_Styles[[#This Row],[Bottom]]&lt;&gt;"",Table_Styles[[#This Row],[Bottom]],IF(Table_Styles[[#This Row],[Bottom Default]]&lt;&gt;"",Table_Styles[[#This Row],[Bottom Default]],""))</f>
        <v/>
      </c>
      <c r="BX71" s="50"/>
      <c r="BY71" s="178"/>
      <c r="BZ71" s="50" t="str">
        <f>IF(Table_Styles[[#This Row],[Left]]&lt;&gt;"",Table_Styles[[#This Row],[Left]],IF(Table_Styles[[#This Row],[Left Default]]&lt;&gt;"",Table_Styles[[#This Row],[Left Default]],""))</f>
        <v/>
      </c>
      <c r="CA71" s="135" t="s">
        <v>1103</v>
      </c>
      <c r="CB71" s="106" t="str">
        <f>IF(AND(Table_Styles[[#This Row],[Selector]]&lt;&gt;"",Table_Styles[[#This Row],[Font Family Used]]&lt;&gt;"",Table_Styles[[#This Row],[Font Weight Used]]&lt;&gt;""),Table_Styles[[#This Row],[Font Family Used]]&amp;" "&amp;Table_Styles[[#This Row],[Font Weight Used]],"")</f>
        <v/>
      </c>
      <c r="CC71" s="106" t="str">
        <f ca="1">IF(AND(Table_Styles[[#This Row],[Selector]],COUNTIF(OFFSET(CC:CC,0,0,ROW()-1,1),"="&amp;Table_Styles[[#This Row],[Font]])=0),Table_Styles[[#This Row],[Font]],"")</f>
        <v/>
      </c>
      <c r="CD71" s="106" t="str">
        <f ca="1">IF(Table_Styles[[#This Row],[Unique Font]]&lt;&gt;"",
"{""fontFamily"":"""&amp;Table_Styles[[#This Row],[Font Family Used]]&amp;""",""fontWeight"":"&amp;Table_Styles[[#This Row],[Font Weight Used]]&amp;"}","")</f>
        <v/>
      </c>
      <c r="CE7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21px;position: relative;</v>
      </c>
      <c r="CF71" s="106" t="str">
        <f>IF(AND(Table_Styles[[#This Row],[Selector]]&lt;&gt;"", Table_Styles[[#This Row],[Config Properties]]&lt;&gt;""),
Table_Styles[[#This Row],[Selector]]&amp;" { "&amp;Table_Styles[[#This Row],[Config Properties]]&amp;" }","")</f>
        <v>formly-field .toggle { margin-bottom: 21px;position: relative; }</v>
      </c>
      <c r="CG71" s="106" t="str">
        <f xml:space="preserve">
SUBSTITUTE(SUBSTITUTE(SUBSTITUTE(SUBSTITUTE(SUBSTITUTE(SUBSTITUTE(SUBSTITUTE(SUBSTITUTE(Table_Styles[[#This Row],[Config]],
" {","{"),
"{ ","{"),
" }","}"),
"} ","}"),
" ,",","),
", ",","),
" :",":"),
": ",":")</f>
        <v>formly-field .toggle{margin-bottom:21px;position:relative;}</v>
      </c>
    </row>
    <row r="72" spans="2:85" ht="21" customHeight="1">
      <c r="B72" s="270" t="s">
        <v>1095</v>
      </c>
      <c r="C72" s="104" t="s">
        <v>1092</v>
      </c>
      <c r="D72" s="59"/>
      <c r="E72" s="59"/>
      <c r="F72" s="50" t="str">
        <f>IF(Table_Styles[[#This Row],[Font Family]]&lt;&gt;"",Table_Styles[[#This Row],[Font Family]],IF(Table_Styles[[#This Row],[Font Family Default]]&lt;&gt;"",Table_Styles[[#This Row],[Font Family Default]],""))</f>
        <v/>
      </c>
      <c r="G72" s="59"/>
      <c r="H72" s="164"/>
      <c r="I72" s="50" t="str">
        <f>IF(Table_Styles[[#This Row],[Font Size]]&lt;&gt;"",Table_Styles[[#This Row],[Font Size]],IF(Table_Styles[[#This Row],[Font Size Default]]&lt;&gt;"",Table_Styles[[#This Row],[Font Size Default]],""))</f>
        <v/>
      </c>
      <c r="J72" s="59"/>
      <c r="K72" s="59"/>
      <c r="L72" s="50" t="str">
        <f>IF(Table_Styles[[#This Row],[Font Weight]]&lt;&gt;"",Table_Styles[[#This Row],[Font Weight]],IF(Table_Styles[[#This Row],[Font Weight Default]]&lt;&gt;"",Table_Styles[[#This Row],[Font Weight Default]],""))</f>
        <v/>
      </c>
      <c r="M72" s="59"/>
      <c r="N72" s="62"/>
      <c r="O72" s="29" t="str">
        <f>IF(Table_Styles[[#This Row],[Colour]]&lt;&gt;"",Table_Styles[[#This Row],[Colour]],IF(Table_Styles[[#This Row],[Colour Default]]&lt;&gt;"",Table_Styles[[#This Row],[Colour Default]],""))</f>
        <v/>
      </c>
      <c r="P72" s="59"/>
      <c r="Q72" s="59"/>
      <c r="R72" s="50" t="str">
        <f>IF(Table_Styles[[#This Row],[Background]]&lt;&gt;"",Table_Styles[[#This Row],[Background]],IF(Table_Styles[[#This Row],[Background Default]]&lt;&gt;"",Table_Styles[[#This Row],[Background Default]],""))</f>
        <v/>
      </c>
      <c r="S72" s="59"/>
      <c r="T72" s="135"/>
      <c r="U72" s="50" t="str">
        <f>IF(Table_Styles[[#This Row],[Border]]&lt;&gt;"",Table_Styles[[#This Row],[Border]],IF(Table_Styles[[#This Row],[Border Default]]&lt;&gt;"",Table_Styles[[#This Row],[Border Default]],""))</f>
        <v/>
      </c>
      <c r="V72" s="59"/>
      <c r="W72" s="59"/>
      <c r="X72" s="50" t="str">
        <f>IF(Table_Styles[[#This Row],[Border Radius]]&lt;&gt;"",Table_Styles[[#This Row],[Border Radius]],IF(Table_Styles[[#This Row],[Border Radius Default]]&lt;&gt;"",Table_Styles[[#This Row],[Border Radius Default]],""))</f>
        <v/>
      </c>
      <c r="Y72" s="59"/>
      <c r="Z72" s="177"/>
      <c r="AA72" s="50" t="str">
        <f>IF(Table_Styles[[#This Row],[MT]]&lt;&gt;"",Table_Styles[[#This Row],[MT]],IF(Table_Styles[[#This Row],[MT Default]]&lt;&gt;"",Table_Styles[[#This Row],[MT Default]],""))</f>
        <v/>
      </c>
      <c r="AB72" s="59"/>
      <c r="AC72" s="177"/>
      <c r="AD72" s="50" t="str">
        <f>IF(Table_Styles[[#This Row],[MR]]&lt;&gt;"",Table_Styles[[#This Row],[MR]],IF(Table_Styles[[#This Row],[MR Default]]&lt;&gt;"",Table_Styles[[#This Row],[MR Default]],""))</f>
        <v/>
      </c>
      <c r="AE72" s="59"/>
      <c r="AF72" s="59"/>
      <c r="AG72" s="50" t="str">
        <f>IF(Table_Styles[[#This Row],[MB]]&lt;&gt;"",Table_Styles[[#This Row],[MB]],IF(Table_Styles[[#This Row],[MB Default]]&lt;&gt;"",Table_Styles[[#This Row],[MB Default]],""))</f>
        <v/>
      </c>
      <c r="AH72" s="59"/>
      <c r="AI72" s="177"/>
      <c r="AJ72" s="50" t="str">
        <f>IF(Table_Styles[[#This Row],[ML]]&lt;&gt;"",Table_Styles[[#This Row],[ML]],IF(Table_Styles[[#This Row],[ML Default]]&lt;&gt;"",Table_Styles[[#This Row],[ML Default]],""))</f>
        <v/>
      </c>
      <c r="AK72" s="59"/>
      <c r="AL72" s="59"/>
      <c r="AM72" s="50" t="str">
        <f>IF(Table_Styles[[#This Row],[PT]]&lt;&gt;"",Table_Styles[[#This Row],[PT]],IF(Table_Styles[[#This Row],[PT Default]]&lt;&gt;"",Table_Styles[[#This Row],[PT Default]],""))</f>
        <v/>
      </c>
      <c r="AN72" s="59"/>
      <c r="AO72" s="59"/>
      <c r="AP72" s="50" t="str">
        <f>IF(Table_Styles[[#This Row],[PR]]&lt;&gt;"",Table_Styles[[#This Row],[PR]],IF(Table_Styles[[#This Row],[PR Default]]&lt;&gt;"",Table_Styles[[#This Row],[PR Default]],""))</f>
        <v/>
      </c>
      <c r="AQ72" s="59"/>
      <c r="AR72" s="59"/>
      <c r="AS72" s="50" t="str">
        <f>IF(Table_Styles[[#This Row],[PB]]&lt;&gt;"",Table_Styles[[#This Row],[PB]],IF(Table_Styles[[#This Row],[PB Default]]&lt;&gt;"",Table_Styles[[#This Row],[PB Default]],""))</f>
        <v/>
      </c>
      <c r="AT72" s="59"/>
      <c r="AU72" s="59"/>
      <c r="AV72" s="50" t="str">
        <f>IF(Table_Styles[[#This Row],[PL]]&lt;&gt;"",Table_Styles[[#This Row],[PL]],IF(Table_Styles[[#This Row],[PL Default]]&lt;&gt;"",Table_Styles[[#This Row],[PL Default]],""))</f>
        <v/>
      </c>
      <c r="AW72" s="59"/>
      <c r="AX72" s="59"/>
      <c r="AY72" s="50" t="str">
        <f>IF(Table_Styles[[#This Row],[BT]]&lt;&gt;"",Table_Styles[[#This Row],[BT]],IF(Table_Styles[[#This Row],[BT Default]]&lt;&gt;"",Table_Styles[[#This Row],[BT Default]],""))</f>
        <v/>
      </c>
      <c r="AZ72" s="59"/>
      <c r="BA72" s="59"/>
      <c r="BB72" s="50" t="str">
        <f>IF(Table_Styles[[#This Row],[BR]]&lt;&gt;"",Table_Styles[[#This Row],[BR]],IF(Table_Styles[[#This Row],[BR Default]]&lt;&gt;"",Table_Styles[[#This Row],[BR Default]],""))</f>
        <v/>
      </c>
      <c r="BC72" s="59"/>
      <c r="BD72" s="59"/>
      <c r="BE72" s="50" t="str">
        <f>IF(Table_Styles[[#This Row],[BB]]&lt;&gt;"",Table_Styles[[#This Row],[BB]],IF(Table_Styles[[#This Row],[BB Default]]&lt;&gt;"",Table_Styles[[#This Row],[BB Default]],""))</f>
        <v/>
      </c>
      <c r="BF72" s="59"/>
      <c r="BG72" s="59"/>
      <c r="BH72" s="50" t="str">
        <f>IF(Table_Styles[[#This Row],[BL]]&lt;&gt;"",Table_Styles[[#This Row],[BL]],IF(Table_Styles[[#This Row],[BL Default]]&lt;&gt;"",Table_Styles[[#This Row],[BL Default]],""))</f>
        <v/>
      </c>
      <c r="BI72" s="59"/>
      <c r="BJ72" s="59"/>
      <c r="BK72" s="50" t="str">
        <f>IF(Table_Styles[[#This Row],[Width]]&lt;&gt;"",Table_Styles[[#This Row],[Width]],IF(Table_Styles[[#This Row],[Width Default]]&lt;&gt;"",Table_Styles[[#This Row],[Width Default]],""))</f>
        <v/>
      </c>
      <c r="BL72" s="59"/>
      <c r="BM72" s="59"/>
      <c r="BN72" s="50" t="str">
        <f>IF(Table_Styles[[#This Row],[Height]]&lt;&gt;"",Table_Styles[[#This Row],[Height]],IF(Table_Styles[[#This Row],[Height Default]]&lt;&gt;"",Table_Styles[[#This Row],[Height Default]],""))</f>
        <v/>
      </c>
      <c r="BO72" s="50"/>
      <c r="BP72" s="178"/>
      <c r="BQ72" s="50" t="str">
        <f>IF(Table_Styles[[#This Row],[Top]]&lt;&gt;"",Table_Styles[[#This Row],[Top]],IF(Table_Styles[[#This Row],[Top Default]]&lt;&gt;"",Table_Styles[[#This Row],[Top Default]],""))</f>
        <v/>
      </c>
      <c r="BR72" s="50"/>
      <c r="BS72" s="50"/>
      <c r="BT72" s="50" t="str">
        <f>IF(Table_Styles[[#This Row],[Right]]&lt;&gt;"",Table_Styles[[#This Row],[Right]],IF(Table_Styles[[#This Row],[Right Default]]&lt;&gt;"",Table_Styles[[#This Row],[Right Default]],""))</f>
        <v/>
      </c>
      <c r="BU72" s="50"/>
      <c r="BV72" s="50"/>
      <c r="BW72" s="50" t="str">
        <f>IF(Table_Styles[[#This Row],[Bottom]]&lt;&gt;"",Table_Styles[[#This Row],[Bottom]],IF(Table_Styles[[#This Row],[Bottom Default]]&lt;&gt;"",Table_Styles[[#This Row],[Bottom Default]],""))</f>
        <v/>
      </c>
      <c r="BX72" s="50"/>
      <c r="BY72" s="178"/>
      <c r="BZ72" s="50" t="str">
        <f>IF(Table_Styles[[#This Row],[Left]]&lt;&gt;"",Table_Styles[[#This Row],[Left]],IF(Table_Styles[[#This Row],[Left Default]]&lt;&gt;"",Table_Styles[[#This Row],[Left Default]],""))</f>
        <v/>
      </c>
      <c r="CA72" s="59"/>
      <c r="CB72" s="106" t="str">
        <f>IF(AND(Table_Styles[[#This Row],[Selector]]&lt;&gt;"",Table_Styles[[#This Row],[Font Family Used]]&lt;&gt;"",Table_Styles[[#This Row],[Font Weight Used]]&lt;&gt;""),Table_Styles[[#This Row],[Font Family Used]]&amp;" "&amp;Table_Styles[[#This Row],[Font Weight Used]],"")</f>
        <v/>
      </c>
      <c r="CC72" s="106" t="str">
        <f ca="1">IF(AND(Table_Styles[[#This Row],[Selector]],COUNTIF(OFFSET(CC:CC,0,0,ROW()-1,1),"="&amp;Table_Styles[[#This Row],[Font]])=0),Table_Styles[[#This Row],[Font]],"")</f>
        <v/>
      </c>
      <c r="CD72" s="106" t="str">
        <f ca="1">IF(Table_Styles[[#This Row],[Unique Font]]&lt;&gt;"",
"{""fontFamily"":"""&amp;Table_Styles[[#This Row],[Font Family Used]]&amp;""",""fontWeight"":"&amp;Table_Styles[[#This Row],[Font Weight Used]]&amp;"}","")</f>
        <v/>
      </c>
      <c r="CE72"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2" s="106" t="str">
        <f>IF(AND(Table_Styles[[#This Row],[Selector]]&lt;&gt;"", Table_Styles[[#This Row],[Config Properties]]&lt;&gt;""),
Table_Styles[[#This Row],[Selector]]&amp;" { "&amp;Table_Styles[[#This Row],[Config Properties]]&amp;" }","")</f>
        <v/>
      </c>
      <c r="CG72" s="106" t="str">
        <f xml:space="preserve">
SUBSTITUTE(SUBSTITUTE(SUBSTITUTE(SUBSTITUTE(SUBSTITUTE(SUBSTITUTE(SUBSTITUTE(SUBSTITUTE(Table_Styles[[#This Row],[Config]],
" {","{"),
"{ ","{"),
" }","}"),
"} ","}"),
" ,",","),
", ",","),
" :",":"),
": ",":")</f>
        <v/>
      </c>
    </row>
    <row r="73" spans="2:85" ht="21" customHeight="1">
      <c r="B73" s="270" t="s">
        <v>1096</v>
      </c>
      <c r="C73" s="104" t="s">
        <v>1094</v>
      </c>
      <c r="D73" s="59"/>
      <c r="E73" s="59"/>
      <c r="F73" s="50" t="str">
        <f>IF(Table_Styles[[#This Row],[Font Family]]&lt;&gt;"",Table_Styles[[#This Row],[Font Family]],IF(Table_Styles[[#This Row],[Font Family Default]]&lt;&gt;"",Table_Styles[[#This Row],[Font Family Default]],""))</f>
        <v/>
      </c>
      <c r="G73" s="59"/>
      <c r="H73" s="164"/>
      <c r="I73" s="50" t="str">
        <f>IF(Table_Styles[[#This Row],[Font Size]]&lt;&gt;"",Table_Styles[[#This Row],[Font Size]],IF(Table_Styles[[#This Row],[Font Size Default]]&lt;&gt;"",Table_Styles[[#This Row],[Font Size Default]],""))</f>
        <v/>
      </c>
      <c r="J73" s="59"/>
      <c r="K73" s="59"/>
      <c r="L73" s="50" t="str">
        <f>IF(Table_Styles[[#This Row],[Font Weight]]&lt;&gt;"",Table_Styles[[#This Row],[Font Weight]],IF(Table_Styles[[#This Row],[Font Weight Default]]&lt;&gt;"",Table_Styles[[#This Row],[Font Weight Default]],""))</f>
        <v/>
      </c>
      <c r="M73" s="59"/>
      <c r="N73" s="62"/>
      <c r="O73" s="29" t="str">
        <f>IF(Table_Styles[[#This Row],[Colour]]&lt;&gt;"",Table_Styles[[#This Row],[Colour]],IF(Table_Styles[[#This Row],[Colour Default]]&lt;&gt;"",Table_Styles[[#This Row],[Colour Default]],""))</f>
        <v/>
      </c>
      <c r="P73" s="59"/>
      <c r="Q73" s="59"/>
      <c r="R73" s="50" t="str">
        <f>IF(Table_Styles[[#This Row],[Background]]&lt;&gt;"",Table_Styles[[#This Row],[Background]],IF(Table_Styles[[#This Row],[Background Default]]&lt;&gt;"",Table_Styles[[#This Row],[Background Default]],""))</f>
        <v/>
      </c>
      <c r="S73" s="59"/>
      <c r="T73" s="135"/>
      <c r="U73" s="50" t="str">
        <f>IF(Table_Styles[[#This Row],[Border]]&lt;&gt;"",Table_Styles[[#This Row],[Border]],IF(Table_Styles[[#This Row],[Border Default]]&lt;&gt;"",Table_Styles[[#This Row],[Border Default]],""))</f>
        <v/>
      </c>
      <c r="V73" s="59"/>
      <c r="W73" s="59"/>
      <c r="X73" s="50" t="str">
        <f>IF(Table_Styles[[#This Row],[Border Radius]]&lt;&gt;"",Table_Styles[[#This Row],[Border Radius]],IF(Table_Styles[[#This Row],[Border Radius Default]]&lt;&gt;"",Table_Styles[[#This Row],[Border Radius Default]],""))</f>
        <v/>
      </c>
      <c r="Y73" s="59"/>
      <c r="Z73" s="177"/>
      <c r="AA73" s="50" t="str">
        <f>IF(Table_Styles[[#This Row],[MT]]&lt;&gt;"",Table_Styles[[#This Row],[MT]],IF(Table_Styles[[#This Row],[MT Default]]&lt;&gt;"",Table_Styles[[#This Row],[MT Default]],""))</f>
        <v/>
      </c>
      <c r="AB73" s="59"/>
      <c r="AC73" s="177"/>
      <c r="AD73" s="50" t="str">
        <f>IF(Table_Styles[[#This Row],[MR]]&lt;&gt;"",Table_Styles[[#This Row],[MR]],IF(Table_Styles[[#This Row],[MR Default]]&lt;&gt;"",Table_Styles[[#This Row],[MR Default]],""))</f>
        <v/>
      </c>
      <c r="AE73" s="59"/>
      <c r="AF73" s="59"/>
      <c r="AG73" s="50" t="str">
        <f>IF(Table_Styles[[#This Row],[MB]]&lt;&gt;"",Table_Styles[[#This Row],[MB]],IF(Table_Styles[[#This Row],[MB Default]]&lt;&gt;"",Table_Styles[[#This Row],[MB Default]],""))</f>
        <v/>
      </c>
      <c r="AH73" s="59"/>
      <c r="AI73" s="177"/>
      <c r="AJ73" s="50" t="str">
        <f>IF(Table_Styles[[#This Row],[ML]]&lt;&gt;"",Table_Styles[[#This Row],[ML]],IF(Table_Styles[[#This Row],[ML Default]]&lt;&gt;"",Table_Styles[[#This Row],[ML Default]],""))</f>
        <v/>
      </c>
      <c r="AK73" s="59"/>
      <c r="AL73" s="59"/>
      <c r="AM73" s="50" t="str">
        <f>IF(Table_Styles[[#This Row],[PT]]&lt;&gt;"",Table_Styles[[#This Row],[PT]],IF(Table_Styles[[#This Row],[PT Default]]&lt;&gt;"",Table_Styles[[#This Row],[PT Default]],""))</f>
        <v/>
      </c>
      <c r="AN73" s="59"/>
      <c r="AO73" s="59"/>
      <c r="AP73" s="50" t="str">
        <f>IF(Table_Styles[[#This Row],[PR]]&lt;&gt;"",Table_Styles[[#This Row],[PR]],IF(Table_Styles[[#This Row],[PR Default]]&lt;&gt;"",Table_Styles[[#This Row],[PR Default]],""))</f>
        <v/>
      </c>
      <c r="AQ73" s="59"/>
      <c r="AR73" s="59"/>
      <c r="AS73" s="50" t="str">
        <f>IF(Table_Styles[[#This Row],[PB]]&lt;&gt;"",Table_Styles[[#This Row],[PB]],IF(Table_Styles[[#This Row],[PB Default]]&lt;&gt;"",Table_Styles[[#This Row],[PB Default]],""))</f>
        <v/>
      </c>
      <c r="AT73" s="59"/>
      <c r="AU73" s="59"/>
      <c r="AV73" s="50" t="str">
        <f>IF(Table_Styles[[#This Row],[PL]]&lt;&gt;"",Table_Styles[[#This Row],[PL]],IF(Table_Styles[[#This Row],[PL Default]]&lt;&gt;"",Table_Styles[[#This Row],[PL Default]],""))</f>
        <v/>
      </c>
      <c r="AW73" s="59"/>
      <c r="AX73" s="59"/>
      <c r="AY73" s="50" t="str">
        <f>IF(Table_Styles[[#This Row],[BT]]&lt;&gt;"",Table_Styles[[#This Row],[BT]],IF(Table_Styles[[#This Row],[BT Default]]&lt;&gt;"",Table_Styles[[#This Row],[BT Default]],""))</f>
        <v/>
      </c>
      <c r="AZ73" s="59"/>
      <c r="BA73" s="59"/>
      <c r="BB73" s="50" t="str">
        <f>IF(Table_Styles[[#This Row],[BR]]&lt;&gt;"",Table_Styles[[#This Row],[BR]],IF(Table_Styles[[#This Row],[BR Default]]&lt;&gt;"",Table_Styles[[#This Row],[BR Default]],""))</f>
        <v/>
      </c>
      <c r="BC73" s="59"/>
      <c r="BD73" s="59"/>
      <c r="BE73" s="50" t="str">
        <f>IF(Table_Styles[[#This Row],[BB]]&lt;&gt;"",Table_Styles[[#This Row],[BB]],IF(Table_Styles[[#This Row],[BB Default]]&lt;&gt;"",Table_Styles[[#This Row],[BB Default]],""))</f>
        <v/>
      </c>
      <c r="BF73" s="59"/>
      <c r="BG73" s="59"/>
      <c r="BH73" s="50" t="str">
        <f>IF(Table_Styles[[#This Row],[BL]]&lt;&gt;"",Table_Styles[[#This Row],[BL]],IF(Table_Styles[[#This Row],[BL Default]]&lt;&gt;"",Table_Styles[[#This Row],[BL Default]],""))</f>
        <v/>
      </c>
      <c r="BI73" s="59"/>
      <c r="BJ73" s="59"/>
      <c r="BK73" s="50" t="str">
        <f>IF(Table_Styles[[#This Row],[Width]]&lt;&gt;"",Table_Styles[[#This Row],[Width]],IF(Table_Styles[[#This Row],[Width Default]]&lt;&gt;"",Table_Styles[[#This Row],[Width Default]],""))</f>
        <v/>
      </c>
      <c r="BL73" s="59"/>
      <c r="BM73" s="59"/>
      <c r="BN73" s="50" t="str">
        <f>IF(Table_Styles[[#This Row],[Height]]&lt;&gt;"",Table_Styles[[#This Row],[Height]],IF(Table_Styles[[#This Row],[Height Default]]&lt;&gt;"",Table_Styles[[#This Row],[Height Default]],""))</f>
        <v/>
      </c>
      <c r="BO73" s="50"/>
      <c r="BP73" s="178"/>
      <c r="BQ73" s="50" t="str">
        <f>IF(Table_Styles[[#This Row],[Top]]&lt;&gt;"",Table_Styles[[#This Row],[Top]],IF(Table_Styles[[#This Row],[Top Default]]&lt;&gt;"",Table_Styles[[#This Row],[Top Default]],""))</f>
        <v/>
      </c>
      <c r="BR73" s="50"/>
      <c r="BS73" s="50"/>
      <c r="BT73" s="50" t="str">
        <f>IF(Table_Styles[[#This Row],[Right]]&lt;&gt;"",Table_Styles[[#This Row],[Right]],IF(Table_Styles[[#This Row],[Right Default]]&lt;&gt;"",Table_Styles[[#This Row],[Right Default]],""))</f>
        <v/>
      </c>
      <c r="BU73" s="50"/>
      <c r="BV73" s="50"/>
      <c r="BW73" s="50" t="str">
        <f>IF(Table_Styles[[#This Row],[Bottom]]&lt;&gt;"",Table_Styles[[#This Row],[Bottom]],IF(Table_Styles[[#This Row],[Bottom Default]]&lt;&gt;"",Table_Styles[[#This Row],[Bottom Default]],""))</f>
        <v/>
      </c>
      <c r="BX73" s="50"/>
      <c r="BY73" s="178"/>
      <c r="BZ73" s="50" t="str">
        <f>IF(Table_Styles[[#This Row],[Left]]&lt;&gt;"",Table_Styles[[#This Row],[Left]],IF(Table_Styles[[#This Row],[Left Default]]&lt;&gt;"",Table_Styles[[#This Row],[Left Default]],""))</f>
        <v/>
      </c>
      <c r="CA73" s="59"/>
      <c r="CB73" s="106" t="str">
        <f>IF(AND(Table_Styles[[#This Row],[Selector]]&lt;&gt;"",Table_Styles[[#This Row],[Font Family Used]]&lt;&gt;"",Table_Styles[[#This Row],[Font Weight Used]]&lt;&gt;""),Table_Styles[[#This Row],[Font Family Used]]&amp;" "&amp;Table_Styles[[#This Row],[Font Weight Used]],"")</f>
        <v/>
      </c>
      <c r="CC73" s="106" t="str">
        <f ca="1">IF(AND(Table_Styles[[#This Row],[Selector]],COUNTIF(OFFSET(CC:CC,0,0,ROW()-1,1),"="&amp;Table_Styles[[#This Row],[Font]])=0),Table_Styles[[#This Row],[Font]],"")</f>
        <v/>
      </c>
      <c r="CD73" s="106" t="str">
        <f ca="1">IF(Table_Styles[[#This Row],[Unique Font]]&lt;&gt;"",
"{""fontFamily"":"""&amp;Table_Styles[[#This Row],[Font Family Used]]&amp;""",""fontWeight"":"&amp;Table_Styles[[#This Row],[Font Weight Used]]&amp;"}","")</f>
        <v/>
      </c>
      <c r="CE73"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3" s="106" t="str">
        <f>IF(AND(Table_Styles[[#This Row],[Selector]]&lt;&gt;"", Table_Styles[[#This Row],[Config Properties]]&lt;&gt;""),
Table_Styles[[#This Row],[Selector]]&amp;" { "&amp;Table_Styles[[#This Row],[Config Properties]]&amp;" }","")</f>
        <v/>
      </c>
      <c r="CG73" s="106" t="str">
        <f xml:space="preserve">
SUBSTITUTE(SUBSTITUTE(SUBSTITUTE(SUBSTITUTE(SUBSTITUTE(SUBSTITUTE(SUBSTITUTE(SUBSTITUTE(Table_Styles[[#This Row],[Config]],
" {","{"),
"{ ","{"),
" }","}"),
"} ","}"),
" ,",","),
", ",","),
" :",":"),
": ",":")</f>
        <v/>
      </c>
    </row>
    <row r="74" spans="2:85" ht="21" customHeight="1">
      <c r="B74" s="104" t="s">
        <v>1101</v>
      </c>
      <c r="C74" s="104" t="s">
        <v>1097</v>
      </c>
      <c r="D74" s="146"/>
      <c r="E74" s="59"/>
      <c r="F74" s="50" t="str">
        <f>IF(Table_Styles[[#This Row],[Font Family]]&lt;&gt;"",Table_Styles[[#This Row],[Font Family]],IF(Table_Styles[[#This Row],[Font Family Default]]&lt;&gt;"",Table_Styles[[#This Row],[Font Family Default]],""))</f>
        <v/>
      </c>
      <c r="G74" s="146"/>
      <c r="H74" s="135" t="s">
        <v>430</v>
      </c>
      <c r="I74" s="50" t="str">
        <f>IF(Table_Styles[[#This Row],[Font Size]]&lt;&gt;"",Table_Styles[[#This Row],[Font Size]],IF(Table_Styles[[#This Row],[Font Size Default]]&lt;&gt;"",Table_Styles[[#This Row],[Font Size Default]],""))</f>
        <v>25px</v>
      </c>
      <c r="J74" s="146"/>
      <c r="K74" s="59"/>
      <c r="L74" s="50" t="str">
        <f>IF(Table_Styles[[#This Row],[Font Weight]]&lt;&gt;"",Table_Styles[[#This Row],[Font Weight]],IF(Table_Styles[[#This Row],[Font Weight Default]]&lt;&gt;"",Table_Styles[[#This Row],[Font Weight Default]],""))</f>
        <v/>
      </c>
      <c r="M74" s="59"/>
      <c r="N74" s="62"/>
      <c r="O74" s="29" t="str">
        <f>IF(Table_Styles[[#This Row],[Colour]]&lt;&gt;"",Table_Styles[[#This Row],[Colour]],IF(Table_Styles[[#This Row],[Colour Default]]&lt;&gt;"",Table_Styles[[#This Row],[Colour Default]],""))</f>
        <v/>
      </c>
      <c r="P74" s="59"/>
      <c r="Q74" s="59"/>
      <c r="R74" s="50" t="str">
        <f>IF(Table_Styles[[#This Row],[Background]]&lt;&gt;"",Table_Styles[[#This Row],[Background]],IF(Table_Styles[[#This Row],[Background Default]]&lt;&gt;"",Table_Styles[[#This Row],[Background Default]],""))</f>
        <v/>
      </c>
      <c r="S74" s="59"/>
      <c r="T74" s="135"/>
      <c r="U74" s="50" t="str">
        <f>IF(Table_Styles[[#This Row],[Border]]&lt;&gt;"",Table_Styles[[#This Row],[Border]],IF(Table_Styles[[#This Row],[Border Default]]&lt;&gt;"",Table_Styles[[#This Row],[Border Default]],""))</f>
        <v/>
      </c>
      <c r="V74" s="59"/>
      <c r="W74" s="59"/>
      <c r="X74" s="50" t="str">
        <f>IF(Table_Styles[[#This Row],[Border Radius]]&lt;&gt;"",Table_Styles[[#This Row],[Border Radius]],IF(Table_Styles[[#This Row],[Border Radius Default]]&lt;&gt;"",Table_Styles[[#This Row],[Border Radius Default]],""))</f>
        <v/>
      </c>
      <c r="Y74" s="59"/>
      <c r="Z74" s="135" t="s">
        <v>431</v>
      </c>
      <c r="AA74" s="50" t="str">
        <f>IF(Table_Styles[[#This Row],[MT]]&lt;&gt;"",Table_Styles[[#This Row],[MT]],IF(Table_Styles[[#This Row],[MT Default]]&lt;&gt;"",Table_Styles[[#This Row],[MT Default]],""))</f>
        <v>3px</v>
      </c>
      <c r="AB74" s="59"/>
      <c r="AC74" s="177"/>
      <c r="AD74" s="50" t="str">
        <f>IF(Table_Styles[[#This Row],[MR]]&lt;&gt;"",Table_Styles[[#This Row],[MR]],IF(Table_Styles[[#This Row],[MR Default]]&lt;&gt;"",Table_Styles[[#This Row],[MR Default]],""))</f>
        <v/>
      </c>
      <c r="AE74" s="59"/>
      <c r="AF74" s="59"/>
      <c r="AG74" s="50" t="str">
        <f>IF(Table_Styles[[#This Row],[MB]]&lt;&gt;"",Table_Styles[[#This Row],[MB]],IF(Table_Styles[[#This Row],[MB Default]]&lt;&gt;"",Table_Styles[[#This Row],[MB Default]],""))</f>
        <v/>
      </c>
      <c r="AH74" s="59"/>
      <c r="AI74" s="177"/>
      <c r="AJ74" s="50" t="str">
        <f>IF(Table_Styles[[#This Row],[ML]]&lt;&gt;"",Table_Styles[[#This Row],[ML]],IF(Table_Styles[[#This Row],[ML Default]]&lt;&gt;"",Table_Styles[[#This Row],[ML Default]],""))</f>
        <v/>
      </c>
      <c r="AK74" s="59"/>
      <c r="AL74" s="59"/>
      <c r="AM74" s="50" t="str">
        <f>IF(Table_Styles[[#This Row],[PT]]&lt;&gt;"",Table_Styles[[#This Row],[PT]],IF(Table_Styles[[#This Row],[PT Default]]&lt;&gt;"",Table_Styles[[#This Row],[PT Default]],""))</f>
        <v/>
      </c>
      <c r="AN74" s="59"/>
      <c r="AO74" s="59"/>
      <c r="AP74" s="50" t="str">
        <f>IF(Table_Styles[[#This Row],[PR]]&lt;&gt;"",Table_Styles[[#This Row],[PR]],IF(Table_Styles[[#This Row],[PR Default]]&lt;&gt;"",Table_Styles[[#This Row],[PR Default]],""))</f>
        <v/>
      </c>
      <c r="AQ74" s="59"/>
      <c r="AR74" s="59"/>
      <c r="AS74" s="50" t="str">
        <f>IF(Table_Styles[[#This Row],[PB]]&lt;&gt;"",Table_Styles[[#This Row],[PB]],IF(Table_Styles[[#This Row],[PB Default]]&lt;&gt;"",Table_Styles[[#This Row],[PB Default]],""))</f>
        <v/>
      </c>
      <c r="AT74" s="59"/>
      <c r="AU74" s="59"/>
      <c r="AV74" s="50" t="str">
        <f>IF(Table_Styles[[#This Row],[PL]]&lt;&gt;"",Table_Styles[[#This Row],[PL]],IF(Table_Styles[[#This Row],[PL Default]]&lt;&gt;"",Table_Styles[[#This Row],[PL Default]],""))</f>
        <v/>
      </c>
      <c r="AW74" s="59"/>
      <c r="AX74" s="59"/>
      <c r="AY74" s="50" t="str">
        <f>IF(Table_Styles[[#This Row],[BT]]&lt;&gt;"",Table_Styles[[#This Row],[BT]],IF(Table_Styles[[#This Row],[BT Default]]&lt;&gt;"",Table_Styles[[#This Row],[BT Default]],""))</f>
        <v/>
      </c>
      <c r="AZ74" s="59"/>
      <c r="BA74" s="59"/>
      <c r="BB74" s="50" t="str">
        <f>IF(Table_Styles[[#This Row],[BR]]&lt;&gt;"",Table_Styles[[#This Row],[BR]],IF(Table_Styles[[#This Row],[BR Default]]&lt;&gt;"",Table_Styles[[#This Row],[BR Default]],""))</f>
        <v/>
      </c>
      <c r="BC74" s="59"/>
      <c r="BD74" s="59"/>
      <c r="BE74" s="50" t="str">
        <f>IF(Table_Styles[[#This Row],[BB]]&lt;&gt;"",Table_Styles[[#This Row],[BB]],IF(Table_Styles[[#This Row],[BB Default]]&lt;&gt;"",Table_Styles[[#This Row],[BB Default]],""))</f>
        <v/>
      </c>
      <c r="BF74" s="59"/>
      <c r="BG74" s="59"/>
      <c r="BH74" s="50" t="str">
        <f>IF(Table_Styles[[#This Row],[BL]]&lt;&gt;"",Table_Styles[[#This Row],[BL]],IF(Table_Styles[[#This Row],[BL Default]]&lt;&gt;"",Table_Styles[[#This Row],[BL Default]],""))</f>
        <v/>
      </c>
      <c r="BI74" s="59"/>
      <c r="BJ74" s="59"/>
      <c r="BK74" s="50" t="str">
        <f>IF(Table_Styles[[#This Row],[Width]]&lt;&gt;"",Table_Styles[[#This Row],[Width]],IF(Table_Styles[[#This Row],[Width Default]]&lt;&gt;"",Table_Styles[[#This Row],[Width Default]],""))</f>
        <v/>
      </c>
      <c r="BL74" s="59"/>
      <c r="BM74" s="59"/>
      <c r="BN74" s="50" t="str">
        <f>IF(Table_Styles[[#This Row],[Height]]&lt;&gt;"",Table_Styles[[#This Row],[Height]],IF(Table_Styles[[#This Row],[Height Default]]&lt;&gt;"",Table_Styles[[#This Row],[Height Default]],""))</f>
        <v/>
      </c>
      <c r="BO74" s="50"/>
      <c r="BP74" s="178"/>
      <c r="BQ74" s="50" t="str">
        <f>IF(Table_Styles[[#This Row],[Top]]&lt;&gt;"",Table_Styles[[#This Row],[Top]],IF(Table_Styles[[#This Row],[Top Default]]&lt;&gt;"",Table_Styles[[#This Row],[Top Default]],""))</f>
        <v/>
      </c>
      <c r="BR74" s="50"/>
      <c r="BS74" s="50"/>
      <c r="BT74" s="50" t="str">
        <f>IF(Table_Styles[[#This Row],[Right]]&lt;&gt;"",Table_Styles[[#This Row],[Right]],IF(Table_Styles[[#This Row],[Right Default]]&lt;&gt;"",Table_Styles[[#This Row],[Right Default]],""))</f>
        <v/>
      </c>
      <c r="BU74" s="50"/>
      <c r="BV74" s="50"/>
      <c r="BW74" s="50" t="str">
        <f>IF(Table_Styles[[#This Row],[Bottom]]&lt;&gt;"",Table_Styles[[#This Row],[Bottom]],IF(Table_Styles[[#This Row],[Bottom Default]]&lt;&gt;"",Table_Styles[[#This Row],[Bottom Default]],""))</f>
        <v/>
      </c>
      <c r="BX74" s="50"/>
      <c r="BY74" s="178"/>
      <c r="BZ74" s="50" t="str">
        <f>IF(Table_Styles[[#This Row],[Left]]&lt;&gt;"",Table_Styles[[#This Row],[Left]],IF(Table_Styles[[#This Row],[Left Default]]&lt;&gt;"",Table_Styles[[#This Row],[Left Default]],""))</f>
        <v/>
      </c>
      <c r="CA74" s="59"/>
      <c r="CB74" s="106" t="str">
        <f>IF(AND(Table_Styles[[#This Row],[Selector]]&lt;&gt;"",Table_Styles[[#This Row],[Font Family Used]]&lt;&gt;"",Table_Styles[[#This Row],[Font Weight Used]]&lt;&gt;""),Table_Styles[[#This Row],[Font Family Used]]&amp;" "&amp;Table_Styles[[#This Row],[Font Weight Used]],"")</f>
        <v/>
      </c>
      <c r="CC74" s="106" t="str">
        <f ca="1">IF(AND(Table_Styles[[#This Row],[Selector]],COUNTIF(OFFSET(CC:CC,0,0,ROW()-1,1),"="&amp;Table_Styles[[#This Row],[Font]])=0),Table_Styles[[#This Row],[Font]],"")</f>
        <v/>
      </c>
      <c r="CD74" s="106" t="str">
        <f ca="1">IF(Table_Styles[[#This Row],[Unique Font]]&lt;&gt;"",
"{""fontFamily"":"""&amp;Table_Styles[[#This Row],[Font Family Used]]&amp;""",""fontWeight"":"&amp;Table_Styles[[#This Row],[Font Weight Used]]&amp;"}","")</f>
        <v/>
      </c>
      <c r="CE7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25px;margin-top: 3px</v>
      </c>
      <c r="CF74" s="106" t="str">
        <f>IF(AND(Table_Styles[[#This Row],[Selector]]&lt;&gt;"", Table_Styles[[#This Row],[Config Properties]]&lt;&gt;""),
Table_Styles[[#This Row],[Selector]]&amp;" { "&amp;Table_Styles[[#This Row],[Config Properties]]&amp;" }","")</f>
        <v>formly-field .toggle .btn-icon { font-size: 25px;margin-top: 3px }</v>
      </c>
      <c r="CG74" s="106" t="str">
        <f xml:space="preserve">
SUBSTITUTE(SUBSTITUTE(SUBSTITUTE(SUBSTITUTE(SUBSTITUTE(SUBSTITUTE(SUBSTITUTE(SUBSTITUTE(Table_Styles[[#This Row],[Config]],
" {","{"),
"{ ","{"),
" }","}"),
"} ","}"),
" ,",","),
", ",","),
" :",":"),
": ",":")</f>
        <v>formly-field .toggle .btn-icon{font-size:25px;margin-top:3px}</v>
      </c>
    </row>
    <row r="75" spans="2:85" ht="21" customHeight="1">
      <c r="B75" s="103" t="s">
        <v>432</v>
      </c>
      <c r="C75" s="104" t="s">
        <v>1098</v>
      </c>
      <c r="D75" s="146"/>
      <c r="E75" s="59"/>
      <c r="F75" s="50" t="str">
        <f>IF(Table_Styles[[#This Row],[Font Family]]&lt;&gt;"",Table_Styles[[#This Row],[Font Family]],IF(Table_Styles[[#This Row],[Font Family Default]]&lt;&gt;"",Table_Styles[[#This Row],[Font Family Default]],""))</f>
        <v/>
      </c>
      <c r="G75" s="146"/>
      <c r="H75" s="135" t="s">
        <v>425</v>
      </c>
      <c r="I75" s="50" t="str">
        <f>IF(Table_Styles[[#This Row],[Font Size]]&lt;&gt;"",Table_Styles[[#This Row],[Font Size]],IF(Table_Styles[[#This Row],[Font Size Default]]&lt;&gt;"",Table_Styles[[#This Row],[Font Size Default]],""))</f>
        <v>18px</v>
      </c>
      <c r="J75" s="146"/>
      <c r="K75" s="59"/>
      <c r="L75" s="50" t="str">
        <f>IF(Table_Styles[[#This Row],[Font Weight]]&lt;&gt;"",Table_Styles[[#This Row],[Font Weight]],IF(Table_Styles[[#This Row],[Font Weight Default]]&lt;&gt;"",Table_Styles[[#This Row],[Font Weight Default]],""))</f>
        <v/>
      </c>
      <c r="M75" s="59"/>
      <c r="N75" s="62"/>
      <c r="O75" s="29" t="str">
        <f>IF(Table_Styles[[#This Row],[Colour]]&lt;&gt;"",Table_Styles[[#This Row],[Colour]],IF(Table_Styles[[#This Row],[Colour Default]]&lt;&gt;"",Table_Styles[[#This Row],[Colour Default]],""))</f>
        <v/>
      </c>
      <c r="P75" s="59"/>
      <c r="Q75" s="59"/>
      <c r="R75" s="50" t="str">
        <f>IF(Table_Styles[[#This Row],[Background]]&lt;&gt;"",Table_Styles[[#This Row],[Background]],IF(Table_Styles[[#This Row],[Background Default]]&lt;&gt;"",Table_Styles[[#This Row],[Background Default]],""))</f>
        <v/>
      </c>
      <c r="S75" s="59"/>
      <c r="T75" s="135"/>
      <c r="U75" s="50" t="str">
        <f>IF(Table_Styles[[#This Row],[Border]]&lt;&gt;"",Table_Styles[[#This Row],[Border]],IF(Table_Styles[[#This Row],[Border Default]]&lt;&gt;"",Table_Styles[[#This Row],[Border Default]],""))</f>
        <v/>
      </c>
      <c r="V75" s="59"/>
      <c r="W75" s="59"/>
      <c r="X75" s="50" t="str">
        <f>IF(Table_Styles[[#This Row],[Border Radius]]&lt;&gt;"",Table_Styles[[#This Row],[Border Radius]],IF(Table_Styles[[#This Row],[Border Radius Default]]&lt;&gt;"",Table_Styles[[#This Row],[Border Radius Default]],""))</f>
        <v/>
      </c>
      <c r="Y75" s="59"/>
      <c r="Z75" s="177"/>
      <c r="AA75" s="50" t="str">
        <f>IF(Table_Styles[[#This Row],[MT]]&lt;&gt;"",Table_Styles[[#This Row],[MT]],IF(Table_Styles[[#This Row],[MT Default]]&lt;&gt;"",Table_Styles[[#This Row],[MT Default]],""))</f>
        <v/>
      </c>
      <c r="AB75" s="59"/>
      <c r="AC75" s="177"/>
      <c r="AD75" s="50" t="str">
        <f>IF(Table_Styles[[#This Row],[MR]]&lt;&gt;"",Table_Styles[[#This Row],[MR]],IF(Table_Styles[[#This Row],[MR Default]]&lt;&gt;"",Table_Styles[[#This Row],[MR Default]],""))</f>
        <v/>
      </c>
      <c r="AE75" s="59"/>
      <c r="AF75" s="59"/>
      <c r="AG75" s="50" t="str">
        <f>IF(Table_Styles[[#This Row],[MB]]&lt;&gt;"",Table_Styles[[#This Row],[MB]],IF(Table_Styles[[#This Row],[MB Default]]&lt;&gt;"",Table_Styles[[#This Row],[MB Default]],""))</f>
        <v/>
      </c>
      <c r="AH75" s="59"/>
      <c r="AI75" s="177"/>
      <c r="AJ75" s="50" t="str">
        <f>IF(Table_Styles[[#This Row],[ML]]&lt;&gt;"",Table_Styles[[#This Row],[ML]],IF(Table_Styles[[#This Row],[ML Default]]&lt;&gt;"",Table_Styles[[#This Row],[ML Default]],""))</f>
        <v/>
      </c>
      <c r="AK75" s="59"/>
      <c r="AL75" s="59"/>
      <c r="AM75" s="50" t="str">
        <f>IF(Table_Styles[[#This Row],[PT]]&lt;&gt;"",Table_Styles[[#This Row],[PT]],IF(Table_Styles[[#This Row],[PT Default]]&lt;&gt;"",Table_Styles[[#This Row],[PT Default]],""))</f>
        <v/>
      </c>
      <c r="AN75" s="59"/>
      <c r="AO75" s="59"/>
      <c r="AP75" s="50" t="str">
        <f>IF(Table_Styles[[#This Row],[PR]]&lt;&gt;"",Table_Styles[[#This Row],[PR]],IF(Table_Styles[[#This Row],[PR Default]]&lt;&gt;"",Table_Styles[[#This Row],[PR Default]],""))</f>
        <v/>
      </c>
      <c r="AQ75" s="59"/>
      <c r="AR75" s="59"/>
      <c r="AS75" s="50" t="str">
        <f>IF(Table_Styles[[#This Row],[PB]]&lt;&gt;"",Table_Styles[[#This Row],[PB]],IF(Table_Styles[[#This Row],[PB Default]]&lt;&gt;"",Table_Styles[[#This Row],[PB Default]],""))</f>
        <v/>
      </c>
      <c r="AT75" s="59"/>
      <c r="AU75" s="59"/>
      <c r="AV75" s="50" t="str">
        <f>IF(Table_Styles[[#This Row],[PL]]&lt;&gt;"",Table_Styles[[#This Row],[PL]],IF(Table_Styles[[#This Row],[PL Default]]&lt;&gt;"",Table_Styles[[#This Row],[PL Default]],""))</f>
        <v/>
      </c>
      <c r="AW75" s="59"/>
      <c r="AX75" s="59"/>
      <c r="AY75" s="50" t="str">
        <f>IF(Table_Styles[[#This Row],[BT]]&lt;&gt;"",Table_Styles[[#This Row],[BT]],IF(Table_Styles[[#This Row],[BT Default]]&lt;&gt;"",Table_Styles[[#This Row],[BT Default]],""))</f>
        <v/>
      </c>
      <c r="AZ75" s="59"/>
      <c r="BA75" s="59"/>
      <c r="BB75" s="50" t="str">
        <f>IF(Table_Styles[[#This Row],[BR]]&lt;&gt;"",Table_Styles[[#This Row],[BR]],IF(Table_Styles[[#This Row],[BR Default]]&lt;&gt;"",Table_Styles[[#This Row],[BR Default]],""))</f>
        <v/>
      </c>
      <c r="BC75" s="59"/>
      <c r="BD75" s="59"/>
      <c r="BE75" s="50" t="str">
        <f>IF(Table_Styles[[#This Row],[BB]]&lt;&gt;"",Table_Styles[[#This Row],[BB]],IF(Table_Styles[[#This Row],[BB Default]]&lt;&gt;"",Table_Styles[[#This Row],[BB Default]],""))</f>
        <v/>
      </c>
      <c r="BF75" s="59"/>
      <c r="BG75" s="59"/>
      <c r="BH75" s="50" t="str">
        <f>IF(Table_Styles[[#This Row],[BL]]&lt;&gt;"",Table_Styles[[#This Row],[BL]],IF(Table_Styles[[#This Row],[BL Default]]&lt;&gt;"",Table_Styles[[#This Row],[BL Default]],""))</f>
        <v/>
      </c>
      <c r="BI75" s="59"/>
      <c r="BJ75" s="59"/>
      <c r="BK75" s="50" t="str">
        <f>IF(Table_Styles[[#This Row],[Width]]&lt;&gt;"",Table_Styles[[#This Row],[Width]],IF(Table_Styles[[#This Row],[Width Default]]&lt;&gt;"",Table_Styles[[#This Row],[Width Default]],""))</f>
        <v/>
      </c>
      <c r="BL75" s="59"/>
      <c r="BM75" s="59"/>
      <c r="BN75" s="50" t="str">
        <f>IF(Table_Styles[[#This Row],[Height]]&lt;&gt;"",Table_Styles[[#This Row],[Height]],IF(Table_Styles[[#This Row],[Height Default]]&lt;&gt;"",Table_Styles[[#This Row],[Height Default]],""))</f>
        <v/>
      </c>
      <c r="BO75" s="50"/>
      <c r="BP75" s="135" t="s">
        <v>434</v>
      </c>
      <c r="BQ75" s="50" t="str">
        <f>IF(Table_Styles[[#This Row],[Top]]&lt;&gt;"",Table_Styles[[#This Row],[Top]],IF(Table_Styles[[#This Row],[Top Default]]&lt;&gt;"",Table_Styles[[#This Row],[Top Default]],""))</f>
        <v>-4px</v>
      </c>
      <c r="BR75" s="50"/>
      <c r="BS75" s="50"/>
      <c r="BT75" s="50" t="str">
        <f>IF(Table_Styles[[#This Row],[Right]]&lt;&gt;"",Table_Styles[[#This Row],[Right]],IF(Table_Styles[[#This Row],[Right Default]]&lt;&gt;"",Table_Styles[[#This Row],[Right Default]],""))</f>
        <v/>
      </c>
      <c r="BU75" s="50"/>
      <c r="BV75" s="50"/>
      <c r="BW75" s="50" t="str">
        <f>IF(Table_Styles[[#This Row],[Bottom]]&lt;&gt;"",Table_Styles[[#This Row],[Bottom]],IF(Table_Styles[[#This Row],[Bottom Default]]&lt;&gt;"",Table_Styles[[#This Row],[Bottom Default]],""))</f>
        <v/>
      </c>
      <c r="BX75" s="50"/>
      <c r="BY75" s="178"/>
      <c r="BZ75" s="50" t="str">
        <f>IF(Table_Styles[[#This Row],[Left]]&lt;&gt;"",Table_Styles[[#This Row],[Left]],IF(Table_Styles[[#This Row],[Left Default]]&lt;&gt;"",Table_Styles[[#This Row],[Left Default]],""))</f>
        <v/>
      </c>
      <c r="CA75" s="59"/>
      <c r="CB75" s="106" t="str">
        <f>IF(AND(Table_Styles[[#This Row],[Selector]]&lt;&gt;"",Table_Styles[[#This Row],[Font Family Used]]&lt;&gt;"",Table_Styles[[#This Row],[Font Weight Used]]&lt;&gt;""),Table_Styles[[#This Row],[Font Family Used]]&amp;" "&amp;Table_Styles[[#This Row],[Font Weight Used]],"")</f>
        <v/>
      </c>
      <c r="CC75" s="106" t="str">
        <f ca="1">IF(AND(Table_Styles[[#This Row],[Selector]],COUNTIF(OFFSET(CC:CC,0,0,ROW()-1,1),"="&amp;Table_Styles[[#This Row],[Font]])=0),Table_Styles[[#This Row],[Font]],"")</f>
        <v/>
      </c>
      <c r="CD75" s="106" t="str">
        <f ca="1">IF(Table_Styles[[#This Row],[Unique Font]]&lt;&gt;"",
"{""fontFamily"":"""&amp;Table_Styles[[#This Row],[Font Family Used]]&amp;""",""fontWeight"":"&amp;Table_Styles[[#This Row],[Font Weight Used]]&amp;"}","")</f>
        <v/>
      </c>
      <c r="CE7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18px;top: -4px</v>
      </c>
      <c r="CF75" s="106" t="str">
        <f>IF(AND(Table_Styles[[#This Row],[Selector]]&lt;&gt;"", Table_Styles[[#This Row],[Config Properties]]&lt;&gt;""),
Table_Styles[[#This Row],[Selector]]&amp;" { "&amp;Table_Styles[[#This Row],[Config Properties]]&amp;" }","")</f>
        <v>formly-field .toggle .btn-icon .sm { font-size: 18px;top: -4px }</v>
      </c>
      <c r="CG75" s="106" t="str">
        <f xml:space="preserve">
SUBSTITUTE(SUBSTITUTE(SUBSTITUTE(SUBSTITUTE(SUBSTITUTE(SUBSTITUTE(SUBSTITUTE(SUBSTITUTE(Table_Styles[[#This Row],[Config]],
" {","{"),
"{ ","{"),
" }","}"),
"} ","}"),
" ,",","),
", ",","),
" :",":"),
": ",":")</f>
        <v>formly-field .toggle .btn-icon .sm{font-size:18px;top:-4px}</v>
      </c>
    </row>
    <row r="76" spans="2:85" ht="21" customHeight="1">
      <c r="B76" s="103" t="s">
        <v>435</v>
      </c>
      <c r="C76" s="104" t="s">
        <v>1099</v>
      </c>
      <c r="D76" s="146"/>
      <c r="E76" s="59"/>
      <c r="F76" s="50" t="str">
        <f>IF(Table_Styles[[#This Row],[Font Family]]&lt;&gt;"",Table_Styles[[#This Row],[Font Family]],IF(Table_Styles[[#This Row],[Font Family Default]]&lt;&gt;"",Table_Styles[[#This Row],[Font Family Default]],""))</f>
        <v/>
      </c>
      <c r="G76" s="146"/>
      <c r="H76" s="135" t="s">
        <v>430</v>
      </c>
      <c r="I76" s="50" t="str">
        <f>IF(Table_Styles[[#This Row],[Font Size]]&lt;&gt;"",Table_Styles[[#This Row],[Font Size]],IF(Table_Styles[[#This Row],[Font Size Default]]&lt;&gt;"",Table_Styles[[#This Row],[Font Size Default]],""))</f>
        <v>25px</v>
      </c>
      <c r="J76" s="146"/>
      <c r="K76" s="59"/>
      <c r="L76" s="50" t="str">
        <f>IF(Table_Styles[[#This Row],[Font Weight]]&lt;&gt;"",Table_Styles[[#This Row],[Font Weight]],IF(Table_Styles[[#This Row],[Font Weight Default]]&lt;&gt;"",Table_Styles[[#This Row],[Font Weight Default]],""))</f>
        <v/>
      </c>
      <c r="M76" s="59"/>
      <c r="N76" s="62"/>
      <c r="O76" s="29" t="str">
        <f>IF(Table_Styles[[#This Row],[Colour]]&lt;&gt;"",Table_Styles[[#This Row],[Colour]],IF(Table_Styles[[#This Row],[Colour Default]]&lt;&gt;"",Table_Styles[[#This Row],[Colour Default]],""))</f>
        <v/>
      </c>
      <c r="P76" s="59"/>
      <c r="Q76" s="59"/>
      <c r="R76" s="50" t="str">
        <f>IF(Table_Styles[[#This Row],[Background]]&lt;&gt;"",Table_Styles[[#This Row],[Background]],IF(Table_Styles[[#This Row],[Background Default]]&lt;&gt;"",Table_Styles[[#This Row],[Background Default]],""))</f>
        <v/>
      </c>
      <c r="S76" s="59"/>
      <c r="T76" s="135"/>
      <c r="U76" s="50" t="str">
        <f>IF(Table_Styles[[#This Row],[Border]]&lt;&gt;"",Table_Styles[[#This Row],[Border]],IF(Table_Styles[[#This Row],[Border Default]]&lt;&gt;"",Table_Styles[[#This Row],[Border Default]],""))</f>
        <v/>
      </c>
      <c r="V76" s="59"/>
      <c r="W76" s="59"/>
      <c r="X76" s="50" t="str">
        <f>IF(Table_Styles[[#This Row],[Border Radius]]&lt;&gt;"",Table_Styles[[#This Row],[Border Radius]],IF(Table_Styles[[#This Row],[Border Radius Default]]&lt;&gt;"",Table_Styles[[#This Row],[Border Radius Default]],""))</f>
        <v/>
      </c>
      <c r="Y76" s="59"/>
      <c r="Z76" s="177"/>
      <c r="AA76" s="50" t="str">
        <f>IF(Table_Styles[[#This Row],[MT]]&lt;&gt;"",Table_Styles[[#This Row],[MT]],IF(Table_Styles[[#This Row],[MT Default]]&lt;&gt;"",Table_Styles[[#This Row],[MT Default]],""))</f>
        <v/>
      </c>
      <c r="AB76" s="59"/>
      <c r="AC76" s="177"/>
      <c r="AD76" s="50" t="str">
        <f>IF(Table_Styles[[#This Row],[MR]]&lt;&gt;"",Table_Styles[[#This Row],[MR]],IF(Table_Styles[[#This Row],[MR Default]]&lt;&gt;"",Table_Styles[[#This Row],[MR Default]],""))</f>
        <v/>
      </c>
      <c r="AE76" s="59"/>
      <c r="AF76" s="59"/>
      <c r="AG76" s="50" t="str">
        <f>IF(Table_Styles[[#This Row],[MB]]&lt;&gt;"",Table_Styles[[#This Row],[MB]],IF(Table_Styles[[#This Row],[MB Default]]&lt;&gt;"",Table_Styles[[#This Row],[MB Default]],""))</f>
        <v/>
      </c>
      <c r="AH76" s="59"/>
      <c r="AI76" s="177"/>
      <c r="AJ76" s="50" t="str">
        <f>IF(Table_Styles[[#This Row],[ML]]&lt;&gt;"",Table_Styles[[#This Row],[ML]],IF(Table_Styles[[#This Row],[ML Default]]&lt;&gt;"",Table_Styles[[#This Row],[ML Default]],""))</f>
        <v/>
      </c>
      <c r="AK76" s="59"/>
      <c r="AL76" s="59"/>
      <c r="AM76" s="50" t="str">
        <f>IF(Table_Styles[[#This Row],[PT]]&lt;&gt;"",Table_Styles[[#This Row],[PT]],IF(Table_Styles[[#This Row],[PT Default]]&lt;&gt;"",Table_Styles[[#This Row],[PT Default]],""))</f>
        <v/>
      </c>
      <c r="AN76" s="59"/>
      <c r="AO76" s="59"/>
      <c r="AP76" s="50" t="str">
        <f>IF(Table_Styles[[#This Row],[PR]]&lt;&gt;"",Table_Styles[[#This Row],[PR]],IF(Table_Styles[[#This Row],[PR Default]]&lt;&gt;"",Table_Styles[[#This Row],[PR Default]],""))</f>
        <v/>
      </c>
      <c r="AQ76" s="59"/>
      <c r="AR76" s="59"/>
      <c r="AS76" s="50" t="str">
        <f>IF(Table_Styles[[#This Row],[PB]]&lt;&gt;"",Table_Styles[[#This Row],[PB]],IF(Table_Styles[[#This Row],[PB Default]]&lt;&gt;"",Table_Styles[[#This Row],[PB Default]],""))</f>
        <v/>
      </c>
      <c r="AT76" s="59"/>
      <c r="AU76" s="59"/>
      <c r="AV76" s="50" t="str">
        <f>IF(Table_Styles[[#This Row],[PL]]&lt;&gt;"",Table_Styles[[#This Row],[PL]],IF(Table_Styles[[#This Row],[PL Default]]&lt;&gt;"",Table_Styles[[#This Row],[PL Default]],""))</f>
        <v/>
      </c>
      <c r="AW76" s="59"/>
      <c r="AX76" s="59"/>
      <c r="AY76" s="50" t="str">
        <f>IF(Table_Styles[[#This Row],[BT]]&lt;&gt;"",Table_Styles[[#This Row],[BT]],IF(Table_Styles[[#This Row],[BT Default]]&lt;&gt;"",Table_Styles[[#This Row],[BT Default]],""))</f>
        <v/>
      </c>
      <c r="AZ76" s="59"/>
      <c r="BA76" s="59"/>
      <c r="BB76" s="50" t="str">
        <f>IF(Table_Styles[[#This Row],[BR]]&lt;&gt;"",Table_Styles[[#This Row],[BR]],IF(Table_Styles[[#This Row],[BR Default]]&lt;&gt;"",Table_Styles[[#This Row],[BR Default]],""))</f>
        <v/>
      </c>
      <c r="BC76" s="59"/>
      <c r="BD76" s="59"/>
      <c r="BE76" s="50" t="str">
        <f>IF(Table_Styles[[#This Row],[BB]]&lt;&gt;"",Table_Styles[[#This Row],[BB]],IF(Table_Styles[[#This Row],[BB Default]]&lt;&gt;"",Table_Styles[[#This Row],[BB Default]],""))</f>
        <v/>
      </c>
      <c r="BF76" s="59"/>
      <c r="BG76" s="59"/>
      <c r="BH76" s="50" t="str">
        <f>IF(Table_Styles[[#This Row],[BL]]&lt;&gt;"",Table_Styles[[#This Row],[BL]],IF(Table_Styles[[#This Row],[BL Default]]&lt;&gt;"",Table_Styles[[#This Row],[BL Default]],""))</f>
        <v/>
      </c>
      <c r="BI76" s="59"/>
      <c r="BJ76" s="59"/>
      <c r="BK76" s="50" t="str">
        <f>IF(Table_Styles[[#This Row],[Width]]&lt;&gt;"",Table_Styles[[#This Row],[Width]],IF(Table_Styles[[#This Row],[Width Default]]&lt;&gt;"",Table_Styles[[#This Row],[Width Default]],""))</f>
        <v/>
      </c>
      <c r="BL76" s="59"/>
      <c r="BM76" s="59"/>
      <c r="BN76" s="50" t="str">
        <f>IF(Table_Styles[[#This Row],[Height]]&lt;&gt;"",Table_Styles[[#This Row],[Height]],IF(Table_Styles[[#This Row],[Height Default]]&lt;&gt;"",Table_Styles[[#This Row],[Height Default]],""))</f>
        <v/>
      </c>
      <c r="BO76" s="50"/>
      <c r="BP76" s="135" t="s">
        <v>437</v>
      </c>
      <c r="BQ76" s="50" t="str">
        <f>IF(Table_Styles[[#This Row],[Top]]&lt;&gt;"",Table_Styles[[#This Row],[Top]],IF(Table_Styles[[#This Row],[Top Default]]&lt;&gt;"",Table_Styles[[#This Row],[Top Default]],""))</f>
        <v>-2px</v>
      </c>
      <c r="BR76" s="50"/>
      <c r="BS76" s="50"/>
      <c r="BT76" s="50" t="str">
        <f>IF(Table_Styles[[#This Row],[Right]]&lt;&gt;"",Table_Styles[[#This Row],[Right]],IF(Table_Styles[[#This Row],[Right Default]]&lt;&gt;"",Table_Styles[[#This Row],[Right Default]],""))</f>
        <v/>
      </c>
      <c r="BU76" s="50"/>
      <c r="BV76" s="50"/>
      <c r="BW76" s="50" t="str">
        <f>IF(Table_Styles[[#This Row],[Bottom]]&lt;&gt;"",Table_Styles[[#This Row],[Bottom]],IF(Table_Styles[[#This Row],[Bottom Default]]&lt;&gt;"",Table_Styles[[#This Row],[Bottom Default]],""))</f>
        <v/>
      </c>
      <c r="BX76" s="50"/>
      <c r="BY76" s="178"/>
      <c r="BZ76" s="50" t="str">
        <f>IF(Table_Styles[[#This Row],[Left]]&lt;&gt;"",Table_Styles[[#This Row],[Left]],IF(Table_Styles[[#This Row],[Left Default]]&lt;&gt;"",Table_Styles[[#This Row],[Left Default]],""))</f>
        <v/>
      </c>
      <c r="CA76" s="59"/>
      <c r="CB76" s="106" t="str">
        <f>IF(AND(Table_Styles[[#This Row],[Selector]]&lt;&gt;"",Table_Styles[[#This Row],[Font Family Used]]&lt;&gt;"",Table_Styles[[#This Row],[Font Weight Used]]&lt;&gt;""),Table_Styles[[#This Row],[Font Family Used]]&amp;" "&amp;Table_Styles[[#This Row],[Font Weight Used]],"")</f>
        <v/>
      </c>
      <c r="CC76" s="106" t="str">
        <f ca="1">IF(AND(Table_Styles[[#This Row],[Selector]],COUNTIF(OFFSET(CC:CC,0,0,ROW()-1,1),"="&amp;Table_Styles[[#This Row],[Font]])=0),Table_Styles[[#This Row],[Font]],"")</f>
        <v/>
      </c>
      <c r="CD76" s="106" t="str">
        <f ca="1">IF(Table_Styles[[#This Row],[Unique Font]]&lt;&gt;"",
"{""fontFamily"":"""&amp;Table_Styles[[#This Row],[Font Family Used]]&amp;""",""fontWeight"":"&amp;Table_Styles[[#This Row],[Font Weight Used]]&amp;"}","")</f>
        <v/>
      </c>
      <c r="CE7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25px;top: -2px</v>
      </c>
      <c r="CF76" s="106" t="str">
        <f>IF(AND(Table_Styles[[#This Row],[Selector]]&lt;&gt;"", Table_Styles[[#This Row],[Config Properties]]&lt;&gt;""),
Table_Styles[[#This Row],[Selector]]&amp;" { "&amp;Table_Styles[[#This Row],[Config Properties]]&amp;" }","")</f>
        <v>formly-field .toggle .btn-icon .md { font-size: 25px;top: -2px }</v>
      </c>
      <c r="CG76" s="106" t="str">
        <f xml:space="preserve">
SUBSTITUTE(SUBSTITUTE(SUBSTITUTE(SUBSTITUTE(SUBSTITUTE(SUBSTITUTE(SUBSTITUTE(SUBSTITUTE(Table_Styles[[#This Row],[Config]],
" {","{"),
"{ ","{"),
" }","}"),
"} ","}"),
" ,",","),
", ",","),
" :",":"),
": ",":")</f>
        <v>formly-field .toggle .btn-icon .md{font-size:25px;top:-2px}</v>
      </c>
    </row>
    <row r="77" spans="2:85" ht="21" customHeight="1">
      <c r="B77" s="103" t="s">
        <v>438</v>
      </c>
      <c r="C77" s="104" t="s">
        <v>1100</v>
      </c>
      <c r="D77" s="59"/>
      <c r="E77" s="59"/>
      <c r="F77" s="50" t="str">
        <f>IF(Table_Styles[[#This Row],[Font Family]]&lt;&gt;"",Table_Styles[[#This Row],[Font Family]],IF(Table_Styles[[#This Row],[Font Family Default]]&lt;&gt;"",Table_Styles[[#This Row],[Font Family Default]],""))</f>
        <v/>
      </c>
      <c r="G77" s="59"/>
      <c r="H77" s="135" t="s">
        <v>374</v>
      </c>
      <c r="I77" s="50" t="str">
        <f>IF(Table_Styles[[#This Row],[Font Size]]&lt;&gt;"",Table_Styles[[#This Row],[Font Size]],IF(Table_Styles[[#This Row],[Font Size Default]]&lt;&gt;"",Table_Styles[[#This Row],[Font Size Default]],""))</f>
        <v>30px</v>
      </c>
      <c r="J77" s="59"/>
      <c r="K77" s="59"/>
      <c r="L77" s="50" t="str">
        <f>IF(Table_Styles[[#This Row],[Font Weight]]&lt;&gt;"",Table_Styles[[#This Row],[Font Weight]],IF(Table_Styles[[#This Row],[Font Weight Default]]&lt;&gt;"",Table_Styles[[#This Row],[Font Weight Default]],""))</f>
        <v/>
      </c>
      <c r="M77" s="59"/>
      <c r="N77" s="62"/>
      <c r="O77" s="29" t="str">
        <f>IF(Table_Styles[[#This Row],[Colour]]&lt;&gt;"",Table_Styles[[#This Row],[Colour]],IF(Table_Styles[[#This Row],[Colour Default]]&lt;&gt;"",Table_Styles[[#This Row],[Colour Default]],""))</f>
        <v/>
      </c>
      <c r="P77" s="59"/>
      <c r="Q77" s="59"/>
      <c r="R77" s="50" t="str">
        <f>IF(Table_Styles[[#This Row],[Background]]&lt;&gt;"",Table_Styles[[#This Row],[Background]],IF(Table_Styles[[#This Row],[Background Default]]&lt;&gt;"",Table_Styles[[#This Row],[Background Default]],""))</f>
        <v/>
      </c>
      <c r="S77" s="59"/>
      <c r="T77" s="135"/>
      <c r="U77" s="50" t="str">
        <f>IF(Table_Styles[[#This Row],[Border]]&lt;&gt;"",Table_Styles[[#This Row],[Border]],IF(Table_Styles[[#This Row],[Border Default]]&lt;&gt;"",Table_Styles[[#This Row],[Border Default]],""))</f>
        <v/>
      </c>
      <c r="V77" s="59"/>
      <c r="W77" s="59"/>
      <c r="X77" s="50" t="str">
        <f>IF(Table_Styles[[#This Row],[Border Radius]]&lt;&gt;"",Table_Styles[[#This Row],[Border Radius]],IF(Table_Styles[[#This Row],[Border Radius Default]]&lt;&gt;"",Table_Styles[[#This Row],[Border Radius Default]],""))</f>
        <v/>
      </c>
      <c r="Y77" s="59"/>
      <c r="Z77" s="177"/>
      <c r="AA77" s="50" t="str">
        <f>IF(Table_Styles[[#This Row],[MT]]&lt;&gt;"",Table_Styles[[#This Row],[MT]],IF(Table_Styles[[#This Row],[MT Default]]&lt;&gt;"",Table_Styles[[#This Row],[MT Default]],""))</f>
        <v/>
      </c>
      <c r="AB77" s="59"/>
      <c r="AC77" s="177"/>
      <c r="AD77" s="50" t="str">
        <f>IF(Table_Styles[[#This Row],[MR]]&lt;&gt;"",Table_Styles[[#This Row],[MR]],IF(Table_Styles[[#This Row],[MR Default]]&lt;&gt;"",Table_Styles[[#This Row],[MR Default]],""))</f>
        <v/>
      </c>
      <c r="AE77" s="59"/>
      <c r="AF77" s="59"/>
      <c r="AG77" s="50" t="str">
        <f>IF(Table_Styles[[#This Row],[MB]]&lt;&gt;"",Table_Styles[[#This Row],[MB]],IF(Table_Styles[[#This Row],[MB Default]]&lt;&gt;"",Table_Styles[[#This Row],[MB Default]],""))</f>
        <v/>
      </c>
      <c r="AH77" s="59"/>
      <c r="AI77" s="177"/>
      <c r="AJ77" s="50" t="str">
        <f>IF(Table_Styles[[#This Row],[ML]]&lt;&gt;"",Table_Styles[[#This Row],[ML]],IF(Table_Styles[[#This Row],[ML Default]]&lt;&gt;"",Table_Styles[[#This Row],[ML Default]],""))</f>
        <v/>
      </c>
      <c r="AK77" s="59"/>
      <c r="AL77" s="59"/>
      <c r="AM77" s="50" t="str">
        <f>IF(Table_Styles[[#This Row],[PT]]&lt;&gt;"",Table_Styles[[#This Row],[PT]],IF(Table_Styles[[#This Row],[PT Default]]&lt;&gt;"",Table_Styles[[#This Row],[PT Default]],""))</f>
        <v/>
      </c>
      <c r="AN77" s="59"/>
      <c r="AO77" s="59"/>
      <c r="AP77" s="50" t="str">
        <f>IF(Table_Styles[[#This Row],[PR]]&lt;&gt;"",Table_Styles[[#This Row],[PR]],IF(Table_Styles[[#This Row],[PR Default]]&lt;&gt;"",Table_Styles[[#This Row],[PR Default]],""))</f>
        <v/>
      </c>
      <c r="AQ77" s="59"/>
      <c r="AR77" s="59"/>
      <c r="AS77" s="50" t="str">
        <f>IF(Table_Styles[[#This Row],[PB]]&lt;&gt;"",Table_Styles[[#This Row],[PB]],IF(Table_Styles[[#This Row],[PB Default]]&lt;&gt;"",Table_Styles[[#This Row],[PB Default]],""))</f>
        <v/>
      </c>
      <c r="AT77" s="59"/>
      <c r="AU77" s="59"/>
      <c r="AV77" s="50" t="str">
        <f>IF(Table_Styles[[#This Row],[PL]]&lt;&gt;"",Table_Styles[[#This Row],[PL]],IF(Table_Styles[[#This Row],[PL Default]]&lt;&gt;"",Table_Styles[[#This Row],[PL Default]],""))</f>
        <v/>
      </c>
      <c r="AW77" s="59"/>
      <c r="AX77" s="59"/>
      <c r="AY77" s="50" t="str">
        <f>IF(Table_Styles[[#This Row],[BT]]&lt;&gt;"",Table_Styles[[#This Row],[BT]],IF(Table_Styles[[#This Row],[BT Default]]&lt;&gt;"",Table_Styles[[#This Row],[BT Default]],""))</f>
        <v/>
      </c>
      <c r="AZ77" s="59"/>
      <c r="BA77" s="59"/>
      <c r="BB77" s="50" t="str">
        <f>IF(Table_Styles[[#This Row],[BR]]&lt;&gt;"",Table_Styles[[#This Row],[BR]],IF(Table_Styles[[#This Row],[BR Default]]&lt;&gt;"",Table_Styles[[#This Row],[BR Default]],""))</f>
        <v/>
      </c>
      <c r="BC77" s="59"/>
      <c r="BD77" s="59"/>
      <c r="BE77" s="50" t="str">
        <f>IF(Table_Styles[[#This Row],[BB]]&lt;&gt;"",Table_Styles[[#This Row],[BB]],IF(Table_Styles[[#This Row],[BB Default]]&lt;&gt;"",Table_Styles[[#This Row],[BB Default]],""))</f>
        <v/>
      </c>
      <c r="BF77" s="59"/>
      <c r="BG77" s="59"/>
      <c r="BH77" s="50" t="str">
        <f>IF(Table_Styles[[#This Row],[BL]]&lt;&gt;"",Table_Styles[[#This Row],[BL]],IF(Table_Styles[[#This Row],[BL Default]]&lt;&gt;"",Table_Styles[[#This Row],[BL Default]],""))</f>
        <v/>
      </c>
      <c r="BI77" s="59"/>
      <c r="BJ77" s="59"/>
      <c r="BK77" s="50" t="str">
        <f>IF(Table_Styles[[#This Row],[Width]]&lt;&gt;"",Table_Styles[[#This Row],[Width]],IF(Table_Styles[[#This Row],[Width Default]]&lt;&gt;"",Table_Styles[[#This Row],[Width Default]],""))</f>
        <v/>
      </c>
      <c r="BL77" s="59"/>
      <c r="BM77" s="59"/>
      <c r="BN77" s="50" t="str">
        <f>IF(Table_Styles[[#This Row],[Height]]&lt;&gt;"",Table_Styles[[#This Row],[Height]],IF(Table_Styles[[#This Row],[Height Default]]&lt;&gt;"",Table_Styles[[#This Row],[Height Default]],""))</f>
        <v/>
      </c>
      <c r="BO77" s="50"/>
      <c r="BP77" s="178"/>
      <c r="BQ77" s="50" t="str">
        <f>IF(Table_Styles[[#This Row],[Top]]&lt;&gt;"",Table_Styles[[#This Row],[Top]],IF(Table_Styles[[#This Row],[Top Default]]&lt;&gt;"",Table_Styles[[#This Row],[Top Default]],""))</f>
        <v/>
      </c>
      <c r="BR77" s="50"/>
      <c r="BS77" s="50"/>
      <c r="BT77" s="50" t="str">
        <f>IF(Table_Styles[[#This Row],[Right]]&lt;&gt;"",Table_Styles[[#This Row],[Right]],IF(Table_Styles[[#This Row],[Right Default]]&lt;&gt;"",Table_Styles[[#This Row],[Right Default]],""))</f>
        <v/>
      </c>
      <c r="BU77" s="50"/>
      <c r="BV77" s="50"/>
      <c r="BW77" s="50" t="str">
        <f>IF(Table_Styles[[#This Row],[Bottom]]&lt;&gt;"",Table_Styles[[#This Row],[Bottom]],IF(Table_Styles[[#This Row],[Bottom Default]]&lt;&gt;"",Table_Styles[[#This Row],[Bottom Default]],""))</f>
        <v/>
      </c>
      <c r="BX77" s="50"/>
      <c r="BY77" s="178"/>
      <c r="BZ77" s="50" t="str">
        <f>IF(Table_Styles[[#This Row],[Left]]&lt;&gt;"",Table_Styles[[#This Row],[Left]],IF(Table_Styles[[#This Row],[Left Default]]&lt;&gt;"",Table_Styles[[#This Row],[Left Default]],""))</f>
        <v/>
      </c>
      <c r="CA77" s="59"/>
      <c r="CB77" s="106" t="str">
        <f>IF(AND(Table_Styles[[#This Row],[Selector]]&lt;&gt;"",Table_Styles[[#This Row],[Font Family Used]]&lt;&gt;"",Table_Styles[[#This Row],[Font Weight Used]]&lt;&gt;""),Table_Styles[[#This Row],[Font Family Used]]&amp;" "&amp;Table_Styles[[#This Row],[Font Weight Used]],"")</f>
        <v/>
      </c>
      <c r="CC77" s="106" t="str">
        <f ca="1">IF(AND(Table_Styles[[#This Row],[Selector]],COUNTIF(OFFSET(CC:CC,0,0,ROW()-1,1),"="&amp;Table_Styles[[#This Row],[Font]])=0),Table_Styles[[#This Row],[Font]],"")</f>
        <v/>
      </c>
      <c r="CD77" s="106" t="str">
        <f ca="1">IF(Table_Styles[[#This Row],[Unique Font]]&lt;&gt;"",
"{""fontFamily"":"""&amp;Table_Styles[[#This Row],[Font Family Used]]&amp;""",""fontWeight"":"&amp;Table_Styles[[#This Row],[Font Weight Used]]&amp;"}","")</f>
        <v/>
      </c>
      <c r="CE77"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30px</v>
      </c>
      <c r="CF77" s="106" t="str">
        <f>IF(AND(Table_Styles[[#This Row],[Selector]]&lt;&gt;"", Table_Styles[[#This Row],[Config Properties]]&lt;&gt;""),
Table_Styles[[#This Row],[Selector]]&amp;" { "&amp;Table_Styles[[#This Row],[Config Properties]]&amp;" }","")</f>
        <v>formly-field .toggle .btn-icon .lg { font-size: 30px }</v>
      </c>
      <c r="CG77" s="106" t="str">
        <f xml:space="preserve">
SUBSTITUTE(SUBSTITUTE(SUBSTITUTE(SUBSTITUTE(SUBSTITUTE(SUBSTITUTE(SUBSTITUTE(SUBSTITUTE(Table_Styles[[#This Row],[Config]],
" {","{"),
"{ ","{"),
" }","}"),
"} ","}"),
" ,",","),
", ",","),
" :",":"),
": ",":")</f>
        <v>formly-field .toggle .btn-icon .lg{font-size:30px}</v>
      </c>
    </row>
    <row r="78" spans="2:85" ht="21" customHeight="1" thickBot="1">
      <c r="B78" s="109" t="s">
        <v>462</v>
      </c>
      <c r="C78" s="109"/>
      <c r="D78" s="125"/>
      <c r="E78" s="125"/>
      <c r="F78" s="109" t="str">
        <f>IF(Table_Styles[[#This Row],[Font Family]]&lt;&gt;"",Table_Styles[[#This Row],[Font Family]],IF(Table_Styles[[#This Row],[Font Family Default]]&lt;&gt;"",Table_Styles[[#This Row],[Font Family Default]],""))</f>
        <v/>
      </c>
      <c r="G78" s="125"/>
      <c r="H78" s="125"/>
      <c r="I78" s="109" t="str">
        <f>IF(Table_Styles[[#This Row],[Font Size]]&lt;&gt;"",Table_Styles[[#This Row],[Font Size]],IF(Table_Styles[[#This Row],[Font Size Default]]&lt;&gt;"",Table_Styles[[#This Row],[Font Size Default]],""))</f>
        <v/>
      </c>
      <c r="J78" s="125"/>
      <c r="K78" s="125"/>
      <c r="L78" s="109" t="str">
        <f>IF(Table_Styles[[#This Row],[Font Weight]]&lt;&gt;"",Table_Styles[[#This Row],[Font Weight]],IF(Table_Styles[[#This Row],[Font Weight Default]]&lt;&gt;"",Table_Styles[[#This Row],[Font Weight Default]],""))</f>
        <v/>
      </c>
      <c r="M78" s="125"/>
      <c r="N78" s="125"/>
      <c r="O78" s="109" t="str">
        <f>IF(Table_Styles[[#This Row],[Colour]]&lt;&gt;"",Table_Styles[[#This Row],[Colour]],IF(Table_Styles[[#This Row],[Colour Default]]&lt;&gt;"",Table_Styles[[#This Row],[Colour Default]],""))</f>
        <v/>
      </c>
      <c r="P78" s="125"/>
      <c r="Q78" s="125"/>
      <c r="R78" s="109" t="str">
        <f>IF(Table_Styles[[#This Row],[Background]]&lt;&gt;"",Table_Styles[[#This Row],[Background]],IF(Table_Styles[[#This Row],[Background Default]]&lt;&gt;"",Table_Styles[[#This Row],[Background Default]],""))</f>
        <v/>
      </c>
      <c r="S78" s="125"/>
      <c r="T78" s="125"/>
      <c r="U78" s="109" t="str">
        <f>IF(Table_Styles[[#This Row],[Border]]&lt;&gt;"",Table_Styles[[#This Row],[Border]],IF(Table_Styles[[#This Row],[Border Default]]&lt;&gt;"",Table_Styles[[#This Row],[Border Default]],""))</f>
        <v/>
      </c>
      <c r="V78" s="125"/>
      <c r="W78" s="125"/>
      <c r="X78" s="109" t="str">
        <f>IF(Table_Styles[[#This Row],[Border Radius]]&lt;&gt;"",Table_Styles[[#This Row],[Border Radius]],IF(Table_Styles[[#This Row],[Border Radius Default]]&lt;&gt;"",Table_Styles[[#This Row],[Border Radius Default]],""))</f>
        <v/>
      </c>
      <c r="Y78" s="125"/>
      <c r="Z78" s="125"/>
      <c r="AA78" s="109" t="str">
        <f>IF(Table_Styles[[#This Row],[MT]]&lt;&gt;"",Table_Styles[[#This Row],[MT]],IF(Table_Styles[[#This Row],[MT Default]]&lt;&gt;"",Table_Styles[[#This Row],[MT Default]],""))</f>
        <v/>
      </c>
      <c r="AB78" s="125"/>
      <c r="AC78" s="125"/>
      <c r="AD78" s="109" t="str">
        <f>IF(Table_Styles[[#This Row],[MR]]&lt;&gt;"",Table_Styles[[#This Row],[MR]],IF(Table_Styles[[#This Row],[MR Default]]&lt;&gt;"",Table_Styles[[#This Row],[MR Default]],""))</f>
        <v/>
      </c>
      <c r="AE78" s="125"/>
      <c r="AF78" s="125"/>
      <c r="AG78" s="109" t="str">
        <f>IF(Table_Styles[[#This Row],[MB]]&lt;&gt;"",Table_Styles[[#This Row],[MB]],IF(Table_Styles[[#This Row],[MB Default]]&lt;&gt;"",Table_Styles[[#This Row],[MB Default]],""))</f>
        <v/>
      </c>
      <c r="AH78" s="125"/>
      <c r="AI78" s="125"/>
      <c r="AJ78" s="109" t="str">
        <f>IF(Table_Styles[[#This Row],[ML]]&lt;&gt;"",Table_Styles[[#This Row],[ML]],IF(Table_Styles[[#This Row],[ML Default]]&lt;&gt;"",Table_Styles[[#This Row],[ML Default]],""))</f>
        <v/>
      </c>
      <c r="AK78" s="125"/>
      <c r="AL78" s="125"/>
      <c r="AM78" s="109" t="str">
        <f>IF(Table_Styles[[#This Row],[PT]]&lt;&gt;"",Table_Styles[[#This Row],[PT]],IF(Table_Styles[[#This Row],[PT Default]]&lt;&gt;"",Table_Styles[[#This Row],[PT Default]],""))</f>
        <v/>
      </c>
      <c r="AN78" s="125"/>
      <c r="AO78" s="125"/>
      <c r="AP78" s="109" t="str">
        <f>IF(Table_Styles[[#This Row],[PR]]&lt;&gt;"",Table_Styles[[#This Row],[PR]],IF(Table_Styles[[#This Row],[PR Default]]&lt;&gt;"",Table_Styles[[#This Row],[PR Default]],""))</f>
        <v/>
      </c>
      <c r="AQ78" s="125"/>
      <c r="AR78" s="125"/>
      <c r="AS78" s="109" t="str">
        <f>IF(Table_Styles[[#This Row],[PB]]&lt;&gt;"",Table_Styles[[#This Row],[PB]],IF(Table_Styles[[#This Row],[PB Default]]&lt;&gt;"",Table_Styles[[#This Row],[PB Default]],""))</f>
        <v/>
      </c>
      <c r="AT78" s="125"/>
      <c r="AU78" s="125"/>
      <c r="AV78" s="109" t="str">
        <f>IF(Table_Styles[[#This Row],[PL]]&lt;&gt;"",Table_Styles[[#This Row],[PL]],IF(Table_Styles[[#This Row],[PL Default]]&lt;&gt;"",Table_Styles[[#This Row],[PL Default]],""))</f>
        <v/>
      </c>
      <c r="AW78" s="125"/>
      <c r="AX78" s="125"/>
      <c r="AY78" s="109" t="str">
        <f>IF(Table_Styles[[#This Row],[BT]]&lt;&gt;"",Table_Styles[[#This Row],[BT]],IF(Table_Styles[[#This Row],[BT Default]]&lt;&gt;"",Table_Styles[[#This Row],[BT Default]],""))</f>
        <v/>
      </c>
      <c r="AZ78" s="125"/>
      <c r="BA78" s="125"/>
      <c r="BB78" s="109" t="str">
        <f>IF(Table_Styles[[#This Row],[BR]]&lt;&gt;"",Table_Styles[[#This Row],[BR]],IF(Table_Styles[[#This Row],[BR Default]]&lt;&gt;"",Table_Styles[[#This Row],[BR Default]],""))</f>
        <v/>
      </c>
      <c r="BC78" s="125"/>
      <c r="BD78" s="125"/>
      <c r="BE78" s="109" t="str">
        <f>IF(Table_Styles[[#This Row],[BB]]&lt;&gt;"",Table_Styles[[#This Row],[BB]],IF(Table_Styles[[#This Row],[BB Default]]&lt;&gt;"",Table_Styles[[#This Row],[BB Default]],""))</f>
        <v/>
      </c>
      <c r="BF78" s="125"/>
      <c r="BG78" s="125"/>
      <c r="BH78" s="109" t="str">
        <f>IF(Table_Styles[[#This Row],[BL]]&lt;&gt;"",Table_Styles[[#This Row],[BL]],IF(Table_Styles[[#This Row],[BL Default]]&lt;&gt;"",Table_Styles[[#This Row],[BL Default]],""))</f>
        <v/>
      </c>
      <c r="BI78" s="125"/>
      <c r="BJ78" s="125"/>
      <c r="BK78" s="109" t="str">
        <f>IF(Table_Styles[[#This Row],[Width]]&lt;&gt;"",Table_Styles[[#This Row],[Width]],IF(Table_Styles[[#This Row],[Width Default]]&lt;&gt;"",Table_Styles[[#This Row],[Width Default]],""))</f>
        <v/>
      </c>
      <c r="BL78" s="125"/>
      <c r="BM78" s="125"/>
      <c r="BN78" s="109" t="str">
        <f>IF(Table_Styles[[#This Row],[Height]]&lt;&gt;"",Table_Styles[[#This Row],[Height]],IF(Table_Styles[[#This Row],[Height Default]]&lt;&gt;"",Table_Styles[[#This Row],[Height Default]],""))</f>
        <v/>
      </c>
      <c r="BO78" s="109"/>
      <c r="BP78" s="109"/>
      <c r="BQ78" s="109" t="str">
        <f>IF(Table_Styles[[#This Row],[Top]]&lt;&gt;"",Table_Styles[[#This Row],[Top]],IF(Table_Styles[[#This Row],[Top Default]]&lt;&gt;"",Table_Styles[[#This Row],[Top Default]],""))</f>
        <v/>
      </c>
      <c r="BR78" s="109"/>
      <c r="BS78" s="109"/>
      <c r="BT78" s="109" t="str">
        <f>IF(Table_Styles[[#This Row],[Right]]&lt;&gt;"",Table_Styles[[#This Row],[Right]],IF(Table_Styles[[#This Row],[Right Default]]&lt;&gt;"",Table_Styles[[#This Row],[Right Default]],""))</f>
        <v/>
      </c>
      <c r="BU78" s="109"/>
      <c r="BV78" s="109"/>
      <c r="BW78" s="109" t="str">
        <f>IF(Table_Styles[[#This Row],[Bottom]]&lt;&gt;"",Table_Styles[[#This Row],[Bottom]],IF(Table_Styles[[#This Row],[Bottom Default]]&lt;&gt;"",Table_Styles[[#This Row],[Bottom Default]],""))</f>
        <v/>
      </c>
      <c r="BX78" s="109"/>
      <c r="BY78" s="109"/>
      <c r="BZ78" s="109" t="str">
        <f>IF(Table_Styles[[#This Row],[Left]]&lt;&gt;"",Table_Styles[[#This Row],[Left]],IF(Table_Styles[[#This Row],[Left Default]]&lt;&gt;"",Table_Styles[[#This Row],[Left Default]],""))</f>
        <v/>
      </c>
      <c r="CA78" s="125"/>
      <c r="CB78" s="109" t="str">
        <f>IF(AND(Table_Styles[[#This Row],[Selector]]&lt;&gt;"",Table_Styles[[#This Row],[Font Family Used]]&lt;&gt;"",Table_Styles[[#This Row],[Font Weight Used]]&lt;&gt;""),Table_Styles[[#This Row],[Font Family Used]]&amp;" "&amp;Table_Styles[[#This Row],[Font Weight Used]],"")</f>
        <v/>
      </c>
      <c r="CC78" s="109" t="str">
        <f ca="1">IF(AND(Table_Styles[[#This Row],[Selector]],COUNTIF(OFFSET(CC:CC,0,0,ROW()-1,1),"="&amp;Table_Styles[[#This Row],[Font]])=0),Table_Styles[[#This Row],[Font]],"")</f>
        <v/>
      </c>
      <c r="CD78" s="109" t="str">
        <f ca="1">IF(Table_Styles[[#This Row],[Unique Font]]&lt;&gt;"",
"{""fontFamily"":"""&amp;Table_Styles[[#This Row],[Font Family Used]]&amp;""",""fontWeight"":"&amp;Table_Styles[[#This Row],[Font Weight Used]]&amp;"}","")</f>
        <v/>
      </c>
      <c r="CE78"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8" s="109" t="str">
        <f>IF(AND(Table_Styles[[#This Row],[Selector]]&lt;&gt;"", Table_Styles[[#This Row],[Config Properties]]&lt;&gt;""),
Table_Styles[[#This Row],[Selector]]&amp;" { "&amp;Table_Styles[[#This Row],[Config Properties]]&amp;" }","")</f>
        <v/>
      </c>
      <c r="CG78" s="109" t="str">
        <f xml:space="preserve">
SUBSTITUTE(SUBSTITUTE(SUBSTITUTE(SUBSTITUTE(SUBSTITUTE(SUBSTITUTE(SUBSTITUTE(SUBSTITUTE(Table_Styles[[#This Row],[Config]],
" {","{"),
"{ ","{"),
" }","}"),
"} ","}"),
" ,",","),
", ",","),
" :",":"),
": ",":")</f>
        <v/>
      </c>
    </row>
    <row r="79" spans="2:85" ht="21" customHeight="1">
      <c r="B79" s="174" t="s">
        <v>463</v>
      </c>
      <c r="C79" s="105" t="s">
        <v>464</v>
      </c>
      <c r="D79" s="60"/>
      <c r="E79" s="60"/>
      <c r="F79" s="25" t="str">
        <f>IF(Table_Styles[[#This Row],[Font Family]]&lt;&gt;"",Table_Styles[[#This Row],[Font Family]],IF(Table_Styles[[#This Row],[Font Family Default]]&lt;&gt;"",Table_Styles[[#This Row],[Font Family Default]],""))</f>
        <v/>
      </c>
      <c r="G79" s="60"/>
      <c r="H79" s="60"/>
      <c r="I79" s="25" t="str">
        <f>IF(Table_Styles[[#This Row],[Font Size]]&lt;&gt;"",Table_Styles[[#This Row],[Font Size]],IF(Table_Styles[[#This Row],[Font Size Default]]&lt;&gt;"",Table_Styles[[#This Row],[Font Size Default]],""))</f>
        <v/>
      </c>
      <c r="J79" s="60"/>
      <c r="K79" s="60"/>
      <c r="L79" s="25" t="str">
        <f>IF(Table_Styles[[#This Row],[Font Weight]]&lt;&gt;"",Table_Styles[[#This Row],[Font Weight]],IF(Table_Styles[[#This Row],[Font Weight Default]]&lt;&gt;"",Table_Styles[[#This Row],[Font Weight Default]],""))</f>
        <v/>
      </c>
      <c r="M79" s="60"/>
      <c r="N79" s="60"/>
      <c r="O79" s="25" t="str">
        <f>IF(Table_Styles[[#This Row],[Colour]]&lt;&gt;"",Table_Styles[[#This Row],[Colour]],IF(Table_Styles[[#This Row],[Colour Default]]&lt;&gt;"",Table_Styles[[#This Row],[Colour Default]],""))</f>
        <v/>
      </c>
      <c r="P79" s="60"/>
      <c r="Q79" s="60" t="str">
        <f>Colour_Background_1</f>
        <v>#FFFFFF</v>
      </c>
      <c r="R79" s="25" t="str">
        <f>IF(Table_Styles[[#This Row],[Background]]&lt;&gt;"",Table_Styles[[#This Row],[Background]],IF(Table_Styles[[#This Row],[Background Default]]&lt;&gt;"",Table_Styles[[#This Row],[Background Default]],""))</f>
        <v>#FFFFFF</v>
      </c>
      <c r="S79" s="60"/>
      <c r="T79" s="135" t="s">
        <v>409</v>
      </c>
      <c r="U79" s="25" t="str">
        <f>IF(Table_Styles[[#This Row],[Border]]&lt;&gt;"",Table_Styles[[#This Row],[Border]],IF(Table_Styles[[#This Row],[Border Default]]&lt;&gt;"",Table_Styles[[#This Row],[Border Default]],""))</f>
        <v>none</v>
      </c>
      <c r="V79" s="60"/>
      <c r="W79" s="59" t="str">
        <f>Settings_Styling_Other_Default_Border_Radius</f>
        <v>3px</v>
      </c>
      <c r="X79" s="25" t="str">
        <f>IF(Table_Styles[[#This Row],[Border Radius]]&lt;&gt;"",Table_Styles[[#This Row],[Border Radius]],IF(Table_Styles[[#This Row],[Border Radius Default]]&lt;&gt;"",Table_Styles[[#This Row],[Border Radius Default]],""))</f>
        <v>3px</v>
      </c>
      <c r="Y79" s="60"/>
      <c r="Z79" s="60"/>
      <c r="AA79" s="25" t="str">
        <f>IF(Table_Styles[[#This Row],[MT]]&lt;&gt;"",Table_Styles[[#This Row],[MT]],IF(Table_Styles[[#This Row],[MT Default]]&lt;&gt;"",Table_Styles[[#This Row],[MT Default]],""))</f>
        <v/>
      </c>
      <c r="AB79" s="60"/>
      <c r="AC79" s="60"/>
      <c r="AD79" s="25" t="str">
        <f>IF(Table_Styles[[#This Row],[MR]]&lt;&gt;"",Table_Styles[[#This Row],[MR]],IF(Table_Styles[[#This Row],[MR Default]]&lt;&gt;"",Table_Styles[[#This Row],[MR Default]],""))</f>
        <v/>
      </c>
      <c r="AE79" s="60"/>
      <c r="AF79" s="60"/>
      <c r="AG79" s="25" t="str">
        <f>IF(Table_Styles[[#This Row],[MB]]&lt;&gt;"",Table_Styles[[#This Row],[MB]],IF(Table_Styles[[#This Row],[MB Default]]&lt;&gt;"",Table_Styles[[#This Row],[MB Default]],""))</f>
        <v/>
      </c>
      <c r="AH79" s="60"/>
      <c r="AI79" s="60"/>
      <c r="AJ79" s="25" t="str">
        <f>IF(Table_Styles[[#This Row],[ML]]&lt;&gt;"",Table_Styles[[#This Row],[ML]],IF(Table_Styles[[#This Row],[ML Default]]&lt;&gt;"",Table_Styles[[#This Row],[ML Default]],""))</f>
        <v/>
      </c>
      <c r="AK79" s="60"/>
      <c r="AL79" s="177" t="s">
        <v>398</v>
      </c>
      <c r="AM79" s="25" t="str">
        <f>IF(Table_Styles[[#This Row],[PT]]&lt;&gt;"",Table_Styles[[#This Row],[PT]],IF(Table_Styles[[#This Row],[PT Default]]&lt;&gt;"",Table_Styles[[#This Row],[PT Default]],""))</f>
        <v>5px</v>
      </c>
      <c r="AN79" s="60"/>
      <c r="AO79" s="177" t="s">
        <v>398</v>
      </c>
      <c r="AP79" s="25" t="str">
        <f>IF(Table_Styles[[#This Row],[PR]]&lt;&gt;"",Table_Styles[[#This Row],[PR]],IF(Table_Styles[[#This Row],[PR Default]]&lt;&gt;"",Table_Styles[[#This Row],[PR Default]],""))</f>
        <v>5px</v>
      </c>
      <c r="AQ79" s="60"/>
      <c r="AR79" s="177" t="s">
        <v>398</v>
      </c>
      <c r="AS79" s="25" t="str">
        <f>IF(Table_Styles[[#This Row],[PB]]&lt;&gt;"",Table_Styles[[#This Row],[PB]],IF(Table_Styles[[#This Row],[PB Default]]&lt;&gt;"",Table_Styles[[#This Row],[PB Default]],""))</f>
        <v>5px</v>
      </c>
      <c r="AT79" s="60"/>
      <c r="AU79" s="177" t="s">
        <v>465</v>
      </c>
      <c r="AV79" s="25" t="str">
        <f>IF(Table_Styles[[#This Row],[PL]]&lt;&gt;"",Table_Styles[[#This Row],[PL]],IF(Table_Styles[[#This Row],[PL Default]]&lt;&gt;"",Table_Styles[[#This Row],[PL Default]],""))</f>
        <v>4px</v>
      </c>
      <c r="AW79" s="60"/>
      <c r="AX79" s="60"/>
      <c r="AY79" s="25" t="str">
        <f>IF(Table_Styles[[#This Row],[BT]]&lt;&gt;"",Table_Styles[[#This Row],[BT]],IF(Table_Styles[[#This Row],[BT Default]]&lt;&gt;"",Table_Styles[[#This Row],[BT Default]],""))</f>
        <v/>
      </c>
      <c r="AZ79" s="60"/>
      <c r="BA79" s="60"/>
      <c r="BB79" s="25" t="str">
        <f>IF(Table_Styles[[#This Row],[BR]]&lt;&gt;"",Table_Styles[[#This Row],[BR]],IF(Table_Styles[[#This Row],[BR Default]]&lt;&gt;"",Table_Styles[[#This Row],[BR Default]],""))</f>
        <v/>
      </c>
      <c r="BC79" s="60"/>
      <c r="BD79" s="60"/>
      <c r="BE79" s="25" t="str">
        <f>IF(Table_Styles[[#This Row],[BB]]&lt;&gt;"",Table_Styles[[#This Row],[BB]],IF(Table_Styles[[#This Row],[BB Default]]&lt;&gt;"",Table_Styles[[#This Row],[BB Default]],""))</f>
        <v/>
      </c>
      <c r="BF79" s="60"/>
      <c r="BG79" s="60"/>
      <c r="BH79" s="25" t="str">
        <f>IF(Table_Styles[[#This Row],[BL]]&lt;&gt;"",Table_Styles[[#This Row],[BL]],IF(Table_Styles[[#This Row],[BL Default]]&lt;&gt;"",Table_Styles[[#This Row],[BL Default]],""))</f>
        <v/>
      </c>
      <c r="BI79" s="60"/>
      <c r="BJ79" s="60"/>
      <c r="BK79" s="25" t="str">
        <f>IF(Table_Styles[[#This Row],[Width]]&lt;&gt;"",Table_Styles[[#This Row],[Width]],IF(Table_Styles[[#This Row],[Width Default]]&lt;&gt;"",Table_Styles[[#This Row],[Width Default]],""))</f>
        <v/>
      </c>
      <c r="BL79" s="60"/>
      <c r="BM79" s="60"/>
      <c r="BN79" s="25" t="str">
        <f>IF(Table_Styles[[#This Row],[Height]]&lt;&gt;"",Table_Styles[[#This Row],[Height]],IF(Table_Styles[[#This Row],[Height Default]]&lt;&gt;"",Table_Styles[[#This Row],[Height Default]],""))</f>
        <v/>
      </c>
      <c r="BO79" s="25"/>
      <c r="BP79" s="25"/>
      <c r="BQ79" s="25" t="str">
        <f>IF(Table_Styles[[#This Row],[Top]]&lt;&gt;"",Table_Styles[[#This Row],[Top]],IF(Table_Styles[[#This Row],[Top Default]]&lt;&gt;"",Table_Styles[[#This Row],[Top Default]],""))</f>
        <v/>
      </c>
      <c r="BR79" s="25"/>
      <c r="BS79" s="25"/>
      <c r="BT79" s="25" t="str">
        <f>IF(Table_Styles[[#This Row],[Right]]&lt;&gt;"",Table_Styles[[#This Row],[Right]],IF(Table_Styles[[#This Row],[Right Default]]&lt;&gt;"",Table_Styles[[#This Row],[Right Default]],""))</f>
        <v/>
      </c>
      <c r="BU79" s="25"/>
      <c r="BV79" s="25"/>
      <c r="BW79" s="25" t="str">
        <f>IF(Table_Styles[[#This Row],[Bottom]]&lt;&gt;"",Table_Styles[[#This Row],[Bottom]],IF(Table_Styles[[#This Row],[Bottom Default]]&lt;&gt;"",Table_Styles[[#This Row],[Bottom Default]],""))</f>
        <v/>
      </c>
      <c r="BX79" s="25"/>
      <c r="BY79" s="25"/>
      <c r="BZ79" s="25" t="str">
        <f>IF(Table_Styles[[#This Row],[Left]]&lt;&gt;"",Table_Styles[[#This Row],[Left]],IF(Table_Styles[[#This Row],[Left Default]]&lt;&gt;"",Table_Styles[[#This Row],[Left Default]],""))</f>
        <v/>
      </c>
      <c r="CA79" s="60"/>
      <c r="CB79" s="101" t="str">
        <f>IF(AND(Table_Styles[[#This Row],[Selector]]&lt;&gt;"",Table_Styles[[#This Row],[Font Family Used]]&lt;&gt;"",Table_Styles[[#This Row],[Font Weight Used]]&lt;&gt;""),Table_Styles[[#This Row],[Font Family Used]]&amp;" "&amp;Table_Styles[[#This Row],[Font Weight Used]],"")</f>
        <v/>
      </c>
      <c r="CC79" s="101" t="str">
        <f ca="1">IF(AND(Table_Styles[[#This Row],[Selector]],COUNTIF(OFFSET(CC:CC,0,0,ROW()-1,1),"="&amp;Table_Styles[[#This Row],[Font]])=0),Table_Styles[[#This Row],[Font]],"")</f>
        <v/>
      </c>
      <c r="CD79" s="101" t="str">
        <f ca="1">IF(Table_Styles[[#This Row],[Unique Font]]&lt;&gt;"",
"{""fontFamily"":"""&amp;Table_Styles[[#This Row],[Font Family Used]]&amp;""",""fontWeight"":"&amp;Table_Styles[[#This Row],[Font Weight Used]]&amp;"}","")</f>
        <v/>
      </c>
      <c r="CE7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3px;padding-top: 5px;padding-right: 5px;padding-bottom: 5px;padding-left: 4px</v>
      </c>
      <c r="CF79" s="101" t="str">
        <f>IF(AND(Table_Styles[[#This Row],[Selector]]&lt;&gt;"", Table_Styles[[#This Row],[Config Properties]]&lt;&gt;""),
Table_Styles[[#This Row],[Selector]]&amp;" { "&amp;Table_Styles[[#This Row],[Config Properties]]&amp;" }","")</f>
        <v>.ui-datepicker.ui-widget.ui-widget-content { background: #FFFFFF;border: none;border-radius: 3px;padding-top: 5px;padding-right: 5px;padding-bottom: 5px;padding-left: 4px }</v>
      </c>
      <c r="CG79" s="101" t="str">
        <f xml:space="preserve">
SUBSTITUTE(SUBSTITUTE(SUBSTITUTE(SUBSTITUTE(SUBSTITUTE(SUBSTITUTE(SUBSTITUTE(SUBSTITUTE(Table_Styles[[#This Row],[Config]],
" {","{"),
"{ ","{"),
" }","}"),
"} ","}"),
" ,",","),
", ",","),
" :",":"),
": ",":")</f>
        <v>.ui-datepicker.ui-widget.ui-widget-content{background:#FFFFFF;border:none;border-radius:3px;padding-top:5px;padding-right:5px;padding-bottom:5px;padding-left:4px}</v>
      </c>
    </row>
    <row r="80" spans="2:85" ht="21" customHeight="1">
      <c r="B80" s="175" t="s">
        <v>2</v>
      </c>
      <c r="C80" s="101" t="s">
        <v>466</v>
      </c>
      <c r="D80" s="59"/>
      <c r="E80" s="60"/>
      <c r="F80" s="29" t="str">
        <f>IF(Table_Styles[[#This Row],[Font Family]]&lt;&gt;"",Table_Styles[[#This Row],[Font Family]],IF(Table_Styles[[#This Row],[Font Family Default]]&lt;&gt;"",Table_Styles[[#This Row],[Font Family Default]],""))</f>
        <v/>
      </c>
      <c r="G80" s="59"/>
      <c r="H80" s="60"/>
      <c r="I80" s="29" t="str">
        <f>IF(Table_Styles[[#This Row],[Font Size]]&lt;&gt;"",Table_Styles[[#This Row],[Font Size]],IF(Table_Styles[[#This Row],[Font Size Default]]&lt;&gt;"",Table_Styles[[#This Row],[Font Size Default]],""))</f>
        <v/>
      </c>
      <c r="J80" s="59"/>
      <c r="K80" s="60"/>
      <c r="L80" s="29" t="str">
        <f>IF(Table_Styles[[#This Row],[Font Weight]]&lt;&gt;"",Table_Styles[[#This Row],[Font Weight]],IF(Table_Styles[[#This Row],[Font Weight Default]]&lt;&gt;"",Table_Styles[[#This Row],[Font Weight Default]],""))</f>
        <v/>
      </c>
      <c r="M80" s="59"/>
      <c r="N80" s="60"/>
      <c r="O80" s="29" t="str">
        <f>IF(Table_Styles[[#This Row],[Colour]]&lt;&gt;"",Table_Styles[[#This Row],[Colour]],IF(Table_Styles[[#This Row],[Colour Default]]&lt;&gt;"",Table_Styles[[#This Row],[Colour Default]],""))</f>
        <v/>
      </c>
      <c r="P80" s="59"/>
      <c r="Q80" s="135" t="str">
        <f>Colour_Background_2</f>
        <v>#cfdaeb</v>
      </c>
      <c r="R80" s="29" t="str">
        <f>IF(Table_Styles[[#This Row],[Background]]&lt;&gt;"",Table_Styles[[#This Row],[Background]],IF(Table_Styles[[#This Row],[Background Default]]&lt;&gt;"",Table_Styles[[#This Row],[Background Default]],""))</f>
        <v>#cfdaeb</v>
      </c>
      <c r="S80" s="59"/>
      <c r="T80" s="62" t="s">
        <v>409</v>
      </c>
      <c r="U80" s="29" t="str">
        <f>IF(Table_Styles[[#This Row],[Border]]&lt;&gt;"",Table_Styles[[#This Row],[Border]],IF(Table_Styles[[#This Row],[Border Default]]&lt;&gt;"",Table_Styles[[#This Row],[Border Default]],""))</f>
        <v>none</v>
      </c>
      <c r="V80" s="60"/>
      <c r="W80" s="59" t="str">
        <f>Settings_Styling_Other_Default_Border_Radius</f>
        <v>3px</v>
      </c>
      <c r="X80" s="29" t="str">
        <f>IF(Table_Styles[[#This Row],[Border Radius]]&lt;&gt;"",Table_Styles[[#This Row],[Border Radius]],IF(Table_Styles[[#This Row],[Border Radius Default]]&lt;&gt;"",Table_Styles[[#This Row],[Border Radius Default]],""))</f>
        <v>3px</v>
      </c>
      <c r="Y80" s="59"/>
      <c r="Z80" s="62" t="s">
        <v>452</v>
      </c>
      <c r="AA80" s="29" t="str">
        <f>IF(Table_Styles[[#This Row],[MT]]&lt;&gt;"",Table_Styles[[#This Row],[MT]],IF(Table_Styles[[#This Row],[MT Default]]&lt;&gt;"",Table_Styles[[#This Row],[MT Default]],""))</f>
        <v>1px</v>
      </c>
      <c r="AB80" s="59"/>
      <c r="AC80" s="62" t="s">
        <v>452</v>
      </c>
      <c r="AD80" s="29" t="str">
        <f>IF(Table_Styles[[#This Row],[MR]]&lt;&gt;"",Table_Styles[[#This Row],[MR]],IF(Table_Styles[[#This Row],[MR Default]]&lt;&gt;"",Table_Styles[[#This Row],[MR Default]],""))</f>
        <v>1px</v>
      </c>
      <c r="AE80" s="59"/>
      <c r="AF80" s="62" t="s">
        <v>452</v>
      </c>
      <c r="AG80" s="29" t="str">
        <f>IF(Table_Styles[[#This Row],[MB]]&lt;&gt;"",Table_Styles[[#This Row],[MB]],IF(Table_Styles[[#This Row],[MB Default]]&lt;&gt;"",Table_Styles[[#This Row],[MB Default]],""))</f>
        <v>1px</v>
      </c>
      <c r="AH80" s="59"/>
      <c r="AI80" s="62" t="s">
        <v>451</v>
      </c>
      <c r="AJ80" s="29" t="str">
        <f>IF(Table_Styles[[#This Row],[ML]]&lt;&gt;"",Table_Styles[[#This Row],[ML]],IF(Table_Styles[[#This Row],[ML Default]]&lt;&gt;"",Table_Styles[[#This Row],[ML Default]],""))</f>
        <v>2px</v>
      </c>
      <c r="AK80" s="59"/>
      <c r="AL80" s="60"/>
      <c r="AM80" s="29" t="str">
        <f>IF(Table_Styles[[#This Row],[PT]]&lt;&gt;"",Table_Styles[[#This Row],[PT]],IF(Table_Styles[[#This Row],[PT Default]]&lt;&gt;"",Table_Styles[[#This Row],[PT Default]],""))</f>
        <v/>
      </c>
      <c r="AN80" s="59"/>
      <c r="AO80" s="60"/>
      <c r="AP80" s="29" t="str">
        <f>IF(Table_Styles[[#This Row],[PR]]&lt;&gt;"",Table_Styles[[#This Row],[PR]],IF(Table_Styles[[#This Row],[PR Default]]&lt;&gt;"",Table_Styles[[#This Row],[PR Default]],""))</f>
        <v/>
      </c>
      <c r="AQ80" s="59"/>
      <c r="AR80" s="60"/>
      <c r="AS80" s="29" t="str">
        <f>IF(Table_Styles[[#This Row],[PB]]&lt;&gt;"",Table_Styles[[#This Row],[PB]],IF(Table_Styles[[#This Row],[PB Default]]&lt;&gt;"",Table_Styles[[#This Row],[PB Default]],""))</f>
        <v/>
      </c>
      <c r="AT80" s="59"/>
      <c r="AU80" s="60"/>
      <c r="AV80" s="29" t="str">
        <f>IF(Table_Styles[[#This Row],[PL]]&lt;&gt;"",Table_Styles[[#This Row],[PL]],IF(Table_Styles[[#This Row],[PL Default]]&lt;&gt;"",Table_Styles[[#This Row],[PL Default]],""))</f>
        <v/>
      </c>
      <c r="AW80" s="59"/>
      <c r="AX80" s="60"/>
      <c r="AY80" s="29" t="str">
        <f>IF(Table_Styles[[#This Row],[BT]]&lt;&gt;"",Table_Styles[[#This Row],[BT]],IF(Table_Styles[[#This Row],[BT Default]]&lt;&gt;"",Table_Styles[[#This Row],[BT Default]],""))</f>
        <v/>
      </c>
      <c r="AZ80" s="59"/>
      <c r="BA80" s="60"/>
      <c r="BB80" s="29" t="str">
        <f>IF(Table_Styles[[#This Row],[BR]]&lt;&gt;"",Table_Styles[[#This Row],[BR]],IF(Table_Styles[[#This Row],[BR Default]]&lt;&gt;"",Table_Styles[[#This Row],[BR Default]],""))</f>
        <v/>
      </c>
      <c r="BC80" s="59"/>
      <c r="BD80" s="60"/>
      <c r="BE80" s="29" t="str">
        <f>IF(Table_Styles[[#This Row],[BB]]&lt;&gt;"",Table_Styles[[#This Row],[BB]],IF(Table_Styles[[#This Row],[BB Default]]&lt;&gt;"",Table_Styles[[#This Row],[BB Default]],""))</f>
        <v/>
      </c>
      <c r="BF80" s="59"/>
      <c r="BG80" s="60"/>
      <c r="BH80" s="29" t="str">
        <f>IF(Table_Styles[[#This Row],[BL]]&lt;&gt;"",Table_Styles[[#This Row],[BL]],IF(Table_Styles[[#This Row],[BL Default]]&lt;&gt;"",Table_Styles[[#This Row],[BL Default]],""))</f>
        <v/>
      </c>
      <c r="BI80" s="60"/>
      <c r="BJ80" s="60"/>
      <c r="BK80" s="29" t="str">
        <f>IF(Table_Styles[[#This Row],[Width]]&lt;&gt;"",Table_Styles[[#This Row],[Width]],IF(Table_Styles[[#This Row],[Width Default]]&lt;&gt;"",Table_Styles[[#This Row],[Width Default]],""))</f>
        <v/>
      </c>
      <c r="BL80" s="60"/>
      <c r="BM80" s="60"/>
      <c r="BN80" s="29" t="str">
        <f>IF(Table_Styles[[#This Row],[Height]]&lt;&gt;"",Table_Styles[[#This Row],[Height]],IF(Table_Styles[[#This Row],[Height Default]]&lt;&gt;"",Table_Styles[[#This Row],[Height Default]],""))</f>
        <v/>
      </c>
      <c r="BO80" s="29"/>
      <c r="BP80" s="29"/>
      <c r="BQ80" s="29" t="str">
        <f>IF(Table_Styles[[#This Row],[Top]]&lt;&gt;"",Table_Styles[[#This Row],[Top]],IF(Table_Styles[[#This Row],[Top Default]]&lt;&gt;"",Table_Styles[[#This Row],[Top Default]],""))</f>
        <v/>
      </c>
      <c r="BR80" s="29"/>
      <c r="BS80" s="29"/>
      <c r="BT80" s="29" t="str">
        <f>IF(Table_Styles[[#This Row],[Right]]&lt;&gt;"",Table_Styles[[#This Row],[Right]],IF(Table_Styles[[#This Row],[Right Default]]&lt;&gt;"",Table_Styles[[#This Row],[Right Default]],""))</f>
        <v/>
      </c>
      <c r="BU80" s="29"/>
      <c r="BV80" s="29"/>
      <c r="BW80" s="29" t="str">
        <f>IF(Table_Styles[[#This Row],[Bottom]]&lt;&gt;"",Table_Styles[[#This Row],[Bottom]],IF(Table_Styles[[#This Row],[Bottom Default]]&lt;&gt;"",Table_Styles[[#This Row],[Bottom Default]],""))</f>
        <v/>
      </c>
      <c r="BX80" s="29"/>
      <c r="BY80" s="29"/>
      <c r="BZ80" s="29" t="str">
        <f>IF(Table_Styles[[#This Row],[Left]]&lt;&gt;"",Table_Styles[[#This Row],[Left]],IF(Table_Styles[[#This Row],[Left Default]]&lt;&gt;"",Table_Styles[[#This Row],[Left Default]],""))</f>
        <v/>
      </c>
      <c r="CA80" s="59"/>
      <c r="CB80" s="103" t="str">
        <f>IF(AND(Table_Styles[[#This Row],[Selector]]&lt;&gt;"",Table_Styles[[#This Row],[Font Family Used]]&lt;&gt;"",Table_Styles[[#This Row],[Font Weight Used]]&lt;&gt;""),Table_Styles[[#This Row],[Font Family Used]]&amp;" "&amp;Table_Styles[[#This Row],[Font Weight Used]],"")</f>
        <v/>
      </c>
      <c r="CC80" s="103" t="str">
        <f ca="1">IF(AND(Table_Styles[[#This Row],[Selector]],COUNTIF(OFFSET(CC:CC,0,0,ROW()-1,1),"="&amp;Table_Styles[[#This Row],[Font]])=0),Table_Styles[[#This Row],[Font]],"")</f>
        <v/>
      </c>
      <c r="CD80" s="103" t="str">
        <f ca="1">IF(Table_Styles[[#This Row],[Unique Font]]&lt;&gt;"",
"{""fontFamily"":"""&amp;Table_Styles[[#This Row],[Font Family Used]]&amp;""",""fontWeight"":"&amp;Table_Styles[[#This Row],[Font Weight Used]]&amp;"}","")</f>
        <v/>
      </c>
      <c r="CE8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#cfdaeb;border: none;border-radius: 3px;margin-top: 1px;margin-right: 1px;margin-bottom: 1px;margin-left: 2px</v>
      </c>
      <c r="CF80" s="106" t="str">
        <f>IF(AND(Table_Styles[[#This Row],[Selector]]&lt;&gt;"", Table_Styles[[#This Row],[Config Properties]]&lt;&gt;""),
Table_Styles[[#This Row],[Selector]]&amp;" { "&amp;Table_Styles[[#This Row],[Config Properties]]&amp;" }","")</f>
        <v>.ui-datepicker .ui-datepicker-header { background: #cfdaeb;border: none;border-radius: 3px;margin-top: 1px;margin-right: 1px;margin-bottom: 1px;margin-left: 2px }</v>
      </c>
      <c r="CG80" s="106" t="str">
        <f xml:space="preserve">
SUBSTITUTE(SUBSTITUTE(SUBSTITUTE(SUBSTITUTE(SUBSTITUTE(SUBSTITUTE(SUBSTITUTE(SUBSTITUTE(Table_Styles[[#This Row],[Config]],
" {","{"),
"{ ","{"),
" }","}"),
"} ","}"),
" ,",","),
", ",","),
" :",":"),
": ",":")</f>
        <v>.ui-datepicker .ui-datepicker-header{background:#cfdaeb;border:none;border-radius:3px;margin-top:1px;margin-right:1px;margin-bottom:1px;margin-left:2px}</v>
      </c>
    </row>
    <row r="81" spans="2:85" ht="21" customHeight="1">
      <c r="B81" s="103" t="s">
        <v>467</v>
      </c>
      <c r="C81" s="101" t="s">
        <v>468</v>
      </c>
      <c r="D81" s="59"/>
      <c r="E81" s="60" t="str">
        <f>Settings_Styling_Font_Body_Text</f>
        <v>Montserrat</v>
      </c>
      <c r="F81" s="29" t="str">
        <f>IF(Table_Styles[[#This Row],[Font Family]]&lt;&gt;"",Table_Styles[[#This Row],[Font Family]],IF(Table_Styles[[#This Row],[Font Family Default]]&lt;&gt;"",Table_Styles[[#This Row],[Font Family Default]],""))</f>
        <v>Montserrat</v>
      </c>
      <c r="G81" s="59"/>
      <c r="H81" s="135" t="s">
        <v>406</v>
      </c>
      <c r="I81" s="29" t="str">
        <f>IF(Table_Styles[[#This Row],[Font Size]]&lt;&gt;"",Table_Styles[[#This Row],[Font Size]],IF(Table_Styles[[#This Row],[Font Size Default]]&lt;&gt;"",Table_Styles[[#This Row],[Font Size Default]],""))</f>
        <v>13px</v>
      </c>
      <c r="J81" s="59"/>
      <c r="K81" s="60">
        <f>Settings_Styling_Font_Weight_Body_Text</f>
        <v>400</v>
      </c>
      <c r="L81" s="29">
        <f>IF(Table_Styles[[#This Row],[Font Weight]]&lt;&gt;"",Table_Styles[[#This Row],[Font Weight]],IF(Table_Styles[[#This Row],[Font Weight Default]]&lt;&gt;"",Table_Styles[[#This Row],[Font Weight Default]],""))</f>
        <v>400</v>
      </c>
      <c r="M81" s="59"/>
      <c r="N81" s="60" t="str">
        <f>Colour_Foreground_1</f>
        <v>#1d1c1c</v>
      </c>
      <c r="O81" s="29" t="str">
        <f>IF(Table_Styles[[#This Row],[Colour]]&lt;&gt;"",Table_Styles[[#This Row],[Colour]],IF(Table_Styles[[#This Row],[Colour Default]]&lt;&gt;"",Table_Styles[[#This Row],[Colour Default]],""))</f>
        <v>#1d1c1c</v>
      </c>
      <c r="P81" s="59"/>
      <c r="Q81" s="60" t="str">
        <f>Colour_Background_1</f>
        <v>#FFFFFF</v>
      </c>
      <c r="R81" s="29" t="str">
        <f>IF(Table_Styles[[#This Row],[Background]]&lt;&gt;"",Table_Styles[[#This Row],[Background]],IF(Table_Styles[[#This Row],[Background Default]]&lt;&gt;"",Table_Styles[[#This Row],[Background Default]],""))</f>
        <v>#FFFFFF</v>
      </c>
      <c r="S81" s="59"/>
      <c r="T81" s="135" t="s">
        <v>409</v>
      </c>
      <c r="U81" s="29" t="str">
        <f>IF(Table_Styles[[#This Row],[Border]]&lt;&gt;"",Table_Styles[[#This Row],[Border]],IF(Table_Styles[[#This Row],[Border Default]]&lt;&gt;"",Table_Styles[[#This Row],[Border Default]],""))</f>
        <v>none</v>
      </c>
      <c r="V81" s="60"/>
      <c r="W81" s="59" t="str">
        <f>Settings_Styling_Other_Default_Border_Radius</f>
        <v>3px</v>
      </c>
      <c r="X81" s="29" t="str">
        <f>IF(Table_Styles[[#This Row],[Border Radius]]&lt;&gt;"",Table_Styles[[#This Row],[Border Radius]],IF(Table_Styles[[#This Row],[Border Radius Default]]&lt;&gt;"",Table_Styles[[#This Row],[Border Radius Default]],""))</f>
        <v>3px</v>
      </c>
      <c r="Y81" s="59"/>
      <c r="Z81" s="60" t="s">
        <v>451</v>
      </c>
      <c r="AA81" s="29" t="str">
        <f>IF(Table_Styles[[#This Row],[MT]]&lt;&gt;"",Table_Styles[[#This Row],[MT]],IF(Table_Styles[[#This Row],[MT Default]]&lt;&gt;"",Table_Styles[[#This Row],[MT Default]],""))</f>
        <v>2px</v>
      </c>
      <c r="AB81" s="59"/>
      <c r="AC81" s="60" t="s">
        <v>451</v>
      </c>
      <c r="AD81" s="29" t="str">
        <f>IF(Table_Styles[[#This Row],[MR]]&lt;&gt;"",Table_Styles[[#This Row],[MR]],IF(Table_Styles[[#This Row],[MR Default]]&lt;&gt;"",Table_Styles[[#This Row],[MR Default]],""))</f>
        <v>2px</v>
      </c>
      <c r="AE81" s="59"/>
      <c r="AF81" s="60" t="s">
        <v>451</v>
      </c>
      <c r="AG81" s="29" t="str">
        <f>IF(Table_Styles[[#This Row],[MB]]&lt;&gt;"",Table_Styles[[#This Row],[MB]],IF(Table_Styles[[#This Row],[MB Default]]&lt;&gt;"",Table_Styles[[#This Row],[MB Default]],""))</f>
        <v>2px</v>
      </c>
      <c r="AH81" s="59"/>
      <c r="AI81" s="62" t="s">
        <v>451</v>
      </c>
      <c r="AJ81" s="29" t="str">
        <f>IF(Table_Styles[[#This Row],[ML]]&lt;&gt;"",Table_Styles[[#This Row],[ML]],IF(Table_Styles[[#This Row],[ML Default]]&lt;&gt;"",Table_Styles[[#This Row],[ML Default]],""))</f>
        <v>2px</v>
      </c>
      <c r="AK81" s="59"/>
      <c r="AL81" s="60"/>
      <c r="AM81" s="29" t="str">
        <f>IF(Table_Styles[[#This Row],[PT]]&lt;&gt;"",Table_Styles[[#This Row],[PT]],IF(Table_Styles[[#This Row],[PT Default]]&lt;&gt;"",Table_Styles[[#This Row],[PT Default]],""))</f>
        <v/>
      </c>
      <c r="AN81" s="59"/>
      <c r="AO81" s="60"/>
      <c r="AP81" s="29" t="str">
        <f>IF(Table_Styles[[#This Row],[PR]]&lt;&gt;"",Table_Styles[[#This Row],[PR]],IF(Table_Styles[[#This Row],[PR Default]]&lt;&gt;"",Table_Styles[[#This Row],[PR Default]],""))</f>
        <v/>
      </c>
      <c r="AQ81" s="59"/>
      <c r="AR81" s="60"/>
      <c r="AS81" s="29" t="str">
        <f>IF(Table_Styles[[#This Row],[PB]]&lt;&gt;"",Table_Styles[[#This Row],[PB]],IF(Table_Styles[[#This Row],[PB Default]]&lt;&gt;"",Table_Styles[[#This Row],[PB Default]],""))</f>
        <v/>
      </c>
      <c r="AT81" s="59"/>
      <c r="AU81" s="60"/>
      <c r="AV81" s="29" t="str">
        <f>IF(Table_Styles[[#This Row],[PL]]&lt;&gt;"",Table_Styles[[#This Row],[PL]],IF(Table_Styles[[#This Row],[PL Default]]&lt;&gt;"",Table_Styles[[#This Row],[PL Default]],""))</f>
        <v/>
      </c>
      <c r="AW81" s="59"/>
      <c r="AX81" s="60"/>
      <c r="AY81" s="29" t="str">
        <f>IF(Table_Styles[[#This Row],[BT]]&lt;&gt;"",Table_Styles[[#This Row],[BT]],IF(Table_Styles[[#This Row],[BT Default]]&lt;&gt;"",Table_Styles[[#This Row],[BT Default]],""))</f>
        <v/>
      </c>
      <c r="AZ81" s="59"/>
      <c r="BA81" s="60"/>
      <c r="BB81" s="29" t="str">
        <f>IF(Table_Styles[[#This Row],[BR]]&lt;&gt;"",Table_Styles[[#This Row],[BR]],IF(Table_Styles[[#This Row],[BR Default]]&lt;&gt;"",Table_Styles[[#This Row],[BR Default]],""))</f>
        <v/>
      </c>
      <c r="BC81" s="59"/>
      <c r="BD81" s="60"/>
      <c r="BE81" s="29" t="str">
        <f>IF(Table_Styles[[#This Row],[BB]]&lt;&gt;"",Table_Styles[[#This Row],[BB]],IF(Table_Styles[[#This Row],[BB Default]]&lt;&gt;"",Table_Styles[[#This Row],[BB Default]],""))</f>
        <v/>
      </c>
      <c r="BF81" s="59"/>
      <c r="BG81" s="60"/>
      <c r="BH81" s="29" t="str">
        <f>IF(Table_Styles[[#This Row],[BL]]&lt;&gt;"",Table_Styles[[#This Row],[BL]],IF(Table_Styles[[#This Row],[BL Default]]&lt;&gt;"",Table_Styles[[#This Row],[BL Default]],""))</f>
        <v/>
      </c>
      <c r="BI81" s="60"/>
      <c r="BJ81" s="62" t="s">
        <v>469</v>
      </c>
      <c r="BK81" s="29" t="str">
        <f>IF(Table_Styles[[#This Row],[Width]]&lt;&gt;"",Table_Styles[[#This Row],[Width]],IF(Table_Styles[[#This Row],[Width Default]]&lt;&gt;"",Table_Styles[[#This Row],[Width Default]],""))</f>
        <v>40%</v>
      </c>
      <c r="BL81" s="60"/>
      <c r="BM81" s="60"/>
      <c r="BN81" s="29" t="str">
        <f>IF(Table_Styles[[#This Row],[Height]]&lt;&gt;"",Table_Styles[[#This Row],[Height]],IF(Table_Styles[[#This Row],[Height Default]]&lt;&gt;"",Table_Styles[[#This Row],[Height Default]],""))</f>
        <v/>
      </c>
      <c r="BO81" s="29"/>
      <c r="BP81" s="29"/>
      <c r="BQ81" s="29" t="str">
        <f>IF(Table_Styles[[#This Row],[Top]]&lt;&gt;"",Table_Styles[[#This Row],[Top]],IF(Table_Styles[[#This Row],[Top Default]]&lt;&gt;"",Table_Styles[[#This Row],[Top Default]],""))</f>
        <v/>
      </c>
      <c r="BR81" s="29"/>
      <c r="BS81" s="29"/>
      <c r="BT81" s="29" t="str">
        <f>IF(Table_Styles[[#This Row],[Right]]&lt;&gt;"",Table_Styles[[#This Row],[Right]],IF(Table_Styles[[#This Row],[Right Default]]&lt;&gt;"",Table_Styles[[#This Row],[Right Default]],""))</f>
        <v/>
      </c>
      <c r="BU81" s="29"/>
      <c r="BV81" s="29"/>
      <c r="BW81" s="29" t="str">
        <f>IF(Table_Styles[[#This Row],[Bottom]]&lt;&gt;"",Table_Styles[[#This Row],[Bottom]],IF(Table_Styles[[#This Row],[Bottom Default]]&lt;&gt;"",Table_Styles[[#This Row],[Bottom Default]],""))</f>
        <v/>
      </c>
      <c r="BX81" s="29"/>
      <c r="BY81" s="29"/>
      <c r="BZ81" s="29" t="str">
        <f>IF(Table_Styles[[#This Row],[Left]]&lt;&gt;"",Table_Styles[[#This Row],[Left]],IF(Table_Styles[[#This Row],[Left Default]]&lt;&gt;"",Table_Styles[[#This Row],[Left Default]],""))</f>
        <v/>
      </c>
      <c r="CA81" s="59"/>
      <c r="CB81" s="103" t="str">
        <f>IF(AND(Table_Styles[[#This Row],[Selector]]&lt;&gt;"",Table_Styles[[#This Row],[Font Family Used]]&lt;&gt;"",Table_Styles[[#This Row],[Font Weight Used]]&lt;&gt;""),Table_Styles[[#This Row],[Font Family Used]]&amp;" "&amp;Table_Styles[[#This Row],[Font Weight Used]],"")</f>
        <v>Montserrat 400</v>
      </c>
      <c r="CC81" s="103" t="str">
        <f ca="1">IF(AND(Table_Styles[[#This Row],[Selector]],COUNTIF(OFFSET(CC:CC,0,0,ROW()-1,1),"="&amp;Table_Styles[[#This Row],[Font]])=0),Table_Styles[[#This Row],[Font]],"")</f>
        <v/>
      </c>
      <c r="CD81" s="103" t="str">
        <f ca="1">IF(Table_Styles[[#This Row],[Unique Font]]&lt;&gt;"",
"{""fontFamily"":"""&amp;Table_Styles[[#This Row],[Font Family Used]]&amp;""",""fontWeight"":"&amp;Table_Styles[[#This Row],[Font Weight Used]]&amp;"}","")</f>
        <v/>
      </c>
      <c r="CE8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400;color: #1d1c1c;background: #FFFFFF;border: none;border-radius: 3px;margin-top: 2px;margin-right: 2px;margin-bottom: 2px;margin-left: 2px;width: 40%</v>
      </c>
      <c r="CF81" s="106" t="str">
        <f>IF(AND(Table_Styles[[#This Row],[Selector]]&lt;&gt;"", Table_Styles[[#This Row],[Config Properties]]&lt;&gt;""),
Table_Styles[[#This Row],[Selector]]&amp;" { "&amp;Table_Styles[[#This Row],[Config Properties]]&amp;" }","")</f>
        <v>.ui-datepicker .ui-datepicker-title select, .ui-datepicker select.ui-datepicker-month, .ui-datepicker select.ui-datepicker-year { font-family: 'Montserrat';font-size: 13px;font-weight: 400;color: #1d1c1c;background: #FFFFFF;border: none;border-radius: 3px;margin-top: 2px;margin-right: 2px;margin-bottom: 2px;margin-left: 2px;width: 40% }</v>
      </c>
      <c r="CG81" s="106" t="str">
        <f xml:space="preserve">
SUBSTITUTE(SUBSTITUTE(SUBSTITUTE(SUBSTITUTE(SUBSTITUTE(SUBSTITUTE(SUBSTITUTE(SUBSTITUTE(Table_Styles[[#This Row],[Config]],
" {","{"),
"{ ","{"),
" }","}"),
"} ","}"),
" ,",","),
", ",","),
" :",":"),
": ",":")</f>
        <v>.ui-datepicker .ui-datepicker-title select,.ui-datepicker select.ui-datepicker-month,.ui-datepicker select.ui-datepicker-year{font-family:'Montserrat';font-size:13px;font-weight:400;color:#1d1c1c;background:#FFFFFF;border:none;border-radius:3px;margin-top:2px;margin-right:2px;margin-bottom:2px;margin-left:2px;width:40%}</v>
      </c>
    </row>
    <row r="82" spans="2:85" ht="21" customHeight="1">
      <c r="B82" s="103" t="s">
        <v>470</v>
      </c>
      <c r="C82" s="101" t="s">
        <v>471</v>
      </c>
      <c r="D82" s="59"/>
      <c r="E82" s="60" t="str">
        <f>Settings_Styling_Font_Labels</f>
        <v>Montserrat</v>
      </c>
      <c r="F82" s="52" t="str">
        <f>IF(Table_Styles[[#This Row],[Font Family]]&lt;&gt;"",Table_Styles[[#This Row],[Font Family]],IF(Table_Styles[[#This Row],[Font Family Default]]&lt;&gt;"",Table_Styles[[#This Row],[Font Family Default]],""))</f>
        <v>Montserrat</v>
      </c>
      <c r="G82" s="59"/>
      <c r="H82" s="135" t="s">
        <v>403</v>
      </c>
      <c r="I82" s="52" t="str">
        <f>IF(Table_Styles[[#This Row],[Font Size]]&lt;&gt;"",Table_Styles[[#This Row],[Font Size]],IF(Table_Styles[[#This Row],[Font Size Default]]&lt;&gt;"",Table_Styles[[#This Row],[Font Size Default]],""))</f>
        <v>14px</v>
      </c>
      <c r="J82" s="59"/>
      <c r="K82" s="60">
        <f>Settings_Styling_Font_Weight_Labels</f>
        <v>700</v>
      </c>
      <c r="L82" s="52">
        <f>IF(Table_Styles[[#This Row],[Font Weight]]&lt;&gt;"",Table_Styles[[#This Row],[Font Weight]],IF(Table_Styles[[#This Row],[Font Weight Default]]&lt;&gt;"",Table_Styles[[#This Row],[Font Weight Default]],""))</f>
        <v>700</v>
      </c>
      <c r="M82" s="59"/>
      <c r="N82" s="59" t="str">
        <f>Colour_Foreground_1</f>
        <v>#1d1c1c</v>
      </c>
      <c r="O82" s="29" t="str">
        <f>IF(Table_Styles[[#This Row],[Colour]]&lt;&gt;"",Table_Styles[[#This Row],[Colour]],IF(Table_Styles[[#This Row],[Colour Default]]&lt;&gt;"",Table_Styles[[#This Row],[Colour Default]],""))</f>
        <v>#1d1c1c</v>
      </c>
      <c r="P82" s="59"/>
      <c r="Q82" s="60"/>
      <c r="R82" s="29" t="str">
        <f>IF(Table_Styles[[#This Row],[Background]]&lt;&gt;"",Table_Styles[[#This Row],[Background]],IF(Table_Styles[[#This Row],[Background Default]]&lt;&gt;"",Table_Styles[[#This Row],[Background Default]],""))</f>
        <v/>
      </c>
      <c r="S82" s="59"/>
      <c r="T82" s="60"/>
      <c r="U82" s="29" t="str">
        <f>IF(Table_Styles[[#This Row],[Border]]&lt;&gt;"",Table_Styles[[#This Row],[Border]],IF(Table_Styles[[#This Row],[Border Default]]&lt;&gt;"",Table_Styles[[#This Row],[Border Default]],""))</f>
        <v/>
      </c>
      <c r="V82" s="60"/>
      <c r="W82" s="60"/>
      <c r="X82" s="29" t="str">
        <f>IF(Table_Styles[[#This Row],[Border Radius]]&lt;&gt;"",Table_Styles[[#This Row],[Border Radius]],IF(Table_Styles[[#This Row],[Border Radius Default]]&lt;&gt;"",Table_Styles[[#This Row],[Border Radius Default]],""))</f>
        <v/>
      </c>
      <c r="Y82" s="59"/>
      <c r="Z82" s="60"/>
      <c r="AA82" s="29" t="str">
        <f>IF(Table_Styles[[#This Row],[MT]]&lt;&gt;"",Table_Styles[[#This Row],[MT]],IF(Table_Styles[[#This Row],[MT Default]]&lt;&gt;"",Table_Styles[[#This Row],[MT Default]],""))</f>
        <v/>
      </c>
      <c r="AB82" s="59"/>
      <c r="AC82" s="60"/>
      <c r="AD82" s="29" t="str">
        <f>IF(Table_Styles[[#This Row],[MR]]&lt;&gt;"",Table_Styles[[#This Row],[MR]],IF(Table_Styles[[#This Row],[MR Default]]&lt;&gt;"",Table_Styles[[#This Row],[MR Default]],""))</f>
        <v/>
      </c>
      <c r="AE82" s="59"/>
      <c r="AF82" s="60"/>
      <c r="AG82" s="29" t="str">
        <f>IF(Table_Styles[[#This Row],[MB]]&lt;&gt;"",Table_Styles[[#This Row],[MB]],IF(Table_Styles[[#This Row],[MB Default]]&lt;&gt;"",Table_Styles[[#This Row],[MB Default]],""))</f>
        <v/>
      </c>
      <c r="AH82" s="59"/>
      <c r="AI82" s="60"/>
      <c r="AJ82" s="29" t="str">
        <f>IF(Table_Styles[[#This Row],[ML]]&lt;&gt;"",Table_Styles[[#This Row],[ML]],IF(Table_Styles[[#This Row],[ML Default]]&lt;&gt;"",Table_Styles[[#This Row],[ML Default]],""))</f>
        <v/>
      </c>
      <c r="AK82" s="59"/>
      <c r="AL82" s="60"/>
      <c r="AM82" s="29" t="str">
        <f>IF(Table_Styles[[#This Row],[PT]]&lt;&gt;"",Table_Styles[[#This Row],[PT]],IF(Table_Styles[[#This Row],[PT Default]]&lt;&gt;"",Table_Styles[[#This Row],[PT Default]],""))</f>
        <v/>
      </c>
      <c r="AN82" s="59"/>
      <c r="AO82" s="60"/>
      <c r="AP82" s="29" t="str">
        <f>IF(Table_Styles[[#This Row],[PR]]&lt;&gt;"",Table_Styles[[#This Row],[PR]],IF(Table_Styles[[#This Row],[PR Default]]&lt;&gt;"",Table_Styles[[#This Row],[PR Default]],""))</f>
        <v/>
      </c>
      <c r="AQ82" s="59"/>
      <c r="AR82" s="60"/>
      <c r="AS82" s="29" t="str">
        <f>IF(Table_Styles[[#This Row],[PB]]&lt;&gt;"",Table_Styles[[#This Row],[PB]],IF(Table_Styles[[#This Row],[PB Default]]&lt;&gt;"",Table_Styles[[#This Row],[PB Default]],""))</f>
        <v/>
      </c>
      <c r="AT82" s="59"/>
      <c r="AU82" s="60"/>
      <c r="AV82" s="29" t="str">
        <f>IF(Table_Styles[[#This Row],[PL]]&lt;&gt;"",Table_Styles[[#This Row],[PL]],IF(Table_Styles[[#This Row],[PL Default]]&lt;&gt;"",Table_Styles[[#This Row],[PL Default]],""))</f>
        <v/>
      </c>
      <c r="AW82" s="59"/>
      <c r="AX82" s="60"/>
      <c r="AY82" s="29" t="str">
        <f>IF(Table_Styles[[#This Row],[BT]]&lt;&gt;"",Table_Styles[[#This Row],[BT]],IF(Table_Styles[[#This Row],[BT Default]]&lt;&gt;"",Table_Styles[[#This Row],[BT Default]],""))</f>
        <v/>
      </c>
      <c r="AZ82" s="59"/>
      <c r="BA82" s="60"/>
      <c r="BB82" s="29" t="str">
        <f>IF(Table_Styles[[#This Row],[BR]]&lt;&gt;"",Table_Styles[[#This Row],[BR]],IF(Table_Styles[[#This Row],[BR Default]]&lt;&gt;"",Table_Styles[[#This Row],[BR Default]],""))</f>
        <v/>
      </c>
      <c r="BC82" s="59"/>
      <c r="BD82" s="60"/>
      <c r="BE82" s="29" t="str">
        <f>IF(Table_Styles[[#This Row],[BB]]&lt;&gt;"",Table_Styles[[#This Row],[BB]],IF(Table_Styles[[#This Row],[BB Default]]&lt;&gt;"",Table_Styles[[#This Row],[BB Default]],""))</f>
        <v/>
      </c>
      <c r="BF82" s="59"/>
      <c r="BG82" s="60"/>
      <c r="BH82" s="29" t="str">
        <f>IF(Table_Styles[[#This Row],[BL]]&lt;&gt;"",Table_Styles[[#This Row],[BL]],IF(Table_Styles[[#This Row],[BL Default]]&lt;&gt;"",Table_Styles[[#This Row],[BL Default]],""))</f>
        <v/>
      </c>
      <c r="BI82" s="60"/>
      <c r="BJ82" s="60"/>
      <c r="BK82" s="29" t="str">
        <f>IF(Table_Styles[[#This Row],[Width]]&lt;&gt;"",Table_Styles[[#This Row],[Width]],IF(Table_Styles[[#This Row],[Width Default]]&lt;&gt;"",Table_Styles[[#This Row],[Width Default]],""))</f>
        <v/>
      </c>
      <c r="BL82" s="60"/>
      <c r="BM82" s="60"/>
      <c r="BN82" s="29" t="str">
        <f>IF(Table_Styles[[#This Row],[Height]]&lt;&gt;"",Table_Styles[[#This Row],[Height]],IF(Table_Styles[[#This Row],[Height Default]]&lt;&gt;"",Table_Styles[[#This Row],[Height Default]],""))</f>
        <v/>
      </c>
      <c r="BO82" s="29"/>
      <c r="BP82" s="29"/>
      <c r="BQ82" s="29" t="str">
        <f>IF(Table_Styles[[#This Row],[Top]]&lt;&gt;"",Table_Styles[[#This Row],[Top]],IF(Table_Styles[[#This Row],[Top Default]]&lt;&gt;"",Table_Styles[[#This Row],[Top Default]],""))</f>
        <v/>
      </c>
      <c r="BR82" s="29"/>
      <c r="BS82" s="29"/>
      <c r="BT82" s="29" t="str">
        <f>IF(Table_Styles[[#This Row],[Right]]&lt;&gt;"",Table_Styles[[#This Row],[Right]],IF(Table_Styles[[#This Row],[Right Default]]&lt;&gt;"",Table_Styles[[#This Row],[Right Default]],""))</f>
        <v/>
      </c>
      <c r="BU82" s="29"/>
      <c r="BV82" s="29"/>
      <c r="BW82" s="29" t="str">
        <f>IF(Table_Styles[[#This Row],[Bottom]]&lt;&gt;"",Table_Styles[[#This Row],[Bottom]],IF(Table_Styles[[#This Row],[Bottom Default]]&lt;&gt;"",Table_Styles[[#This Row],[Bottom Default]],""))</f>
        <v/>
      </c>
      <c r="BX82" s="29"/>
      <c r="BY82" s="29"/>
      <c r="BZ82" s="29" t="str">
        <f>IF(Table_Styles[[#This Row],[Left]]&lt;&gt;"",Table_Styles[[#This Row],[Left]],IF(Table_Styles[[#This Row],[Left Default]]&lt;&gt;"",Table_Styles[[#This Row],[Left Default]],""))</f>
        <v/>
      </c>
      <c r="CA82" s="59"/>
      <c r="CB82" s="103" t="str">
        <f>IF(AND(Table_Styles[[#This Row],[Selector]]&lt;&gt;"",Table_Styles[[#This Row],[Font Family Used]]&lt;&gt;"",Table_Styles[[#This Row],[Font Weight Used]]&lt;&gt;""),Table_Styles[[#This Row],[Font Family Used]]&amp;" "&amp;Table_Styles[[#This Row],[Font Weight Used]],"")</f>
        <v>Montserrat 700</v>
      </c>
      <c r="CC82" s="103" t="str">
        <f ca="1">IF(AND(Table_Styles[[#This Row],[Selector]],COUNTIF(OFFSET(CC:CC,0,0,ROW()-1,1),"="&amp;Table_Styles[[#This Row],[Font]])=0),Table_Styles[[#This Row],[Font]],"")</f>
        <v/>
      </c>
      <c r="CD82" s="103" t="str">
        <f ca="1">IF(Table_Styles[[#This Row],[Unique Font]]&lt;&gt;"",
"{""fontFamily"":"""&amp;Table_Styles[[#This Row],[Font Family Used]]&amp;""",""fontWeight"":"&amp;Table_Styles[[#This Row],[Font Weight Used]]&amp;"}","")</f>
        <v/>
      </c>
      <c r="CE8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700;color: #1d1c1c</v>
      </c>
      <c r="CF82" s="106" t="str">
        <f>IF(AND(Table_Styles[[#This Row],[Selector]]&lt;&gt;"", Table_Styles[[#This Row],[Config Properties]]&lt;&gt;""),
Table_Styles[[#This Row],[Selector]]&amp;" { "&amp;Table_Styles[[#This Row],[Config Properties]]&amp;" }","")</f>
        <v>.ui-datepicker .ui-datepicker-calendar th { font-family: 'Montserrat';font-size: 14px;font-weight: 700;color: #1d1c1c }</v>
      </c>
      <c r="CG82" s="106" t="str">
        <f xml:space="preserve">
SUBSTITUTE(SUBSTITUTE(SUBSTITUTE(SUBSTITUTE(SUBSTITUTE(SUBSTITUTE(SUBSTITUTE(SUBSTITUTE(Table_Styles[[#This Row],[Config]],
" {","{"),
"{ ","{"),
" }","}"),
"} ","}"),
" ,",","),
", ",","),
" :",":"),
": ",":")</f>
        <v>.ui-datepicker .ui-datepicker-calendar th{font-family:'Montserrat';font-size:14px;font-weight:700;color:#1d1c1c}</v>
      </c>
    </row>
    <row r="83" spans="2:85" ht="21" customHeight="1">
      <c r="B83" s="103" t="s">
        <v>472</v>
      </c>
      <c r="C83" s="175" t="s">
        <v>473</v>
      </c>
      <c r="D83" s="59"/>
      <c r="E83" s="60" t="str">
        <f>Settings_Styling_Font_Body_Text</f>
        <v>Montserrat</v>
      </c>
      <c r="F83" s="29" t="str">
        <f>IF(Table_Styles[[#This Row],[Font Family]]&lt;&gt;"",Table_Styles[[#This Row],[Font Family]],IF(Table_Styles[[#This Row],[Font Family Default]]&lt;&gt;"",Table_Styles[[#This Row],[Font Family Default]],""))</f>
        <v>Montserrat</v>
      </c>
      <c r="G83" s="59"/>
      <c r="H83" s="135" t="s">
        <v>406</v>
      </c>
      <c r="I83" s="50" t="str">
        <f>IF(Table_Styles[[#This Row],[Font Size]]&lt;&gt;"",Table_Styles[[#This Row],[Font Size]],IF(Table_Styles[[#This Row],[Font Size Default]]&lt;&gt;"",Table_Styles[[#This Row],[Font Size Default]],""))</f>
        <v>13px</v>
      </c>
      <c r="J83" s="59"/>
      <c r="K83" s="60">
        <f>Settings_Styling_Font_Weight_Body_Text</f>
        <v>400</v>
      </c>
      <c r="L83" s="50">
        <f>IF(Table_Styles[[#This Row],[Font Weight]]&lt;&gt;"",Table_Styles[[#This Row],[Font Weight]],IF(Table_Styles[[#This Row],[Font Weight Default]]&lt;&gt;"",Table_Styles[[#This Row],[Font Weight Default]],""))</f>
        <v>400</v>
      </c>
      <c r="M83" s="59"/>
      <c r="N83" s="59" t="str">
        <f>Colour_Foreground_1</f>
        <v>#1d1c1c</v>
      </c>
      <c r="O83" s="50" t="str">
        <f>IF(Table_Styles[[#This Row],[Colour]]&lt;&gt;"",Table_Styles[[#This Row],[Colour]],IF(Table_Styles[[#This Row],[Colour Default]]&lt;&gt;"",Table_Styles[[#This Row],[Colour Default]],""))</f>
        <v>#1d1c1c</v>
      </c>
      <c r="P83" s="59"/>
      <c r="Q83" s="135" t="str">
        <f>Colour_Background_2</f>
        <v>#cfdaeb</v>
      </c>
      <c r="R83" s="50" t="str">
        <f>IF(Table_Styles[[#This Row],[Background]]&lt;&gt;"",Table_Styles[[#This Row],[Background]],IF(Table_Styles[[#This Row],[Background Default]]&lt;&gt;"",Table_Styles[[#This Row],[Background Default]],""))</f>
        <v>#cfdaeb</v>
      </c>
      <c r="S83" s="59"/>
      <c r="T83" s="59" t="s">
        <v>409</v>
      </c>
      <c r="U83" s="50" t="str">
        <f>IF(Table_Styles[[#This Row],[Border]]&lt;&gt;"",Table_Styles[[#This Row],[Border]],IF(Table_Styles[[#This Row],[Border Default]]&lt;&gt;"",Table_Styles[[#This Row],[Border Default]],""))</f>
        <v>none</v>
      </c>
      <c r="V83" s="59"/>
      <c r="W83" s="59"/>
      <c r="X83" s="50" t="str">
        <f>IF(Table_Styles[[#This Row],[Border Radius]]&lt;&gt;"",Table_Styles[[#This Row],[Border Radius]],IF(Table_Styles[[#This Row],[Border Radius Default]]&lt;&gt;"",Table_Styles[[#This Row],[Border Radius Default]],""))</f>
        <v/>
      </c>
      <c r="Y83" s="59"/>
      <c r="Z83" s="59"/>
      <c r="AA83" s="50" t="str">
        <f>IF(Table_Styles[[#This Row],[MT]]&lt;&gt;"",Table_Styles[[#This Row],[MT]],IF(Table_Styles[[#This Row],[MT Default]]&lt;&gt;"",Table_Styles[[#This Row],[MT Default]],""))</f>
        <v/>
      </c>
      <c r="AB83" s="59"/>
      <c r="AC83" s="59"/>
      <c r="AD83" s="50" t="str">
        <f>IF(Table_Styles[[#This Row],[MR]]&lt;&gt;"",Table_Styles[[#This Row],[MR]],IF(Table_Styles[[#This Row],[MR Default]]&lt;&gt;"",Table_Styles[[#This Row],[MR Default]],""))</f>
        <v/>
      </c>
      <c r="AE83" s="59"/>
      <c r="AF83" s="59"/>
      <c r="AG83" s="50" t="str">
        <f>IF(Table_Styles[[#This Row],[MB]]&lt;&gt;"",Table_Styles[[#This Row],[MB]],IF(Table_Styles[[#This Row],[MB Default]]&lt;&gt;"",Table_Styles[[#This Row],[MB Default]],""))</f>
        <v/>
      </c>
      <c r="AH83" s="59"/>
      <c r="AI83" s="59"/>
      <c r="AJ83" s="50" t="str">
        <f>IF(Table_Styles[[#This Row],[ML]]&lt;&gt;"",Table_Styles[[#This Row],[ML]],IF(Table_Styles[[#This Row],[ML Default]]&lt;&gt;"",Table_Styles[[#This Row],[ML Default]],""))</f>
        <v/>
      </c>
      <c r="AK83" s="59"/>
      <c r="AL83" s="59"/>
      <c r="AM83" s="50" t="str">
        <f>IF(Table_Styles[[#This Row],[PT]]&lt;&gt;"",Table_Styles[[#This Row],[PT]],IF(Table_Styles[[#This Row],[PT Default]]&lt;&gt;"",Table_Styles[[#This Row],[PT Default]],""))</f>
        <v/>
      </c>
      <c r="AN83" s="59"/>
      <c r="AO83" s="135" t="s">
        <v>465</v>
      </c>
      <c r="AP83" s="50" t="str">
        <f>IF(Table_Styles[[#This Row],[PR]]&lt;&gt;"",Table_Styles[[#This Row],[PR]],IF(Table_Styles[[#This Row],[PR Default]]&lt;&gt;"",Table_Styles[[#This Row],[PR Default]],""))</f>
        <v>4px</v>
      </c>
      <c r="AQ83" s="59"/>
      <c r="AR83" s="135" t="s">
        <v>431</v>
      </c>
      <c r="AS83" s="50" t="str">
        <f>IF(Table_Styles[[#This Row],[PB]]&lt;&gt;"",Table_Styles[[#This Row],[PB]],IF(Table_Styles[[#This Row],[PB Default]]&lt;&gt;"",Table_Styles[[#This Row],[PB Default]],""))</f>
        <v>3px</v>
      </c>
      <c r="AT83" s="59"/>
      <c r="AU83" s="59"/>
      <c r="AV83" s="50" t="str">
        <f>IF(Table_Styles[[#This Row],[PL]]&lt;&gt;"",Table_Styles[[#This Row],[PL]],IF(Table_Styles[[#This Row],[PL Default]]&lt;&gt;"",Table_Styles[[#This Row],[PL Default]],""))</f>
        <v/>
      </c>
      <c r="AW83" s="59"/>
      <c r="AX83" s="59"/>
      <c r="AY83" s="50" t="str">
        <f>IF(Table_Styles[[#This Row],[BT]]&lt;&gt;"",Table_Styles[[#This Row],[BT]],IF(Table_Styles[[#This Row],[BT Default]]&lt;&gt;"",Table_Styles[[#This Row],[BT Default]],""))</f>
        <v/>
      </c>
      <c r="AZ83" s="59"/>
      <c r="BA83" s="59"/>
      <c r="BB83" s="50" t="str">
        <f>IF(Table_Styles[[#This Row],[BR]]&lt;&gt;"",Table_Styles[[#This Row],[BR]],IF(Table_Styles[[#This Row],[BR Default]]&lt;&gt;"",Table_Styles[[#This Row],[BR Default]],""))</f>
        <v/>
      </c>
      <c r="BC83" s="59"/>
      <c r="BD83" s="59"/>
      <c r="BE83" s="50" t="str">
        <f>IF(Table_Styles[[#This Row],[BB]]&lt;&gt;"",Table_Styles[[#This Row],[BB]],IF(Table_Styles[[#This Row],[BB Default]]&lt;&gt;"",Table_Styles[[#This Row],[BB Default]],""))</f>
        <v/>
      </c>
      <c r="BF83" s="59"/>
      <c r="BG83" s="59"/>
      <c r="BH83" s="50" t="str">
        <f>IF(Table_Styles[[#This Row],[BL]]&lt;&gt;"",Table_Styles[[#This Row],[BL]],IF(Table_Styles[[#This Row],[BL Default]]&lt;&gt;"",Table_Styles[[#This Row],[BL Default]],""))</f>
        <v/>
      </c>
      <c r="BI83" s="59"/>
      <c r="BJ83" s="59"/>
      <c r="BK83" s="50" t="str">
        <f>IF(Table_Styles[[#This Row],[Width]]&lt;&gt;"",Table_Styles[[#This Row],[Width]],IF(Table_Styles[[#This Row],[Width Default]]&lt;&gt;"",Table_Styles[[#This Row],[Width Default]],""))</f>
        <v/>
      </c>
      <c r="BL83" s="59"/>
      <c r="BM83" s="59"/>
      <c r="BN83" s="50" t="str">
        <f>IF(Table_Styles[[#This Row],[Height]]&lt;&gt;"",Table_Styles[[#This Row],[Height]],IF(Table_Styles[[#This Row],[Height Default]]&lt;&gt;"",Table_Styles[[#This Row],[Height Default]],""))</f>
        <v/>
      </c>
      <c r="BO83" s="50"/>
      <c r="BP83" s="50"/>
      <c r="BQ83" s="50" t="str">
        <f>IF(Table_Styles[[#This Row],[Top]]&lt;&gt;"",Table_Styles[[#This Row],[Top]],IF(Table_Styles[[#This Row],[Top Default]]&lt;&gt;"",Table_Styles[[#This Row],[Top Default]],""))</f>
        <v/>
      </c>
      <c r="BR83" s="50"/>
      <c r="BS83" s="50"/>
      <c r="BT83" s="50" t="str">
        <f>IF(Table_Styles[[#This Row],[Right]]&lt;&gt;"",Table_Styles[[#This Row],[Right]],IF(Table_Styles[[#This Row],[Right Default]]&lt;&gt;"",Table_Styles[[#This Row],[Right Default]],""))</f>
        <v/>
      </c>
      <c r="BU83" s="50"/>
      <c r="BV83" s="50"/>
      <c r="BW83" s="50" t="str">
        <f>IF(Table_Styles[[#This Row],[Bottom]]&lt;&gt;"",Table_Styles[[#This Row],[Bottom]],IF(Table_Styles[[#This Row],[Bottom Default]]&lt;&gt;"",Table_Styles[[#This Row],[Bottom Default]],""))</f>
        <v/>
      </c>
      <c r="BX83" s="50"/>
      <c r="BY83" s="50"/>
      <c r="BZ83" s="50" t="str">
        <f>IF(Table_Styles[[#This Row],[Left]]&lt;&gt;"",Table_Styles[[#This Row],[Left]],IF(Table_Styles[[#This Row],[Left Default]]&lt;&gt;"",Table_Styles[[#This Row],[Left Default]],""))</f>
        <v/>
      </c>
      <c r="CA83" s="59"/>
      <c r="CB83" s="103" t="str">
        <f>IF(AND(Table_Styles[[#This Row],[Selector]]&lt;&gt;"",Table_Styles[[#This Row],[Font Family Used]]&lt;&gt;"",Table_Styles[[#This Row],[Font Weight Used]]&lt;&gt;""),Table_Styles[[#This Row],[Font Family Used]]&amp;" "&amp;Table_Styles[[#This Row],[Font Weight Used]],"")</f>
        <v>Montserrat 400</v>
      </c>
      <c r="CC83" s="103" t="str">
        <f ca="1">IF(AND(Table_Styles[[#This Row],[Selector]],COUNTIF(OFFSET(CC:CC,0,0,ROW()-1,1),"="&amp;Table_Styles[[#This Row],[Font]])=0),Table_Styles[[#This Row],[Font]],"")</f>
        <v/>
      </c>
      <c r="CD83" s="103" t="str">
        <f ca="1">IF(Table_Styles[[#This Row],[Unique Font]]&lt;&gt;"",
"{""fontFamily"":"""&amp;Table_Styles[[#This Row],[Font Family Used]]&amp;""",""fontWeight"":"&amp;Table_Styles[[#This Row],[Font Weight Used]]&amp;"}","")</f>
        <v/>
      </c>
      <c r="CE8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400;color: #1d1c1c;background: #cfdaeb;border: none;padding-right: 4px;padding-bottom: 3px</v>
      </c>
      <c r="CF83" s="106" t="str">
        <f>IF(AND(Table_Styles[[#This Row],[Selector]]&lt;&gt;"", Table_Styles[[#This Row],[Config Properties]]&lt;&gt;""),
Table_Styles[[#This Row],[Selector]]&amp;" { "&amp;Table_Styles[[#This Row],[Config Properties]]&amp;" }","")</f>
        <v>.ui-widget-content .ui-state-default { font-family: 'Montserrat';font-size: 13px;font-weight: 400;color: #1d1c1c;background: #cfdaeb;border: none;padding-right: 4px;padding-bottom: 3px }</v>
      </c>
      <c r="CG83" s="106" t="str">
        <f xml:space="preserve">
SUBSTITUTE(SUBSTITUTE(SUBSTITUTE(SUBSTITUTE(SUBSTITUTE(SUBSTITUTE(SUBSTITUTE(SUBSTITUTE(Table_Styles[[#This Row],[Config]],
" {","{"),
"{ ","{"),
" }","}"),
"} ","}"),
" ,",","),
", ",","),
" :",":"),
": ",":")</f>
        <v>.ui-widget-content .ui-state-default{font-family:'Montserrat';font-size:13px;font-weight:400;color:#1d1c1c;background:#cfdaeb;border:none;padding-right:4px;padding-bottom:3px}</v>
      </c>
    </row>
    <row r="84" spans="2:85" ht="21" customHeight="1">
      <c r="B84" s="103" t="s">
        <v>474</v>
      </c>
      <c r="C84" s="175" t="s">
        <v>475</v>
      </c>
      <c r="D84" s="59"/>
      <c r="E84" s="60"/>
      <c r="F84" s="29" t="str">
        <f>IF(Table_Styles[[#This Row],[Font Family]]&lt;&gt;"",Table_Styles[[#This Row],[Font Family]],IF(Table_Styles[[#This Row],[Font Family Default]]&lt;&gt;"",Table_Styles[[#This Row],[Font Family Default]],""))</f>
        <v/>
      </c>
      <c r="G84" s="59"/>
      <c r="H84" s="135"/>
      <c r="I84" s="50" t="str">
        <f>IF(Table_Styles[[#This Row],[Font Size]]&lt;&gt;"",Table_Styles[[#This Row],[Font Size]],IF(Table_Styles[[#This Row],[Font Size Default]]&lt;&gt;"",Table_Styles[[#This Row],[Font Size Default]],""))</f>
        <v/>
      </c>
      <c r="J84" s="59"/>
      <c r="K84" s="60"/>
      <c r="L84" s="50" t="str">
        <f>IF(Table_Styles[[#This Row],[Font Weight]]&lt;&gt;"",Table_Styles[[#This Row],[Font Weight]],IF(Table_Styles[[#This Row],[Font Weight Default]]&lt;&gt;"",Table_Styles[[#This Row],[Font Weight Default]],""))</f>
        <v/>
      </c>
      <c r="M84" s="59"/>
      <c r="N84" s="59" t="str">
        <f>Colour_Foreground_1</f>
        <v>#1d1c1c</v>
      </c>
      <c r="O84" s="50" t="str">
        <f>IF(Table_Styles[[#This Row],[Colour]]&lt;&gt;"",Table_Styles[[#This Row],[Colour]],IF(Table_Styles[[#This Row],[Colour Default]]&lt;&gt;"",Table_Styles[[#This Row],[Colour Default]],""))</f>
        <v>#1d1c1c</v>
      </c>
      <c r="P84" s="59"/>
      <c r="Q84" s="135" t="str">
        <f>Colour_Background_3</f>
        <v>#cfdaeb</v>
      </c>
      <c r="R84" s="50" t="str">
        <f>IF(Table_Styles[[#This Row],[Background]]&lt;&gt;"",Table_Styles[[#This Row],[Background]],IF(Table_Styles[[#This Row],[Background Default]]&lt;&gt;"",Table_Styles[[#This Row],[Background Default]],""))</f>
        <v>#cfdaeb</v>
      </c>
      <c r="S84" s="59"/>
      <c r="T84" s="59" t="s">
        <v>409</v>
      </c>
      <c r="U84" s="50" t="str">
        <f>IF(Table_Styles[[#This Row],[Border]]&lt;&gt;"",Table_Styles[[#This Row],[Border]],IF(Table_Styles[[#This Row],[Border Default]]&lt;&gt;"",Table_Styles[[#This Row],[Border Default]],""))</f>
        <v>none</v>
      </c>
      <c r="V84" s="59"/>
      <c r="W84" s="59"/>
      <c r="X84" s="50" t="str">
        <f>IF(Table_Styles[[#This Row],[Border Radius]]&lt;&gt;"",Table_Styles[[#This Row],[Border Radius]],IF(Table_Styles[[#This Row],[Border Radius Default]]&lt;&gt;"",Table_Styles[[#This Row],[Border Radius Default]],""))</f>
        <v/>
      </c>
      <c r="Y84" s="59"/>
      <c r="Z84" s="59"/>
      <c r="AA84" s="50" t="str">
        <f>IF(Table_Styles[[#This Row],[MT]]&lt;&gt;"",Table_Styles[[#This Row],[MT]],IF(Table_Styles[[#This Row],[MT Default]]&lt;&gt;"",Table_Styles[[#This Row],[MT Default]],""))</f>
        <v/>
      </c>
      <c r="AB84" s="59"/>
      <c r="AC84" s="59"/>
      <c r="AD84" s="50" t="str">
        <f>IF(Table_Styles[[#This Row],[MR]]&lt;&gt;"",Table_Styles[[#This Row],[MR]],IF(Table_Styles[[#This Row],[MR Default]]&lt;&gt;"",Table_Styles[[#This Row],[MR Default]],""))</f>
        <v/>
      </c>
      <c r="AE84" s="59"/>
      <c r="AF84" s="59"/>
      <c r="AG84" s="50" t="str">
        <f>IF(Table_Styles[[#This Row],[MB]]&lt;&gt;"",Table_Styles[[#This Row],[MB]],IF(Table_Styles[[#This Row],[MB Default]]&lt;&gt;"",Table_Styles[[#This Row],[MB Default]],""))</f>
        <v/>
      </c>
      <c r="AH84" s="59"/>
      <c r="AI84" s="59"/>
      <c r="AJ84" s="50" t="str">
        <f>IF(Table_Styles[[#This Row],[ML]]&lt;&gt;"",Table_Styles[[#This Row],[ML]],IF(Table_Styles[[#This Row],[ML Default]]&lt;&gt;"",Table_Styles[[#This Row],[ML Default]],""))</f>
        <v/>
      </c>
      <c r="AK84" s="59"/>
      <c r="AL84" s="59"/>
      <c r="AM84" s="50" t="str">
        <f>IF(Table_Styles[[#This Row],[PT]]&lt;&gt;"",Table_Styles[[#This Row],[PT]],IF(Table_Styles[[#This Row],[PT Default]]&lt;&gt;"",Table_Styles[[#This Row],[PT Default]],""))</f>
        <v/>
      </c>
      <c r="AN84" s="59"/>
      <c r="AO84" s="59"/>
      <c r="AP84" s="50" t="str">
        <f>IF(Table_Styles[[#This Row],[PR]]&lt;&gt;"",Table_Styles[[#This Row],[PR]],IF(Table_Styles[[#This Row],[PR Default]]&lt;&gt;"",Table_Styles[[#This Row],[PR Default]],""))</f>
        <v/>
      </c>
      <c r="AQ84" s="59"/>
      <c r="AR84" s="59"/>
      <c r="AS84" s="50" t="str">
        <f>IF(Table_Styles[[#This Row],[PB]]&lt;&gt;"",Table_Styles[[#This Row],[PB]],IF(Table_Styles[[#This Row],[PB Default]]&lt;&gt;"",Table_Styles[[#This Row],[PB Default]],""))</f>
        <v/>
      </c>
      <c r="AT84" s="59"/>
      <c r="AU84" s="59"/>
      <c r="AV84" s="50" t="str">
        <f>IF(Table_Styles[[#This Row],[PL]]&lt;&gt;"",Table_Styles[[#This Row],[PL]],IF(Table_Styles[[#This Row],[PL Default]]&lt;&gt;"",Table_Styles[[#This Row],[PL Default]],""))</f>
        <v/>
      </c>
      <c r="AW84" s="59"/>
      <c r="AX84" s="59"/>
      <c r="AY84" s="50" t="str">
        <f>IF(Table_Styles[[#This Row],[BT]]&lt;&gt;"",Table_Styles[[#This Row],[BT]],IF(Table_Styles[[#This Row],[BT Default]]&lt;&gt;"",Table_Styles[[#This Row],[BT Default]],""))</f>
        <v/>
      </c>
      <c r="AZ84" s="59"/>
      <c r="BA84" s="59"/>
      <c r="BB84" s="50" t="str">
        <f>IF(Table_Styles[[#This Row],[BR]]&lt;&gt;"",Table_Styles[[#This Row],[BR]],IF(Table_Styles[[#This Row],[BR Default]]&lt;&gt;"",Table_Styles[[#This Row],[BR Default]],""))</f>
        <v/>
      </c>
      <c r="BC84" s="59"/>
      <c r="BD84" s="59"/>
      <c r="BE84" s="50" t="str">
        <f>IF(Table_Styles[[#This Row],[BB]]&lt;&gt;"",Table_Styles[[#This Row],[BB]],IF(Table_Styles[[#This Row],[BB Default]]&lt;&gt;"",Table_Styles[[#This Row],[BB Default]],""))</f>
        <v/>
      </c>
      <c r="BF84" s="59"/>
      <c r="BG84" s="59"/>
      <c r="BH84" s="50" t="str">
        <f>IF(Table_Styles[[#This Row],[BL]]&lt;&gt;"",Table_Styles[[#This Row],[BL]],IF(Table_Styles[[#This Row],[BL Default]]&lt;&gt;"",Table_Styles[[#This Row],[BL Default]],""))</f>
        <v/>
      </c>
      <c r="BI84" s="59"/>
      <c r="BJ84" s="59"/>
      <c r="BK84" s="50" t="str">
        <f>IF(Table_Styles[[#This Row],[Width]]&lt;&gt;"",Table_Styles[[#This Row],[Width]],IF(Table_Styles[[#This Row],[Width Default]]&lt;&gt;"",Table_Styles[[#This Row],[Width Default]],""))</f>
        <v/>
      </c>
      <c r="BL84" s="59"/>
      <c r="BM84" s="59"/>
      <c r="BN84" s="50" t="str">
        <f>IF(Table_Styles[[#This Row],[Height]]&lt;&gt;"",Table_Styles[[#This Row],[Height]],IF(Table_Styles[[#This Row],[Height Default]]&lt;&gt;"",Table_Styles[[#This Row],[Height Default]],""))</f>
        <v/>
      </c>
      <c r="BO84" s="50"/>
      <c r="BP84" s="50"/>
      <c r="BQ84" s="50" t="str">
        <f>IF(Table_Styles[[#This Row],[Top]]&lt;&gt;"",Table_Styles[[#This Row],[Top]],IF(Table_Styles[[#This Row],[Top Default]]&lt;&gt;"",Table_Styles[[#This Row],[Top Default]],""))</f>
        <v/>
      </c>
      <c r="BR84" s="50"/>
      <c r="BS84" s="50"/>
      <c r="BT84" s="50" t="str">
        <f>IF(Table_Styles[[#This Row],[Right]]&lt;&gt;"",Table_Styles[[#This Row],[Right]],IF(Table_Styles[[#This Row],[Right Default]]&lt;&gt;"",Table_Styles[[#This Row],[Right Default]],""))</f>
        <v/>
      </c>
      <c r="BU84" s="50"/>
      <c r="BV84" s="50"/>
      <c r="BW84" s="50" t="str">
        <f>IF(Table_Styles[[#This Row],[Bottom]]&lt;&gt;"",Table_Styles[[#This Row],[Bottom]],IF(Table_Styles[[#This Row],[Bottom Default]]&lt;&gt;"",Table_Styles[[#This Row],[Bottom Default]],""))</f>
        <v/>
      </c>
      <c r="BX84" s="50"/>
      <c r="BY84" s="50"/>
      <c r="BZ84" s="50" t="str">
        <f>IF(Table_Styles[[#This Row],[Left]]&lt;&gt;"",Table_Styles[[#This Row],[Left]],IF(Table_Styles[[#This Row],[Left Default]]&lt;&gt;"",Table_Styles[[#This Row],[Left Default]],""))</f>
        <v/>
      </c>
      <c r="CA84" s="59"/>
      <c r="CB84" s="103" t="str">
        <f>IF(AND(Table_Styles[[#This Row],[Selector]]&lt;&gt;"",Table_Styles[[#This Row],[Font Family Used]]&lt;&gt;"",Table_Styles[[#This Row],[Font Weight Used]]&lt;&gt;""),Table_Styles[[#This Row],[Font Family Used]]&amp;" "&amp;Table_Styles[[#This Row],[Font Weight Used]],"")</f>
        <v/>
      </c>
      <c r="CC84" s="103" t="str">
        <f ca="1">IF(AND(Table_Styles[[#This Row],[Selector]],COUNTIF(OFFSET(CC:CC,0,0,ROW()-1,1),"="&amp;Table_Styles[[#This Row],[Font]])=0),Table_Styles[[#This Row],[Font]],"")</f>
        <v/>
      </c>
      <c r="CD84" s="103" t="str">
        <f ca="1">IF(Table_Styles[[#This Row],[Unique Font]]&lt;&gt;"",
"{""fontFamily"":"""&amp;Table_Styles[[#This Row],[Font Family Used]]&amp;""",""fontWeight"":"&amp;Table_Styles[[#This Row],[Font Weight Used]]&amp;"}","")</f>
        <v/>
      </c>
      <c r="CE84"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#1d1c1c;background: #cfdaeb;border: none</v>
      </c>
      <c r="CF84" s="106" t="str">
        <f>IF(AND(Table_Styles[[#This Row],[Selector]]&lt;&gt;"", Table_Styles[[#This Row],[Config Properties]]&lt;&gt;""),
Table_Styles[[#This Row],[Selector]]&amp;" { "&amp;Table_Styles[[#This Row],[Config Properties]]&amp;" }","")</f>
        <v>.ui-widget-content .ui-state-hover { color: #1d1c1c;background: #cfdaeb;border: none }</v>
      </c>
      <c r="CG84" s="106" t="str">
        <f xml:space="preserve">
SUBSTITUTE(SUBSTITUTE(SUBSTITUTE(SUBSTITUTE(SUBSTITUTE(SUBSTITUTE(SUBSTITUTE(SUBSTITUTE(Table_Styles[[#This Row],[Config]],
" {","{"),
"{ ","{"),
" }","}"),
"} ","}"),
" ,",","),
", ",","),
" :",":"),
": ",":")</f>
        <v>.ui-widget-content .ui-state-hover{color:#1d1c1c;background:#cfdaeb;border:none}</v>
      </c>
    </row>
    <row r="85" spans="2:85" ht="21" customHeight="1">
      <c r="B85" s="103" t="s">
        <v>476</v>
      </c>
      <c r="C85" s="175" t="s">
        <v>477</v>
      </c>
      <c r="D85" s="59"/>
      <c r="E85" s="60"/>
      <c r="F85" s="50" t="str">
        <f>IF(Table_Styles[[#This Row],[Font Family]]&lt;&gt;"",Table_Styles[[#This Row],[Font Family]],IF(Table_Styles[[#This Row],[Font Family Default]]&lt;&gt;"",Table_Styles[[#This Row],[Font Family Default]],""))</f>
        <v/>
      </c>
      <c r="G85" s="59"/>
      <c r="H85" s="135"/>
      <c r="I85" s="50" t="str">
        <f>IF(Table_Styles[[#This Row],[Font Size]]&lt;&gt;"",Table_Styles[[#This Row],[Font Size]],IF(Table_Styles[[#This Row],[Font Size Default]]&lt;&gt;"",Table_Styles[[#This Row],[Font Size Default]],""))</f>
        <v/>
      </c>
      <c r="J85" s="59"/>
      <c r="K85" s="60"/>
      <c r="L85" s="50" t="str">
        <f>IF(Table_Styles[[#This Row],[Font Weight]]&lt;&gt;"",Table_Styles[[#This Row],[Font Weight]],IF(Table_Styles[[#This Row],[Font Weight Default]]&lt;&gt;"",Table_Styles[[#This Row],[Font Weight Default]],""))</f>
        <v/>
      </c>
      <c r="M85" s="59"/>
      <c r="N85" s="59" t="str">
        <f>Colour_Background_1</f>
        <v>#FFFFFF</v>
      </c>
      <c r="O85" s="50" t="str">
        <f>IF(Table_Styles[[#This Row],[Colour]]&lt;&gt;"",Table_Styles[[#This Row],[Colour]],IF(Table_Styles[[#This Row],[Colour Default]]&lt;&gt;"",Table_Styles[[#This Row],[Colour Default]],""))</f>
        <v>#FFFFFF</v>
      </c>
      <c r="P85" s="59"/>
      <c r="Q85" s="59" t="str">
        <f>Colour_Foreground_2</f>
        <v>#3a62a0</v>
      </c>
      <c r="R85" s="50" t="str">
        <f>IF(Table_Styles[[#This Row],[Background]]&lt;&gt;"",Table_Styles[[#This Row],[Background]],IF(Table_Styles[[#This Row],[Background Default]]&lt;&gt;"",Table_Styles[[#This Row],[Background Default]],""))</f>
        <v>#3a62a0</v>
      </c>
      <c r="S85" s="59"/>
      <c r="T85" s="59" t="s">
        <v>409</v>
      </c>
      <c r="U85" s="50" t="str">
        <f>IF(Table_Styles[[#This Row],[Border]]&lt;&gt;"",Table_Styles[[#This Row],[Border]],IF(Table_Styles[[#This Row],[Border Default]]&lt;&gt;"",Table_Styles[[#This Row],[Border Default]],""))</f>
        <v>none</v>
      </c>
      <c r="V85" s="59"/>
      <c r="W85" s="59"/>
      <c r="X85" s="50" t="str">
        <f>IF(Table_Styles[[#This Row],[Border Radius]]&lt;&gt;"",Table_Styles[[#This Row],[Border Radius]],IF(Table_Styles[[#This Row],[Border Radius Default]]&lt;&gt;"",Table_Styles[[#This Row],[Border Radius Default]],""))</f>
        <v/>
      </c>
      <c r="Y85" s="59"/>
      <c r="Z85" s="59"/>
      <c r="AA85" s="50" t="str">
        <f>IF(Table_Styles[[#This Row],[MT]]&lt;&gt;"",Table_Styles[[#This Row],[MT]],IF(Table_Styles[[#This Row],[MT Default]]&lt;&gt;"",Table_Styles[[#This Row],[MT Default]],""))</f>
        <v/>
      </c>
      <c r="AB85" s="59"/>
      <c r="AC85" s="59"/>
      <c r="AD85" s="50" t="str">
        <f>IF(Table_Styles[[#This Row],[MR]]&lt;&gt;"",Table_Styles[[#This Row],[MR]],IF(Table_Styles[[#This Row],[MR Default]]&lt;&gt;"",Table_Styles[[#This Row],[MR Default]],""))</f>
        <v/>
      </c>
      <c r="AE85" s="59"/>
      <c r="AF85" s="59"/>
      <c r="AG85" s="50" t="str">
        <f>IF(Table_Styles[[#This Row],[MB]]&lt;&gt;"",Table_Styles[[#This Row],[MB]],IF(Table_Styles[[#This Row],[MB Default]]&lt;&gt;"",Table_Styles[[#This Row],[MB Default]],""))</f>
        <v/>
      </c>
      <c r="AH85" s="59"/>
      <c r="AI85" s="59"/>
      <c r="AJ85" s="50" t="str">
        <f>IF(Table_Styles[[#This Row],[ML]]&lt;&gt;"",Table_Styles[[#This Row],[ML]],IF(Table_Styles[[#This Row],[ML Default]]&lt;&gt;"",Table_Styles[[#This Row],[ML Default]],""))</f>
        <v/>
      </c>
      <c r="AK85" s="59"/>
      <c r="AL85" s="59"/>
      <c r="AM85" s="50" t="str">
        <f>IF(Table_Styles[[#This Row],[PT]]&lt;&gt;"",Table_Styles[[#This Row],[PT]],IF(Table_Styles[[#This Row],[PT Default]]&lt;&gt;"",Table_Styles[[#This Row],[PT Default]],""))</f>
        <v/>
      </c>
      <c r="AN85" s="59"/>
      <c r="AO85" s="59"/>
      <c r="AP85" s="50" t="str">
        <f>IF(Table_Styles[[#This Row],[PR]]&lt;&gt;"",Table_Styles[[#This Row],[PR]],IF(Table_Styles[[#This Row],[PR Default]]&lt;&gt;"",Table_Styles[[#This Row],[PR Default]],""))</f>
        <v/>
      </c>
      <c r="AQ85" s="59"/>
      <c r="AR85" s="59"/>
      <c r="AS85" s="50" t="str">
        <f>IF(Table_Styles[[#This Row],[PB]]&lt;&gt;"",Table_Styles[[#This Row],[PB]],IF(Table_Styles[[#This Row],[PB Default]]&lt;&gt;"",Table_Styles[[#This Row],[PB Default]],""))</f>
        <v/>
      </c>
      <c r="AT85" s="59"/>
      <c r="AU85" s="59"/>
      <c r="AV85" s="50" t="str">
        <f>IF(Table_Styles[[#This Row],[PL]]&lt;&gt;"",Table_Styles[[#This Row],[PL]],IF(Table_Styles[[#This Row],[PL Default]]&lt;&gt;"",Table_Styles[[#This Row],[PL Default]],""))</f>
        <v/>
      </c>
      <c r="AW85" s="59"/>
      <c r="AX85" s="59"/>
      <c r="AY85" s="50" t="str">
        <f>IF(Table_Styles[[#This Row],[BT]]&lt;&gt;"",Table_Styles[[#This Row],[BT]],IF(Table_Styles[[#This Row],[BT Default]]&lt;&gt;"",Table_Styles[[#This Row],[BT Default]],""))</f>
        <v/>
      </c>
      <c r="AZ85" s="59"/>
      <c r="BA85" s="59"/>
      <c r="BB85" s="50" t="str">
        <f>IF(Table_Styles[[#This Row],[BR]]&lt;&gt;"",Table_Styles[[#This Row],[BR]],IF(Table_Styles[[#This Row],[BR Default]]&lt;&gt;"",Table_Styles[[#This Row],[BR Default]],""))</f>
        <v/>
      </c>
      <c r="BC85" s="59"/>
      <c r="BD85" s="59"/>
      <c r="BE85" s="50" t="str">
        <f>IF(Table_Styles[[#This Row],[BB]]&lt;&gt;"",Table_Styles[[#This Row],[BB]],IF(Table_Styles[[#This Row],[BB Default]]&lt;&gt;"",Table_Styles[[#This Row],[BB Default]],""))</f>
        <v/>
      </c>
      <c r="BF85" s="59"/>
      <c r="BG85" s="59"/>
      <c r="BH85" s="50" t="str">
        <f>IF(Table_Styles[[#This Row],[BL]]&lt;&gt;"",Table_Styles[[#This Row],[BL]],IF(Table_Styles[[#This Row],[BL Default]]&lt;&gt;"",Table_Styles[[#This Row],[BL Default]],""))</f>
        <v/>
      </c>
      <c r="BI85" s="59"/>
      <c r="BJ85" s="59"/>
      <c r="BK85" s="50" t="str">
        <f>IF(Table_Styles[[#This Row],[Width]]&lt;&gt;"",Table_Styles[[#This Row],[Width]],IF(Table_Styles[[#This Row],[Width Default]]&lt;&gt;"",Table_Styles[[#This Row],[Width Default]],""))</f>
        <v/>
      </c>
      <c r="BL85" s="59"/>
      <c r="BM85" s="59"/>
      <c r="BN85" s="50" t="str">
        <f>IF(Table_Styles[[#This Row],[Height]]&lt;&gt;"",Table_Styles[[#This Row],[Height]],IF(Table_Styles[[#This Row],[Height Default]]&lt;&gt;"",Table_Styles[[#This Row],[Height Default]],""))</f>
        <v/>
      </c>
      <c r="BO85" s="50"/>
      <c r="BP85" s="50"/>
      <c r="BQ85" s="50" t="str">
        <f>IF(Table_Styles[[#This Row],[Top]]&lt;&gt;"",Table_Styles[[#This Row],[Top]],IF(Table_Styles[[#This Row],[Top Default]]&lt;&gt;"",Table_Styles[[#This Row],[Top Default]],""))</f>
        <v/>
      </c>
      <c r="BR85" s="50"/>
      <c r="BS85" s="50"/>
      <c r="BT85" s="50" t="str">
        <f>IF(Table_Styles[[#This Row],[Right]]&lt;&gt;"",Table_Styles[[#This Row],[Right]],IF(Table_Styles[[#This Row],[Right Default]]&lt;&gt;"",Table_Styles[[#This Row],[Right Default]],""))</f>
        <v/>
      </c>
      <c r="BU85" s="50"/>
      <c r="BV85" s="50"/>
      <c r="BW85" s="50" t="str">
        <f>IF(Table_Styles[[#This Row],[Bottom]]&lt;&gt;"",Table_Styles[[#This Row],[Bottom]],IF(Table_Styles[[#This Row],[Bottom Default]]&lt;&gt;"",Table_Styles[[#This Row],[Bottom Default]],""))</f>
        <v/>
      </c>
      <c r="BX85" s="50"/>
      <c r="BY85" s="50"/>
      <c r="BZ85" s="50" t="str">
        <f>IF(Table_Styles[[#This Row],[Left]]&lt;&gt;"",Table_Styles[[#This Row],[Left]],IF(Table_Styles[[#This Row],[Left Default]]&lt;&gt;"",Table_Styles[[#This Row],[Left Default]],""))</f>
        <v/>
      </c>
      <c r="CA85" s="59"/>
      <c r="CB85" s="103" t="str">
        <f>IF(AND(Table_Styles[[#This Row],[Selector]]&lt;&gt;"",Table_Styles[[#This Row],[Font Family Used]]&lt;&gt;"",Table_Styles[[#This Row],[Font Weight Used]]&lt;&gt;""),Table_Styles[[#This Row],[Font Family Used]]&amp;" "&amp;Table_Styles[[#This Row],[Font Weight Used]],"")</f>
        <v/>
      </c>
      <c r="CC85" s="103" t="str">
        <f ca="1">IF(AND(Table_Styles[[#This Row],[Selector]],COUNTIF(OFFSET(CC:CC,0,0,ROW()-1,1),"="&amp;Table_Styles[[#This Row],[Font]])=0),Table_Styles[[#This Row],[Font]],"")</f>
        <v/>
      </c>
      <c r="CD85" s="103" t="str">
        <f ca="1">IF(Table_Styles[[#This Row],[Unique Font]]&lt;&gt;"",
"{""fontFamily"":"""&amp;Table_Styles[[#This Row],[Font Family Used]]&amp;""",""fontWeight"":"&amp;Table_Styles[[#This Row],[Font Weight Used]]&amp;"}","")</f>
        <v/>
      </c>
      <c r="CE85"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#3a62a0;border: none</v>
      </c>
      <c r="CF85" s="106" t="str">
        <f>IF(AND(Table_Styles[[#This Row],[Selector]]&lt;&gt;"", Table_Styles[[#This Row],[Config Properties]]&lt;&gt;""),
Table_Styles[[#This Row],[Selector]]&amp;" { "&amp;Table_Styles[[#This Row],[Config Properties]]&amp;" }","")</f>
        <v>.ui-widget-content .ui-state-highlight { color: #FFFFFF;background: #3a62a0;border: none }</v>
      </c>
      <c r="CG85" s="106" t="str">
        <f xml:space="preserve">
SUBSTITUTE(SUBSTITUTE(SUBSTITUTE(SUBSTITUTE(SUBSTITUTE(SUBSTITUTE(SUBSTITUTE(SUBSTITUTE(Table_Styles[[#This Row],[Config]],
" {","{"),
"{ ","{"),
" }","}"),
"} ","}"),
" ,",","),
", ",","),
" :",":"),
": ",":")</f>
        <v>.ui-widget-content .ui-state-highlight{color:#FFFFFF;background:#3a62a0;border:none}</v>
      </c>
    </row>
    <row r="86" spans="2:85" ht="21" customHeight="1">
      <c r="B86" s="103" t="s">
        <v>478</v>
      </c>
      <c r="C86" s="175" t="s">
        <v>479</v>
      </c>
      <c r="D86" s="59"/>
      <c r="E86" s="60"/>
      <c r="F86" s="50" t="str">
        <f>IF(Table_Styles[[#This Row],[Font Family]]&lt;&gt;"",Table_Styles[[#This Row],[Font Family]],IF(Table_Styles[[#This Row],[Font Family Default]]&lt;&gt;"",Table_Styles[[#This Row],[Font Family Default]],""))</f>
        <v/>
      </c>
      <c r="G86" s="59"/>
      <c r="H86" s="135"/>
      <c r="I86" s="50" t="str">
        <f>IF(Table_Styles[[#This Row],[Font Size]]&lt;&gt;"",Table_Styles[[#This Row],[Font Size]],IF(Table_Styles[[#This Row],[Font Size Default]]&lt;&gt;"",Table_Styles[[#This Row],[Font Size Default]],""))</f>
        <v/>
      </c>
      <c r="J86" s="59"/>
      <c r="K86" s="60"/>
      <c r="L86" s="50" t="str">
        <f>IF(Table_Styles[[#This Row],[Font Weight]]&lt;&gt;"",Table_Styles[[#This Row],[Font Weight]],IF(Table_Styles[[#This Row],[Font Weight Default]]&lt;&gt;"",Table_Styles[[#This Row],[Font Weight Default]],""))</f>
        <v/>
      </c>
      <c r="M86" s="59"/>
      <c r="N86" s="59" t="str">
        <f>Colour_Background_1</f>
        <v>#FFFFFF</v>
      </c>
      <c r="O86" s="50" t="str">
        <f>IF(Table_Styles[[#This Row],[Colour]]&lt;&gt;"",Table_Styles[[#This Row],[Colour]],IF(Table_Styles[[#This Row],[Colour Default]]&lt;&gt;"",Table_Styles[[#This Row],[Colour Default]],""))</f>
        <v>#FFFFFF</v>
      </c>
      <c r="P86" s="59"/>
      <c r="Q86" s="59" t="str">
        <f>Colour_Accent_1</f>
        <v>#ff9629</v>
      </c>
      <c r="R86" s="50" t="str">
        <f>IF(Table_Styles[[#This Row],[Background]]&lt;&gt;"",Table_Styles[[#This Row],[Background]],IF(Table_Styles[[#This Row],[Background Default]]&lt;&gt;"",Table_Styles[[#This Row],[Background Default]],""))</f>
        <v>#ff9629</v>
      </c>
      <c r="S86" s="59"/>
      <c r="T86" s="59" t="s">
        <v>409</v>
      </c>
      <c r="U86" s="50" t="str">
        <f>IF(Table_Styles[[#This Row],[Border]]&lt;&gt;"",Table_Styles[[#This Row],[Border]],IF(Table_Styles[[#This Row],[Border Default]]&lt;&gt;"",Table_Styles[[#This Row],[Border Default]],""))</f>
        <v>none</v>
      </c>
      <c r="V86" s="59"/>
      <c r="W86" s="59"/>
      <c r="X86" s="50" t="str">
        <f>IF(Table_Styles[[#This Row],[Border Radius]]&lt;&gt;"",Table_Styles[[#This Row],[Border Radius]],IF(Table_Styles[[#This Row],[Border Radius Default]]&lt;&gt;"",Table_Styles[[#This Row],[Border Radius Default]],""))</f>
        <v/>
      </c>
      <c r="Y86" s="59"/>
      <c r="Z86" s="59"/>
      <c r="AA86" s="50" t="str">
        <f>IF(Table_Styles[[#This Row],[MT]]&lt;&gt;"",Table_Styles[[#This Row],[MT]],IF(Table_Styles[[#This Row],[MT Default]]&lt;&gt;"",Table_Styles[[#This Row],[MT Default]],""))</f>
        <v/>
      </c>
      <c r="AB86" s="59"/>
      <c r="AC86" s="59"/>
      <c r="AD86" s="50" t="str">
        <f>IF(Table_Styles[[#This Row],[MR]]&lt;&gt;"",Table_Styles[[#This Row],[MR]],IF(Table_Styles[[#This Row],[MR Default]]&lt;&gt;"",Table_Styles[[#This Row],[MR Default]],""))</f>
        <v/>
      </c>
      <c r="AE86" s="59"/>
      <c r="AF86" s="59"/>
      <c r="AG86" s="50" t="str">
        <f>IF(Table_Styles[[#This Row],[MB]]&lt;&gt;"",Table_Styles[[#This Row],[MB]],IF(Table_Styles[[#This Row],[MB Default]]&lt;&gt;"",Table_Styles[[#This Row],[MB Default]],""))</f>
        <v/>
      </c>
      <c r="AH86" s="59"/>
      <c r="AI86" s="59"/>
      <c r="AJ86" s="50" t="str">
        <f>IF(Table_Styles[[#This Row],[ML]]&lt;&gt;"",Table_Styles[[#This Row],[ML]],IF(Table_Styles[[#This Row],[ML Default]]&lt;&gt;"",Table_Styles[[#This Row],[ML Default]],""))</f>
        <v/>
      </c>
      <c r="AK86" s="59"/>
      <c r="AL86" s="59"/>
      <c r="AM86" s="50" t="str">
        <f>IF(Table_Styles[[#This Row],[PT]]&lt;&gt;"",Table_Styles[[#This Row],[PT]],IF(Table_Styles[[#This Row],[PT Default]]&lt;&gt;"",Table_Styles[[#This Row],[PT Default]],""))</f>
        <v/>
      </c>
      <c r="AN86" s="59"/>
      <c r="AO86" s="59"/>
      <c r="AP86" s="50" t="str">
        <f>IF(Table_Styles[[#This Row],[PR]]&lt;&gt;"",Table_Styles[[#This Row],[PR]],IF(Table_Styles[[#This Row],[PR Default]]&lt;&gt;"",Table_Styles[[#This Row],[PR Default]],""))</f>
        <v/>
      </c>
      <c r="AQ86" s="59"/>
      <c r="AR86" s="59"/>
      <c r="AS86" s="50" t="str">
        <f>IF(Table_Styles[[#This Row],[PB]]&lt;&gt;"",Table_Styles[[#This Row],[PB]],IF(Table_Styles[[#This Row],[PB Default]]&lt;&gt;"",Table_Styles[[#This Row],[PB Default]],""))</f>
        <v/>
      </c>
      <c r="AT86" s="59"/>
      <c r="AU86" s="59"/>
      <c r="AV86" s="50" t="str">
        <f>IF(Table_Styles[[#This Row],[PL]]&lt;&gt;"",Table_Styles[[#This Row],[PL]],IF(Table_Styles[[#This Row],[PL Default]]&lt;&gt;"",Table_Styles[[#This Row],[PL Default]],""))</f>
        <v/>
      </c>
      <c r="AW86" s="59"/>
      <c r="AX86" s="59"/>
      <c r="AY86" s="50" t="str">
        <f>IF(Table_Styles[[#This Row],[BT]]&lt;&gt;"",Table_Styles[[#This Row],[BT]],IF(Table_Styles[[#This Row],[BT Default]]&lt;&gt;"",Table_Styles[[#This Row],[BT Default]],""))</f>
        <v/>
      </c>
      <c r="AZ86" s="59"/>
      <c r="BA86" s="59"/>
      <c r="BB86" s="50" t="str">
        <f>IF(Table_Styles[[#This Row],[BR]]&lt;&gt;"",Table_Styles[[#This Row],[BR]],IF(Table_Styles[[#This Row],[BR Default]]&lt;&gt;"",Table_Styles[[#This Row],[BR Default]],""))</f>
        <v/>
      </c>
      <c r="BC86" s="59"/>
      <c r="BD86" s="59"/>
      <c r="BE86" s="50" t="str">
        <f>IF(Table_Styles[[#This Row],[BB]]&lt;&gt;"",Table_Styles[[#This Row],[BB]],IF(Table_Styles[[#This Row],[BB Default]]&lt;&gt;"",Table_Styles[[#This Row],[BB Default]],""))</f>
        <v/>
      </c>
      <c r="BF86" s="59"/>
      <c r="BG86" s="59"/>
      <c r="BH86" s="50" t="str">
        <f>IF(Table_Styles[[#This Row],[BL]]&lt;&gt;"",Table_Styles[[#This Row],[BL]],IF(Table_Styles[[#This Row],[BL Default]]&lt;&gt;"",Table_Styles[[#This Row],[BL Default]],""))</f>
        <v/>
      </c>
      <c r="BI86" s="59"/>
      <c r="BJ86" s="59"/>
      <c r="BK86" s="50" t="str">
        <f>IF(Table_Styles[[#This Row],[Width]]&lt;&gt;"",Table_Styles[[#This Row],[Width]],IF(Table_Styles[[#This Row],[Width Default]]&lt;&gt;"",Table_Styles[[#This Row],[Width Default]],""))</f>
        <v/>
      </c>
      <c r="BL86" s="59"/>
      <c r="BM86" s="59"/>
      <c r="BN86" s="50" t="str">
        <f>IF(Table_Styles[[#This Row],[Height]]&lt;&gt;"",Table_Styles[[#This Row],[Height]],IF(Table_Styles[[#This Row],[Height Default]]&lt;&gt;"",Table_Styles[[#This Row],[Height Default]],""))</f>
        <v/>
      </c>
      <c r="BO86" s="50"/>
      <c r="BP86" s="50"/>
      <c r="BQ86" s="50" t="str">
        <f>IF(Table_Styles[[#This Row],[Top]]&lt;&gt;"",Table_Styles[[#This Row],[Top]],IF(Table_Styles[[#This Row],[Top Default]]&lt;&gt;"",Table_Styles[[#This Row],[Top Default]],""))</f>
        <v/>
      </c>
      <c r="BR86" s="50"/>
      <c r="BS86" s="50"/>
      <c r="BT86" s="50" t="str">
        <f>IF(Table_Styles[[#This Row],[Right]]&lt;&gt;"",Table_Styles[[#This Row],[Right]],IF(Table_Styles[[#This Row],[Right Default]]&lt;&gt;"",Table_Styles[[#This Row],[Right Default]],""))</f>
        <v/>
      </c>
      <c r="BU86" s="50"/>
      <c r="BV86" s="50"/>
      <c r="BW86" s="50" t="str">
        <f>IF(Table_Styles[[#This Row],[Bottom]]&lt;&gt;"",Table_Styles[[#This Row],[Bottom]],IF(Table_Styles[[#This Row],[Bottom Default]]&lt;&gt;"",Table_Styles[[#This Row],[Bottom Default]],""))</f>
        <v/>
      </c>
      <c r="BX86" s="50"/>
      <c r="BY86" s="50"/>
      <c r="BZ86" s="50" t="str">
        <f>IF(Table_Styles[[#This Row],[Left]]&lt;&gt;"",Table_Styles[[#This Row],[Left]],IF(Table_Styles[[#This Row],[Left Default]]&lt;&gt;"",Table_Styles[[#This Row],[Left Default]],""))</f>
        <v/>
      </c>
      <c r="CA86" s="59"/>
      <c r="CB86" s="103" t="str">
        <f>IF(AND(Table_Styles[[#This Row],[Selector]]&lt;&gt;"",Table_Styles[[#This Row],[Font Family Used]]&lt;&gt;"",Table_Styles[[#This Row],[Font Weight Used]]&lt;&gt;""),Table_Styles[[#This Row],[Font Family Used]]&amp;" "&amp;Table_Styles[[#This Row],[Font Weight Used]],"")</f>
        <v/>
      </c>
      <c r="CC86" s="103" t="str">
        <f ca="1">IF(AND(Table_Styles[[#This Row],[Selector]],COUNTIF(OFFSET(CC:CC,0,0,ROW()-1,1),"="&amp;Table_Styles[[#This Row],[Font]])=0),Table_Styles[[#This Row],[Font]],"")</f>
        <v/>
      </c>
      <c r="CD86" s="103" t="str">
        <f ca="1">IF(Table_Styles[[#This Row],[Unique Font]]&lt;&gt;"",
"{""fontFamily"":"""&amp;Table_Styles[[#This Row],[Font Family Used]]&amp;""",""fontWeight"":"&amp;Table_Styles[[#This Row],[Font Weight Used]]&amp;"}","")</f>
        <v/>
      </c>
      <c r="CE8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#ff9629;border: none</v>
      </c>
      <c r="CF86" s="106" t="str">
        <f>IF(AND(Table_Styles[[#This Row],[Selector]]&lt;&gt;"", Table_Styles[[#This Row],[Config Properties]]&lt;&gt;""),
Table_Styles[[#This Row],[Selector]]&amp;" { "&amp;Table_Styles[[#This Row],[Config Properties]]&amp;" }","")</f>
        <v>.ui-widget-content .ui-state-active { color: #FFFFFF;background: #ff9629;border: none }</v>
      </c>
      <c r="CG86" s="106" t="str">
        <f xml:space="preserve">
SUBSTITUTE(SUBSTITUTE(SUBSTITUTE(SUBSTITUTE(SUBSTITUTE(SUBSTITUTE(SUBSTITUTE(SUBSTITUTE(Table_Styles[[#This Row],[Config]],
" {","{"),
"{ ","{"),
" }","}"),
"} ","}"),
" ,",","),
", ",","),
" :",":"),
": ",":")</f>
        <v>.ui-widget-content .ui-state-active{color:#FFFFFF;background:#ff9629;border:none}</v>
      </c>
    </row>
    <row r="87" spans="2:85" ht="21.75" thickBot="1">
      <c r="B87" s="109" t="s">
        <v>79</v>
      </c>
      <c r="C87" s="109"/>
      <c r="D87" s="125"/>
      <c r="E87" s="125"/>
      <c r="F87" s="109" t="str">
        <f>IF(Table_Styles[[#This Row],[Font Family]]&lt;&gt;"",Table_Styles[[#This Row],[Font Family]],IF(Table_Styles[[#This Row],[Font Family Default]]&lt;&gt;"",Table_Styles[[#This Row],[Font Family Default]],""))</f>
        <v/>
      </c>
      <c r="G87" s="125"/>
      <c r="H87" s="125"/>
      <c r="I87" s="109" t="str">
        <f>IF(Table_Styles[[#This Row],[Font Size]]&lt;&gt;"",Table_Styles[[#This Row],[Font Size]],IF(Table_Styles[[#This Row],[Font Size Default]]&lt;&gt;"",Table_Styles[[#This Row],[Font Size Default]],""))</f>
        <v/>
      </c>
      <c r="J87" s="125"/>
      <c r="K87" s="125"/>
      <c r="L87" s="109" t="str">
        <f>IF(Table_Styles[[#This Row],[Font Weight]]&lt;&gt;"",Table_Styles[[#This Row],[Font Weight]],IF(Table_Styles[[#This Row],[Font Weight Default]]&lt;&gt;"",Table_Styles[[#This Row],[Font Weight Default]],""))</f>
        <v/>
      </c>
      <c r="M87" s="125"/>
      <c r="N87" s="125"/>
      <c r="O87" s="109" t="str">
        <f>IF(Table_Styles[[#This Row],[Colour]]&lt;&gt;"",Table_Styles[[#This Row],[Colour]],IF(Table_Styles[[#This Row],[Colour Default]]&lt;&gt;"",Table_Styles[[#This Row],[Colour Default]],""))</f>
        <v/>
      </c>
      <c r="P87" s="125"/>
      <c r="Q87" s="125"/>
      <c r="R87" s="109" t="str">
        <f>IF(Table_Styles[[#This Row],[Background]]&lt;&gt;"",Table_Styles[[#This Row],[Background]],IF(Table_Styles[[#This Row],[Background Default]]&lt;&gt;"",Table_Styles[[#This Row],[Background Default]],""))</f>
        <v/>
      </c>
      <c r="S87" s="125"/>
      <c r="T87" s="125"/>
      <c r="U87" s="109" t="str">
        <f>IF(Table_Styles[[#This Row],[Border]]&lt;&gt;"",Table_Styles[[#This Row],[Border]],IF(Table_Styles[[#This Row],[Border Default]]&lt;&gt;"",Table_Styles[[#This Row],[Border Default]],""))</f>
        <v/>
      </c>
      <c r="V87" s="125"/>
      <c r="W87" s="125"/>
      <c r="X87" s="109" t="str">
        <f>IF(Table_Styles[[#This Row],[Border Radius]]&lt;&gt;"",Table_Styles[[#This Row],[Border Radius]],IF(Table_Styles[[#This Row],[Border Radius Default]]&lt;&gt;"",Table_Styles[[#This Row],[Border Radius Default]],""))</f>
        <v/>
      </c>
      <c r="Y87" s="125"/>
      <c r="Z87" s="125"/>
      <c r="AA87" s="109" t="str">
        <f>IF(Table_Styles[[#This Row],[MT]]&lt;&gt;"",Table_Styles[[#This Row],[MT]],IF(Table_Styles[[#This Row],[MT Default]]&lt;&gt;"",Table_Styles[[#This Row],[MT Default]],""))</f>
        <v/>
      </c>
      <c r="AB87" s="125"/>
      <c r="AC87" s="125"/>
      <c r="AD87" s="109" t="str">
        <f>IF(Table_Styles[[#This Row],[MR]]&lt;&gt;"",Table_Styles[[#This Row],[MR]],IF(Table_Styles[[#This Row],[MR Default]]&lt;&gt;"",Table_Styles[[#This Row],[MR Default]],""))</f>
        <v/>
      </c>
      <c r="AE87" s="125"/>
      <c r="AF87" s="125"/>
      <c r="AG87" s="109" t="str">
        <f>IF(Table_Styles[[#This Row],[MB]]&lt;&gt;"",Table_Styles[[#This Row],[MB]],IF(Table_Styles[[#This Row],[MB Default]]&lt;&gt;"",Table_Styles[[#This Row],[MB Default]],""))</f>
        <v/>
      </c>
      <c r="AH87" s="125"/>
      <c r="AI87" s="125"/>
      <c r="AJ87" s="109" t="str">
        <f>IF(Table_Styles[[#This Row],[ML]]&lt;&gt;"",Table_Styles[[#This Row],[ML]],IF(Table_Styles[[#This Row],[ML Default]]&lt;&gt;"",Table_Styles[[#This Row],[ML Default]],""))</f>
        <v/>
      </c>
      <c r="AK87" s="125"/>
      <c r="AL87" s="125"/>
      <c r="AM87" s="109" t="str">
        <f>IF(Table_Styles[[#This Row],[PT]]&lt;&gt;"",Table_Styles[[#This Row],[PT]],IF(Table_Styles[[#This Row],[PT Default]]&lt;&gt;"",Table_Styles[[#This Row],[PT Default]],""))</f>
        <v/>
      </c>
      <c r="AN87" s="125"/>
      <c r="AO87" s="125"/>
      <c r="AP87" s="109" t="str">
        <f>IF(Table_Styles[[#This Row],[PR]]&lt;&gt;"",Table_Styles[[#This Row],[PR]],IF(Table_Styles[[#This Row],[PR Default]]&lt;&gt;"",Table_Styles[[#This Row],[PR Default]],""))</f>
        <v/>
      </c>
      <c r="AQ87" s="125"/>
      <c r="AR87" s="125"/>
      <c r="AS87" s="109" t="str">
        <f>IF(Table_Styles[[#This Row],[PB]]&lt;&gt;"",Table_Styles[[#This Row],[PB]],IF(Table_Styles[[#This Row],[PB Default]]&lt;&gt;"",Table_Styles[[#This Row],[PB Default]],""))</f>
        <v/>
      </c>
      <c r="AT87" s="125"/>
      <c r="AU87" s="125"/>
      <c r="AV87" s="109" t="str">
        <f>IF(Table_Styles[[#This Row],[PL]]&lt;&gt;"",Table_Styles[[#This Row],[PL]],IF(Table_Styles[[#This Row],[PL Default]]&lt;&gt;"",Table_Styles[[#This Row],[PL Default]],""))</f>
        <v/>
      </c>
      <c r="AW87" s="125"/>
      <c r="AX87" s="125"/>
      <c r="AY87" s="109" t="str">
        <f>IF(Table_Styles[[#This Row],[BT]]&lt;&gt;"",Table_Styles[[#This Row],[BT]],IF(Table_Styles[[#This Row],[BT Default]]&lt;&gt;"",Table_Styles[[#This Row],[BT Default]],""))</f>
        <v/>
      </c>
      <c r="AZ87" s="125"/>
      <c r="BA87" s="125"/>
      <c r="BB87" s="109" t="str">
        <f>IF(Table_Styles[[#This Row],[BR]]&lt;&gt;"",Table_Styles[[#This Row],[BR]],IF(Table_Styles[[#This Row],[BR Default]]&lt;&gt;"",Table_Styles[[#This Row],[BR Default]],""))</f>
        <v/>
      </c>
      <c r="BC87" s="125"/>
      <c r="BD87" s="125"/>
      <c r="BE87" s="109" t="str">
        <f>IF(Table_Styles[[#This Row],[BB]]&lt;&gt;"",Table_Styles[[#This Row],[BB]],IF(Table_Styles[[#This Row],[BB Default]]&lt;&gt;"",Table_Styles[[#This Row],[BB Default]],""))</f>
        <v/>
      </c>
      <c r="BF87" s="125"/>
      <c r="BG87" s="125"/>
      <c r="BH87" s="109" t="str">
        <f>IF(Table_Styles[[#This Row],[BL]]&lt;&gt;"",Table_Styles[[#This Row],[BL]],IF(Table_Styles[[#This Row],[BL Default]]&lt;&gt;"",Table_Styles[[#This Row],[BL Default]],""))</f>
        <v/>
      </c>
      <c r="BI87" s="125"/>
      <c r="BJ87" s="125"/>
      <c r="BK87" s="109" t="str">
        <f>IF(Table_Styles[[#This Row],[Width]]&lt;&gt;"",Table_Styles[[#This Row],[Width]],IF(Table_Styles[[#This Row],[Width Default]]&lt;&gt;"",Table_Styles[[#This Row],[Width Default]],""))</f>
        <v/>
      </c>
      <c r="BL87" s="125"/>
      <c r="BM87" s="125"/>
      <c r="BN87" s="109" t="str">
        <f>IF(Table_Styles[[#This Row],[Height]]&lt;&gt;"",Table_Styles[[#This Row],[Height]],IF(Table_Styles[[#This Row],[Height Default]]&lt;&gt;"",Table_Styles[[#This Row],[Height Default]],""))</f>
        <v/>
      </c>
      <c r="BO87" s="109"/>
      <c r="BP87" s="109"/>
      <c r="BQ87" s="109" t="str">
        <f>IF(Table_Styles[[#This Row],[Top]]&lt;&gt;"",Table_Styles[[#This Row],[Top]],IF(Table_Styles[[#This Row],[Top Default]]&lt;&gt;"",Table_Styles[[#This Row],[Top Default]],""))</f>
        <v/>
      </c>
      <c r="BR87" s="109"/>
      <c r="BS87" s="109"/>
      <c r="BT87" s="109" t="str">
        <f>IF(Table_Styles[[#This Row],[Right]]&lt;&gt;"",Table_Styles[[#This Row],[Right]],IF(Table_Styles[[#This Row],[Right Default]]&lt;&gt;"",Table_Styles[[#This Row],[Right Default]],""))</f>
        <v/>
      </c>
      <c r="BU87" s="109"/>
      <c r="BV87" s="109"/>
      <c r="BW87" s="109" t="str">
        <f>IF(Table_Styles[[#This Row],[Bottom]]&lt;&gt;"",Table_Styles[[#This Row],[Bottom]],IF(Table_Styles[[#This Row],[Bottom Default]]&lt;&gt;"",Table_Styles[[#This Row],[Bottom Default]],""))</f>
        <v/>
      </c>
      <c r="BX87" s="109"/>
      <c r="BY87" s="109"/>
      <c r="BZ87" s="109" t="str">
        <f>IF(Table_Styles[[#This Row],[Left]]&lt;&gt;"",Table_Styles[[#This Row],[Left]],IF(Table_Styles[[#This Row],[Left Default]]&lt;&gt;"",Table_Styles[[#This Row],[Left Default]],""))</f>
        <v/>
      </c>
      <c r="CA87" s="125"/>
      <c r="CB87" s="109" t="str">
        <f>IF(AND(Table_Styles[[#This Row],[Selector]]&lt;&gt;"",Table_Styles[[#This Row],[Font Family Used]]&lt;&gt;"",Table_Styles[[#This Row],[Font Weight Used]]&lt;&gt;""),Table_Styles[[#This Row],[Font Family Used]]&amp;" "&amp;Table_Styles[[#This Row],[Font Weight Used]],"")</f>
        <v/>
      </c>
      <c r="CC87" s="109" t="str">
        <f ca="1">IF(AND(Table_Styles[[#This Row],[Selector]],COUNTIF(OFFSET(CC:CC,0,0,ROW()-1,1),"="&amp;Table_Styles[[#This Row],[Font]])=0),Table_Styles[[#This Row],[Font]],"")</f>
        <v/>
      </c>
      <c r="CD87" s="109" t="str">
        <f ca="1">IF(Table_Styles[[#This Row],[Unique Font]]&lt;&gt;"",
"{""fontFamily"":"""&amp;Table_Styles[[#This Row],[Font Family Used]]&amp;""",""fontWeight"":"&amp;Table_Styles[[#This Row],[Font Weight Used]]&amp;"}","")</f>
        <v/>
      </c>
      <c r="CE87"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7" s="109" t="str">
        <f>IF(AND(Table_Styles[[#This Row],[Selector]]&lt;&gt;"", Table_Styles[[#This Row],[Config Properties]]&lt;&gt;""),
Table_Styles[[#This Row],[Selector]]&amp;" { "&amp;Table_Styles[[#This Row],[Config Properties]]&amp;" }","")</f>
        <v/>
      </c>
      <c r="CG87" s="109" t="str">
        <f xml:space="preserve">
SUBSTITUTE(SUBSTITUTE(SUBSTITUTE(SUBSTITUTE(SUBSTITUTE(SUBSTITUTE(SUBSTITUTE(SUBSTITUTE(Table_Styles[[#This Row],[Config]],
" {","{"),
"{ ","{"),
" }","}"),
"} ","}"),
" ,",","),
", ",","),
" :",":"),
": ",":")</f>
        <v/>
      </c>
    </row>
    <row r="88" spans="2:85" ht="21" customHeight="1">
      <c r="B88" s="104" t="s">
        <v>463</v>
      </c>
      <c r="C88" s="105" t="s">
        <v>480</v>
      </c>
      <c r="D88" s="60"/>
      <c r="E88" s="60"/>
      <c r="F88" s="25" t="str">
        <f>IF(Table_Styles[[#This Row],[Font Family]]&lt;&gt;"",Table_Styles[[#This Row],[Font Family]],IF(Table_Styles[[#This Row],[Font Family Default]]&lt;&gt;"",Table_Styles[[#This Row],[Font Family Default]],""))</f>
        <v/>
      </c>
      <c r="G88" s="60"/>
      <c r="H88" s="60"/>
      <c r="I88" s="25" t="str">
        <f>IF(Table_Styles[[#This Row],[Font Size]]&lt;&gt;"",Table_Styles[[#This Row],[Font Size]],IF(Table_Styles[[#This Row],[Font Size Default]]&lt;&gt;"",Table_Styles[[#This Row],[Font Size Default]],""))</f>
        <v/>
      </c>
      <c r="J88" s="60"/>
      <c r="K88" s="60"/>
      <c r="L88" s="25" t="str">
        <f>IF(Table_Styles[[#This Row],[Font Weight]]&lt;&gt;"",Table_Styles[[#This Row],[Font Weight]],IF(Table_Styles[[#This Row],[Font Weight Default]]&lt;&gt;"",Table_Styles[[#This Row],[Font Weight Default]],""))</f>
        <v/>
      </c>
      <c r="M88" s="60"/>
      <c r="N88" s="60"/>
      <c r="O88" s="25" t="str">
        <f>IF(Table_Styles[[#This Row],[Colour]]&lt;&gt;"",Table_Styles[[#This Row],[Colour]],IF(Table_Styles[[#This Row],[Colour Default]]&lt;&gt;"",Table_Styles[[#This Row],[Colour Default]],""))</f>
        <v/>
      </c>
      <c r="P88" s="60"/>
      <c r="Q88" s="60"/>
      <c r="R88" s="25" t="str">
        <f>IF(Table_Styles[[#This Row],[Background]]&lt;&gt;"",Table_Styles[[#This Row],[Background]],IF(Table_Styles[[#This Row],[Background Default]]&lt;&gt;"",Table_Styles[[#This Row],[Background Default]],""))</f>
        <v/>
      </c>
      <c r="S88" s="29"/>
      <c r="T88" s="60"/>
      <c r="U88" s="25" t="str">
        <f>IF(Table_Styles[[#This Row],[Border]]&lt;&gt;"",Table_Styles[[#This Row],[Border]],IF(Table_Styles[[#This Row],[Border Default]]&lt;&gt;"",Table_Styles[[#This Row],[Border Default]],""))</f>
        <v/>
      </c>
      <c r="V88" s="60"/>
      <c r="W88" s="60"/>
      <c r="X88" s="25" t="str">
        <f>IF(Table_Styles[[#This Row],[Border Radius]]&lt;&gt;"",Table_Styles[[#This Row],[Border Radius]],IF(Table_Styles[[#This Row],[Border Radius Default]]&lt;&gt;"",Table_Styles[[#This Row],[Border Radius Default]],""))</f>
        <v/>
      </c>
      <c r="Y88" s="60"/>
      <c r="Z88" s="62" t="s">
        <v>392</v>
      </c>
      <c r="AA88" s="25" t="str">
        <f>IF(Table_Styles[[#This Row],[MT]]&lt;&gt;"",Table_Styles[[#This Row],[MT]],IF(Table_Styles[[#This Row],[MT Default]]&lt;&gt;"",Table_Styles[[#This Row],[MT Default]],""))</f>
        <v>10px</v>
      </c>
      <c r="AB88" s="60"/>
      <c r="AC88" s="60"/>
      <c r="AD88" s="25" t="str">
        <f>IF(Table_Styles[[#This Row],[MR]]&lt;&gt;"",Table_Styles[[#This Row],[MR]],IF(Table_Styles[[#This Row],[MR Default]]&lt;&gt;"",Table_Styles[[#This Row],[MR Default]],""))</f>
        <v/>
      </c>
      <c r="AE88" s="60"/>
      <c r="AF88" s="60"/>
      <c r="AG88" s="25" t="str">
        <f>IF(Table_Styles[[#This Row],[MB]]&lt;&gt;"",Table_Styles[[#This Row],[MB]],IF(Table_Styles[[#This Row],[MB Default]]&lt;&gt;"",Table_Styles[[#This Row],[MB Default]],""))</f>
        <v/>
      </c>
      <c r="AH88" s="60"/>
      <c r="AI88" s="60"/>
      <c r="AJ88" s="25" t="str">
        <f>IF(Table_Styles[[#This Row],[ML]]&lt;&gt;"",Table_Styles[[#This Row],[ML]],IF(Table_Styles[[#This Row],[ML Default]]&lt;&gt;"",Table_Styles[[#This Row],[ML Default]],""))</f>
        <v/>
      </c>
      <c r="AK88" s="60"/>
      <c r="AL88" s="60"/>
      <c r="AM88" s="25" t="str">
        <f>IF(Table_Styles[[#This Row],[PT]]&lt;&gt;"",Table_Styles[[#This Row],[PT]],IF(Table_Styles[[#This Row],[PT Default]]&lt;&gt;"",Table_Styles[[#This Row],[PT Default]],""))</f>
        <v/>
      </c>
      <c r="AN88" s="60"/>
      <c r="AO88" s="60"/>
      <c r="AP88" s="25" t="str">
        <f>IF(Table_Styles[[#This Row],[PR]]&lt;&gt;"",Table_Styles[[#This Row],[PR]],IF(Table_Styles[[#This Row],[PR Default]]&lt;&gt;"",Table_Styles[[#This Row],[PR Default]],""))</f>
        <v/>
      </c>
      <c r="AQ88" s="60"/>
      <c r="AR88" s="60"/>
      <c r="AS88" s="25" t="str">
        <f>IF(Table_Styles[[#This Row],[PB]]&lt;&gt;"",Table_Styles[[#This Row],[PB]],IF(Table_Styles[[#This Row],[PB Default]]&lt;&gt;"",Table_Styles[[#This Row],[PB Default]],""))</f>
        <v/>
      </c>
      <c r="AT88" s="60"/>
      <c r="AU88" s="60"/>
      <c r="AV88" s="25" t="str">
        <f>IF(Table_Styles[[#This Row],[PL]]&lt;&gt;"",Table_Styles[[#This Row],[PL]],IF(Table_Styles[[#This Row],[PL Default]]&lt;&gt;"",Table_Styles[[#This Row],[PL Default]],""))</f>
        <v/>
      </c>
      <c r="AW88" s="60"/>
      <c r="AX88" s="60"/>
      <c r="AY88" s="25" t="str">
        <f>IF(Table_Styles[[#This Row],[BT]]&lt;&gt;"",Table_Styles[[#This Row],[BT]],IF(Table_Styles[[#This Row],[BT Default]]&lt;&gt;"",Table_Styles[[#This Row],[BT Default]],""))</f>
        <v/>
      </c>
      <c r="AZ88" s="60"/>
      <c r="BA88" s="60"/>
      <c r="BB88" s="25" t="str">
        <f>IF(Table_Styles[[#This Row],[BR]]&lt;&gt;"",Table_Styles[[#This Row],[BR]],IF(Table_Styles[[#This Row],[BR Default]]&lt;&gt;"",Table_Styles[[#This Row],[BR Default]],""))</f>
        <v/>
      </c>
      <c r="BC88" s="60"/>
      <c r="BD88" s="60"/>
      <c r="BE88" s="25" t="str">
        <f>IF(Table_Styles[[#This Row],[BB]]&lt;&gt;"",Table_Styles[[#This Row],[BB]],IF(Table_Styles[[#This Row],[BB Default]]&lt;&gt;"",Table_Styles[[#This Row],[BB Default]],""))</f>
        <v/>
      </c>
      <c r="BF88" s="60"/>
      <c r="BG88" s="60"/>
      <c r="BH88" s="25" t="str">
        <f>IF(Table_Styles[[#This Row],[BL]]&lt;&gt;"",Table_Styles[[#This Row],[BL]],IF(Table_Styles[[#This Row],[BL Default]]&lt;&gt;"",Table_Styles[[#This Row],[BL Default]],""))</f>
        <v/>
      </c>
      <c r="BI88" s="60"/>
      <c r="BJ88" s="60"/>
      <c r="BK88" s="25" t="str">
        <f>IF(Table_Styles[[#This Row],[Width]]&lt;&gt;"",Table_Styles[[#This Row],[Width]],IF(Table_Styles[[#This Row],[Width Default]]&lt;&gt;"",Table_Styles[[#This Row],[Width Default]],""))</f>
        <v/>
      </c>
      <c r="BL88" s="60"/>
      <c r="BM88" s="62"/>
      <c r="BN88" s="25" t="str">
        <f>IF(Table_Styles[[#This Row],[Height]]&lt;&gt;"",Table_Styles[[#This Row],[Height]],IF(Table_Styles[[#This Row],[Height Default]]&lt;&gt;"",Table_Styles[[#This Row],[Height Default]],""))</f>
        <v/>
      </c>
      <c r="BO88" s="25"/>
      <c r="BP88" s="25"/>
      <c r="BQ88" s="25" t="str">
        <f>IF(Table_Styles[[#This Row],[Top]]&lt;&gt;"",Table_Styles[[#This Row],[Top]],IF(Table_Styles[[#This Row],[Top Default]]&lt;&gt;"",Table_Styles[[#This Row],[Top Default]],""))</f>
        <v/>
      </c>
      <c r="BR88" s="25"/>
      <c r="BS88" s="25"/>
      <c r="BT88" s="25" t="str">
        <f>IF(Table_Styles[[#This Row],[Right]]&lt;&gt;"",Table_Styles[[#This Row],[Right]],IF(Table_Styles[[#This Row],[Right Default]]&lt;&gt;"",Table_Styles[[#This Row],[Right Default]],""))</f>
        <v/>
      </c>
      <c r="BU88" s="25"/>
      <c r="BV88" s="25"/>
      <c r="BW88" s="25" t="str">
        <f>IF(Table_Styles[[#This Row],[Bottom]]&lt;&gt;"",Table_Styles[[#This Row],[Bottom]],IF(Table_Styles[[#This Row],[Bottom Default]]&lt;&gt;"",Table_Styles[[#This Row],[Bottom Default]],""))</f>
        <v/>
      </c>
      <c r="BX88" s="25"/>
      <c r="BY88" s="25"/>
      <c r="BZ88" s="25" t="str">
        <f>IF(Table_Styles[[#This Row],[Left]]&lt;&gt;"",Table_Styles[[#This Row],[Left]],IF(Table_Styles[[#This Row],[Left Default]]&lt;&gt;"",Table_Styles[[#This Row],[Left Default]],""))</f>
        <v/>
      </c>
      <c r="CA88" s="60"/>
      <c r="CB88" s="101" t="str">
        <f>IF(AND(Table_Styles[[#This Row],[Selector]]&lt;&gt;"",Table_Styles[[#This Row],[Font Family Used]]&lt;&gt;"",Table_Styles[[#This Row],[Font Weight Used]]&lt;&gt;""),Table_Styles[[#This Row],[Font Family Used]]&amp;" "&amp;Table_Styles[[#This Row],[Font Weight Used]],"")</f>
        <v/>
      </c>
      <c r="CC88" s="101" t="str">
        <f ca="1">IF(AND(Table_Styles[[#This Row],[Selector]],COUNTIF(OFFSET(CC:CC,0,0,ROW()-1,1),"="&amp;Table_Styles[[#This Row],[Font]])=0),Table_Styles[[#This Row],[Font]],"")</f>
        <v/>
      </c>
      <c r="CD88" s="101" t="str">
        <f ca="1">IF(Table_Styles[[#This Row],[Unique Font]]&lt;&gt;"",
"{""fontFamily"":"""&amp;Table_Styles[[#This Row],[Font Family Used]]&amp;""",""fontWeight"":"&amp;Table_Styles[[#This Row],[Font Weight Used]]&amp;"}","")</f>
        <v/>
      </c>
      <c r="CE8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88" s="101" t="str">
        <f>IF(AND(Table_Styles[[#This Row],[Selector]]&lt;&gt;"", Table_Styles[[#This Row],[Config Properties]]&lt;&gt;""),
Table_Styles[[#This Row],[Selector]]&amp;" { "&amp;Table_Styles[[#This Row],[Config Properties]]&amp;" }","")</f>
        <v>formly-field radio-field { margin-top: 10px }</v>
      </c>
      <c r="CG88" s="101" t="str">
        <f xml:space="preserve">
SUBSTITUTE(SUBSTITUTE(SUBSTITUTE(SUBSTITUTE(SUBSTITUTE(SUBSTITUTE(SUBSTITUTE(SUBSTITUTE(Table_Styles[[#This Row],[Config]],
" {","{"),
"{ ","{"),
" }","}"),
"} ","}"),
" ,",","),
", ",","),
" :",":"),
": ",":")</f>
        <v>formly-field radio-field{margin-top:10px}</v>
      </c>
    </row>
    <row r="89" spans="2:85" ht="21" customHeight="1">
      <c r="B89" s="104" t="s">
        <v>18</v>
      </c>
      <c r="C89" s="175" t="s">
        <v>481</v>
      </c>
      <c r="D89" s="59"/>
      <c r="E89" s="60" t="str">
        <f>Settings_Styling_Font_Body_Text</f>
        <v>Montserrat</v>
      </c>
      <c r="F89" s="50" t="str">
        <f>IF(Table_Styles[[#This Row],[Font Family]]&lt;&gt;"",Table_Styles[[#This Row],[Font Family]],IF(Table_Styles[[#This Row],[Font Family Default]]&lt;&gt;"",Table_Styles[[#This Row],[Font Family Default]],""))</f>
        <v>Montserrat</v>
      </c>
      <c r="G89" s="59"/>
      <c r="H89" s="261" t="s">
        <v>461</v>
      </c>
      <c r="I89" s="50" t="str">
        <f>IF(Table_Styles[[#This Row],[Font Size]]&lt;&gt;"",Table_Styles[[#This Row],[Font Size]],IF(Table_Styles[[#This Row],[Font Size Default]]&lt;&gt;"",Table_Styles[[#This Row],[Font Size Default]],""))</f>
        <v>16px</v>
      </c>
      <c r="J89" s="59"/>
      <c r="K89" s="60">
        <f>Settings_Styling_Font_Weight_Body_Text</f>
        <v>400</v>
      </c>
      <c r="L89" s="50">
        <f>IF(Table_Styles[[#This Row],[Font Weight]]&lt;&gt;"",Table_Styles[[#This Row],[Font Weight]],IF(Table_Styles[[#This Row],[Font Weight Default]]&lt;&gt;"",Table_Styles[[#This Row],[Font Weight Default]],""))</f>
        <v>400</v>
      </c>
      <c r="M89" s="59"/>
      <c r="N89" s="60" t="str">
        <f>Colour_Foreground_1</f>
        <v>#1d1c1c</v>
      </c>
      <c r="O89" s="50" t="str">
        <f>IF(Table_Styles[[#This Row],[Colour]]&lt;&gt;"",Table_Styles[[#This Row],[Colour]],IF(Table_Styles[[#This Row],[Colour Default]]&lt;&gt;"",Table_Styles[[#This Row],[Colour Default]],""))</f>
        <v>#1d1c1c</v>
      </c>
      <c r="P89" s="59"/>
      <c r="Q89" s="59"/>
      <c r="R89" s="50" t="str">
        <f>IF(Table_Styles[[#This Row],[Background]]&lt;&gt;"",Table_Styles[[#This Row],[Background]],IF(Table_Styles[[#This Row],[Background Default]]&lt;&gt;"",Table_Styles[[#This Row],[Background Default]],""))</f>
        <v/>
      </c>
      <c r="S89" s="59"/>
      <c r="T89" s="59"/>
      <c r="U89" s="50" t="str">
        <f>IF(Table_Styles[[#This Row],[Border]]&lt;&gt;"",Table_Styles[[#This Row],[Border]],IF(Table_Styles[[#This Row],[Border Default]]&lt;&gt;"",Table_Styles[[#This Row],[Border Default]],""))</f>
        <v/>
      </c>
      <c r="V89" s="59"/>
      <c r="W89" s="59"/>
      <c r="X89" s="50" t="str">
        <f>IF(Table_Styles[[#This Row],[Border Radius]]&lt;&gt;"",Table_Styles[[#This Row],[Border Radius]],IF(Table_Styles[[#This Row],[Border Radius Default]]&lt;&gt;"",Table_Styles[[#This Row],[Border Radius Default]],""))</f>
        <v/>
      </c>
      <c r="Y89" s="59"/>
      <c r="Z89" s="59"/>
      <c r="AA89" s="50" t="str">
        <f>IF(Table_Styles[[#This Row],[MT]]&lt;&gt;"",Table_Styles[[#This Row],[MT]],IF(Table_Styles[[#This Row],[MT Default]]&lt;&gt;"",Table_Styles[[#This Row],[MT Default]],""))</f>
        <v/>
      </c>
      <c r="AB89" s="59"/>
      <c r="AC89" s="59"/>
      <c r="AD89" s="50" t="str">
        <f>IF(Table_Styles[[#This Row],[MR]]&lt;&gt;"",Table_Styles[[#This Row],[MR]],IF(Table_Styles[[#This Row],[MR Default]]&lt;&gt;"",Table_Styles[[#This Row],[MR Default]],""))</f>
        <v/>
      </c>
      <c r="AE89" s="59"/>
      <c r="AF89" s="135" t="s">
        <v>431</v>
      </c>
      <c r="AG89" s="50" t="str">
        <f>IF(Table_Styles[[#This Row],[MB]]&lt;&gt;"",Table_Styles[[#This Row],[MB]],IF(Table_Styles[[#This Row],[MB Default]]&lt;&gt;"",Table_Styles[[#This Row],[MB Default]],""))</f>
        <v>3px</v>
      </c>
      <c r="AH89" s="59"/>
      <c r="AI89" s="135" t="s">
        <v>392</v>
      </c>
      <c r="AJ89" s="50" t="str">
        <f>IF(Table_Styles[[#This Row],[ML]]&lt;&gt;"",Table_Styles[[#This Row],[ML]],IF(Table_Styles[[#This Row],[ML Default]]&lt;&gt;"",Table_Styles[[#This Row],[ML Default]],""))</f>
        <v>10px</v>
      </c>
      <c r="AK89" s="59"/>
      <c r="AL89" s="59" t="s">
        <v>431</v>
      </c>
      <c r="AM89" s="50" t="str">
        <f>IF(Table_Styles[[#This Row],[PT]]&lt;&gt;"",Table_Styles[[#This Row],[PT]],IF(Table_Styles[[#This Row],[PT Default]]&lt;&gt;"",Table_Styles[[#This Row],[PT Default]],""))</f>
        <v>3px</v>
      </c>
      <c r="AN89" s="59"/>
      <c r="AO89" s="59"/>
      <c r="AP89" s="50" t="str">
        <f>IF(Table_Styles[[#This Row],[PR]]&lt;&gt;"",Table_Styles[[#This Row],[PR]],IF(Table_Styles[[#This Row],[PR Default]]&lt;&gt;"",Table_Styles[[#This Row],[PR Default]],""))</f>
        <v/>
      </c>
      <c r="AQ89" s="59"/>
      <c r="AR89" s="59"/>
      <c r="AS89" s="50" t="str">
        <f>IF(Table_Styles[[#This Row],[PB]]&lt;&gt;"",Table_Styles[[#This Row],[PB]],IF(Table_Styles[[#This Row],[PB Default]]&lt;&gt;"",Table_Styles[[#This Row],[PB Default]],""))</f>
        <v/>
      </c>
      <c r="AT89" s="59"/>
      <c r="AU89" s="59"/>
      <c r="AV89" s="50" t="str">
        <f>IF(Table_Styles[[#This Row],[PL]]&lt;&gt;"",Table_Styles[[#This Row],[PL]],IF(Table_Styles[[#This Row],[PL Default]]&lt;&gt;"",Table_Styles[[#This Row],[PL Default]],""))</f>
        <v/>
      </c>
      <c r="AW89" s="59"/>
      <c r="AX89" s="59"/>
      <c r="AY89" s="50" t="str">
        <f>IF(Table_Styles[[#This Row],[BT]]&lt;&gt;"",Table_Styles[[#This Row],[BT]],IF(Table_Styles[[#This Row],[BT Default]]&lt;&gt;"",Table_Styles[[#This Row],[BT Default]],""))</f>
        <v/>
      </c>
      <c r="AZ89" s="59"/>
      <c r="BA89" s="59"/>
      <c r="BB89" s="50" t="str">
        <f>IF(Table_Styles[[#This Row],[BR]]&lt;&gt;"",Table_Styles[[#This Row],[BR]],IF(Table_Styles[[#This Row],[BR Default]]&lt;&gt;"",Table_Styles[[#This Row],[BR Default]],""))</f>
        <v/>
      </c>
      <c r="BC89" s="59"/>
      <c r="BD89" s="59"/>
      <c r="BE89" s="50" t="str">
        <f>IF(Table_Styles[[#This Row],[BB]]&lt;&gt;"",Table_Styles[[#This Row],[BB]],IF(Table_Styles[[#This Row],[BB Default]]&lt;&gt;"",Table_Styles[[#This Row],[BB Default]],""))</f>
        <v/>
      </c>
      <c r="BF89" s="59"/>
      <c r="BG89" s="59"/>
      <c r="BH89" s="50" t="str">
        <f>IF(Table_Styles[[#This Row],[BL]]&lt;&gt;"",Table_Styles[[#This Row],[BL]],IF(Table_Styles[[#This Row],[BL Default]]&lt;&gt;"",Table_Styles[[#This Row],[BL Default]],""))</f>
        <v/>
      </c>
      <c r="BI89" s="59"/>
      <c r="BJ89" s="59"/>
      <c r="BK89" s="50" t="str">
        <f>IF(Table_Styles[[#This Row],[Width]]&lt;&gt;"",Table_Styles[[#This Row],[Width]],IF(Table_Styles[[#This Row],[Width Default]]&lt;&gt;"",Table_Styles[[#This Row],[Width Default]],""))</f>
        <v/>
      </c>
      <c r="BL89" s="59"/>
      <c r="BM89" s="59"/>
      <c r="BN89" s="50" t="str">
        <f>IF(Table_Styles[[#This Row],[Height]]&lt;&gt;"",Table_Styles[[#This Row],[Height]],IF(Table_Styles[[#This Row],[Height Default]]&lt;&gt;"",Table_Styles[[#This Row],[Height Default]],""))</f>
        <v/>
      </c>
      <c r="BO89" s="50"/>
      <c r="BP89" s="50"/>
      <c r="BQ89" s="50" t="str">
        <f>IF(Table_Styles[[#This Row],[Top]]&lt;&gt;"",Table_Styles[[#This Row],[Top]],IF(Table_Styles[[#This Row],[Top Default]]&lt;&gt;"",Table_Styles[[#This Row],[Top Default]],""))</f>
        <v/>
      </c>
      <c r="BR89" s="50"/>
      <c r="BS89" s="50"/>
      <c r="BT89" s="50" t="str">
        <f>IF(Table_Styles[[#This Row],[Right]]&lt;&gt;"",Table_Styles[[#This Row],[Right]],IF(Table_Styles[[#This Row],[Right Default]]&lt;&gt;"",Table_Styles[[#This Row],[Right Default]],""))</f>
        <v/>
      </c>
      <c r="BU89" s="50"/>
      <c r="BV89" s="50"/>
      <c r="BW89" s="50" t="str">
        <f>IF(Table_Styles[[#This Row],[Bottom]]&lt;&gt;"",Table_Styles[[#This Row],[Bottom]],IF(Table_Styles[[#This Row],[Bottom Default]]&lt;&gt;"",Table_Styles[[#This Row],[Bottom Default]],""))</f>
        <v/>
      </c>
      <c r="BX89" s="50"/>
      <c r="BY89" s="50"/>
      <c r="BZ89" s="50" t="str">
        <f>IF(Table_Styles[[#This Row],[Left]]&lt;&gt;"",Table_Styles[[#This Row],[Left]],IF(Table_Styles[[#This Row],[Left Default]]&lt;&gt;"",Table_Styles[[#This Row],[Left Default]],""))</f>
        <v/>
      </c>
      <c r="CA89" s="59"/>
      <c r="CB89" s="106" t="str">
        <f>IF(AND(Table_Styles[[#This Row],[Selector]]&lt;&gt;"",Table_Styles[[#This Row],[Font Family Used]]&lt;&gt;"",Table_Styles[[#This Row],[Font Weight Used]]&lt;&gt;""),Table_Styles[[#This Row],[Font Family Used]]&amp;" "&amp;Table_Styles[[#This Row],[Font Weight Used]],"")</f>
        <v>Montserrat 400</v>
      </c>
      <c r="CC89" s="106" t="str">
        <f ca="1">IF(AND(Table_Styles[[#This Row],[Selector]],COUNTIF(OFFSET(CC:CC,0,0,ROW()-1,1),"="&amp;Table_Styles[[#This Row],[Font]])=0),Table_Styles[[#This Row],[Font]],"")</f>
        <v/>
      </c>
      <c r="CD89" s="106" t="str">
        <f ca="1">IF(Table_Styles[[#This Row],[Unique Font]]&lt;&gt;"",
"{""fontFamily"":"""&amp;Table_Styles[[#This Row],[Font Family Used]]&amp;""",""fontWeight"":"&amp;Table_Styles[[#This Row],[Font Weight Used]]&amp;"}","")</f>
        <v/>
      </c>
      <c r="CE89"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16px;font-weight: 400;color: #1d1c1c;margin-bottom: 3px;margin-left: 10px;padding-top: 3px</v>
      </c>
      <c r="CF89" s="106" t="str">
        <f>IF(AND(Table_Styles[[#This Row],[Selector]]&lt;&gt;"", Table_Styles[[#This Row],[Config Properties]]&lt;&gt;""),
Table_Styles[[#This Row],[Selector]]&amp;" { "&amp;Table_Styles[[#This Row],[Config Properties]]&amp;" }","")</f>
        <v>formly-field .radio label { font-family: 'Montserrat';font-size: 16px;font-weight: 400;color: #1d1c1c;margin-bottom: 3px;margin-left: 10px;padding-top: 3px }</v>
      </c>
      <c r="CG89" s="106" t="str">
        <f xml:space="preserve">
SUBSTITUTE(SUBSTITUTE(SUBSTITUTE(SUBSTITUTE(SUBSTITUTE(SUBSTITUTE(SUBSTITUTE(SUBSTITUTE(Table_Styles[[#This Row],[Config]],
" {","{"),
"{ ","{"),
" }","}"),
"} ","}"),
" ,",","),
", ",","),
" :",":"),
": ",":")</f>
        <v>formly-field .radio label{font-family:'Montserrat';font-size:16px;font-weight:400;color:#1d1c1c;margin-bottom:3px;margin-left:10px;padding-top:3px}</v>
      </c>
    </row>
    <row r="90" spans="2:85" ht="21" customHeight="1">
      <c r="B90" s="103" t="s">
        <v>79</v>
      </c>
      <c r="C90" s="175" t="s">
        <v>482</v>
      </c>
      <c r="D90" s="59"/>
      <c r="E90" s="60"/>
      <c r="F90" s="50" t="str">
        <f>IF(Table_Styles[[#This Row],[Font Family]]&lt;&gt;"",Table_Styles[[#This Row],[Font Family]],IF(Table_Styles[[#This Row],[Font Family Default]]&lt;&gt;"",Table_Styles[[#This Row],[Font Family Default]],""))</f>
        <v/>
      </c>
      <c r="G90" s="59"/>
      <c r="H90" s="135"/>
      <c r="I90" s="50" t="str">
        <f>IF(Table_Styles[[#This Row],[Font Size]]&lt;&gt;"",Table_Styles[[#This Row],[Font Size]],IF(Table_Styles[[#This Row],[Font Size Default]]&lt;&gt;"",Table_Styles[[#This Row],[Font Size Default]],""))</f>
        <v/>
      </c>
      <c r="J90" s="59"/>
      <c r="K90" s="60"/>
      <c r="L90" s="50" t="str">
        <f>IF(Table_Styles[[#This Row],[Font Weight]]&lt;&gt;"",Table_Styles[[#This Row],[Font Weight]],IF(Table_Styles[[#This Row],[Font Weight Default]]&lt;&gt;"",Table_Styles[[#This Row],[Font Weight Default]],""))</f>
        <v/>
      </c>
      <c r="M90" s="59"/>
      <c r="N90" s="59"/>
      <c r="O90" s="50" t="str">
        <f>IF(Table_Styles[[#This Row],[Colour]]&lt;&gt;"",Table_Styles[[#This Row],[Colour]],IF(Table_Styles[[#This Row],[Colour Default]]&lt;&gt;"",Table_Styles[[#This Row],[Colour Default]],""))</f>
        <v/>
      </c>
      <c r="P90" s="50"/>
      <c r="Q90" s="60"/>
      <c r="R90" s="50" t="str">
        <f>IF(Table_Styles[[#This Row],[Background]]&lt;&gt;"",Table_Styles[[#This Row],[Background]],IF(Table_Styles[[#This Row],[Background Default]]&lt;&gt;"",Table_Styles[[#This Row],[Background Default]],""))</f>
        <v/>
      </c>
      <c r="S90" s="29"/>
      <c r="T90" s="29" t="str">
        <f>"2px solid "&amp;Colour_Borders</f>
        <v>2px solid #7fa4be</v>
      </c>
      <c r="U90" s="50" t="str">
        <f>IF(Table_Styles[[#This Row],[Border]]&lt;&gt;"",Table_Styles[[#This Row],[Border]],IF(Table_Styles[[#This Row],[Border Default]]&lt;&gt;"",Table_Styles[[#This Row],[Border Default]],""))</f>
        <v>2px solid #7fa4be</v>
      </c>
      <c r="V90" s="59"/>
      <c r="W90" s="135" t="s">
        <v>483</v>
      </c>
      <c r="X90" s="50" t="str">
        <f>IF(Table_Styles[[#This Row],[Border Radius]]&lt;&gt;"",Table_Styles[[#This Row],[Border Radius]],IF(Table_Styles[[#This Row],[Border Radius Default]]&lt;&gt;"",Table_Styles[[#This Row],[Border Radius Default]],""))</f>
        <v>100%</v>
      </c>
      <c r="Y90" s="59"/>
      <c r="Z90" s="177" t="s">
        <v>451</v>
      </c>
      <c r="AA90" s="50" t="str">
        <f>IF(Table_Styles[[#This Row],[MT]]&lt;&gt;"",Table_Styles[[#This Row],[MT]],IF(Table_Styles[[#This Row],[MT Default]]&lt;&gt;"",Table_Styles[[#This Row],[MT Default]],""))</f>
        <v>2px</v>
      </c>
      <c r="AB90" s="59"/>
      <c r="AC90" s="59"/>
      <c r="AD90" s="50" t="str">
        <f>IF(Table_Styles[[#This Row],[MR]]&lt;&gt;"",Table_Styles[[#This Row],[MR]],IF(Table_Styles[[#This Row],[MR Default]]&lt;&gt;"",Table_Styles[[#This Row],[MR Default]],""))</f>
        <v/>
      </c>
      <c r="AE90" s="59"/>
      <c r="AF90" s="59"/>
      <c r="AG90" s="50" t="str">
        <f>IF(Table_Styles[[#This Row],[MB]]&lt;&gt;"",Table_Styles[[#This Row],[MB]],IF(Table_Styles[[#This Row],[MB Default]]&lt;&gt;"",Table_Styles[[#This Row],[MB Default]],""))</f>
        <v/>
      </c>
      <c r="AH90" s="59"/>
      <c r="AI90" s="59"/>
      <c r="AJ90" s="50" t="str">
        <f>IF(Table_Styles[[#This Row],[ML]]&lt;&gt;"",Table_Styles[[#This Row],[ML]],IF(Table_Styles[[#This Row],[ML Default]]&lt;&gt;"",Table_Styles[[#This Row],[ML Default]],""))</f>
        <v/>
      </c>
      <c r="AK90" s="59"/>
      <c r="AL90" s="59"/>
      <c r="AM90" s="50" t="str">
        <f>IF(Table_Styles[[#This Row],[PT]]&lt;&gt;"",Table_Styles[[#This Row],[PT]],IF(Table_Styles[[#This Row],[PT Default]]&lt;&gt;"",Table_Styles[[#This Row],[PT Default]],""))</f>
        <v/>
      </c>
      <c r="AN90" s="59"/>
      <c r="AO90" s="59"/>
      <c r="AP90" s="50" t="str">
        <f>IF(Table_Styles[[#This Row],[PR]]&lt;&gt;"",Table_Styles[[#This Row],[PR]],IF(Table_Styles[[#This Row],[PR Default]]&lt;&gt;"",Table_Styles[[#This Row],[PR Default]],""))</f>
        <v/>
      </c>
      <c r="AQ90" s="59"/>
      <c r="AR90" s="59"/>
      <c r="AS90" s="50" t="str">
        <f>IF(Table_Styles[[#This Row],[PB]]&lt;&gt;"",Table_Styles[[#This Row],[PB]],IF(Table_Styles[[#This Row],[PB Default]]&lt;&gt;"",Table_Styles[[#This Row],[PB Default]],""))</f>
        <v/>
      </c>
      <c r="AT90" s="59"/>
      <c r="AU90" s="59"/>
      <c r="AV90" s="50" t="str">
        <f>IF(Table_Styles[[#This Row],[PL]]&lt;&gt;"",Table_Styles[[#This Row],[PL]],IF(Table_Styles[[#This Row],[PL Default]]&lt;&gt;"",Table_Styles[[#This Row],[PL Default]],""))</f>
        <v/>
      </c>
      <c r="AW90" s="59"/>
      <c r="AX90" s="59"/>
      <c r="AY90" s="50" t="str">
        <f>IF(Table_Styles[[#This Row],[BT]]&lt;&gt;"",Table_Styles[[#This Row],[BT]],IF(Table_Styles[[#This Row],[BT Default]]&lt;&gt;"",Table_Styles[[#This Row],[BT Default]],""))</f>
        <v/>
      </c>
      <c r="AZ90" s="59"/>
      <c r="BA90" s="59"/>
      <c r="BB90" s="50" t="str">
        <f>IF(Table_Styles[[#This Row],[BR]]&lt;&gt;"",Table_Styles[[#This Row],[BR]],IF(Table_Styles[[#This Row],[BR Default]]&lt;&gt;"",Table_Styles[[#This Row],[BR Default]],""))</f>
        <v/>
      </c>
      <c r="BC90" s="59"/>
      <c r="BD90" s="59"/>
      <c r="BE90" s="50" t="str">
        <f>IF(Table_Styles[[#This Row],[BB]]&lt;&gt;"",Table_Styles[[#This Row],[BB]],IF(Table_Styles[[#This Row],[BB Default]]&lt;&gt;"",Table_Styles[[#This Row],[BB Default]],""))</f>
        <v/>
      </c>
      <c r="BF90" s="59"/>
      <c r="BG90" s="59"/>
      <c r="BH90" s="50" t="str">
        <f>IF(Table_Styles[[#This Row],[BL]]&lt;&gt;"",Table_Styles[[#This Row],[BL]],IF(Table_Styles[[#This Row],[BL Default]]&lt;&gt;"",Table_Styles[[#This Row],[BL Default]],""))</f>
        <v/>
      </c>
      <c r="BI90" s="59"/>
      <c r="BJ90" s="135" t="s">
        <v>387</v>
      </c>
      <c r="BK90" s="50" t="str">
        <f>IF(Table_Styles[[#This Row],[Width]]&lt;&gt;"",Table_Styles[[#This Row],[Width]],IF(Table_Styles[[#This Row],[Width Default]]&lt;&gt;"",Table_Styles[[#This Row],[Width Default]],""))</f>
        <v>20px</v>
      </c>
      <c r="BL90" s="59"/>
      <c r="BM90" s="135" t="s">
        <v>387</v>
      </c>
      <c r="BN90" s="50" t="str">
        <f>IF(Table_Styles[[#This Row],[Height]]&lt;&gt;"",Table_Styles[[#This Row],[Height]],IF(Table_Styles[[#This Row],[Height Default]]&lt;&gt;"",Table_Styles[[#This Row],[Height Default]],""))</f>
        <v>20px</v>
      </c>
      <c r="BO90" s="50"/>
      <c r="BP90" s="50"/>
      <c r="BQ90" s="50" t="str">
        <f>IF(Table_Styles[[#This Row],[Top]]&lt;&gt;"",Table_Styles[[#This Row],[Top]],IF(Table_Styles[[#This Row],[Top Default]]&lt;&gt;"",Table_Styles[[#This Row],[Top Default]],""))</f>
        <v/>
      </c>
      <c r="BR90" s="50"/>
      <c r="BS90" s="50"/>
      <c r="BT90" s="50" t="str">
        <f>IF(Table_Styles[[#This Row],[Right]]&lt;&gt;"",Table_Styles[[#This Row],[Right]],IF(Table_Styles[[#This Row],[Right Default]]&lt;&gt;"",Table_Styles[[#This Row],[Right Default]],""))</f>
        <v/>
      </c>
      <c r="BU90" s="50"/>
      <c r="BV90" s="50"/>
      <c r="BW90" s="50" t="str">
        <f>IF(Table_Styles[[#This Row],[Bottom]]&lt;&gt;"",Table_Styles[[#This Row],[Bottom]],IF(Table_Styles[[#This Row],[Bottom Default]]&lt;&gt;"",Table_Styles[[#This Row],[Bottom Default]],""))</f>
        <v/>
      </c>
      <c r="BX90" s="50"/>
      <c r="BY90" s="50"/>
      <c r="BZ90" s="50" t="str">
        <f>IF(Table_Styles[[#This Row],[Left]]&lt;&gt;"",Table_Styles[[#This Row],[Left]],IF(Table_Styles[[#This Row],[Left Default]]&lt;&gt;"",Table_Styles[[#This Row],[Left Default]],""))</f>
        <v/>
      </c>
      <c r="CA90" s="59"/>
      <c r="CB90" s="106" t="str">
        <f>IF(AND(Table_Styles[[#This Row],[Selector]]&lt;&gt;"",Table_Styles[[#This Row],[Font Family Used]]&lt;&gt;"",Table_Styles[[#This Row],[Font Weight Used]]&lt;&gt;""),Table_Styles[[#This Row],[Font Family Used]]&amp;" "&amp;Table_Styles[[#This Row],[Font Weight Used]],"")</f>
        <v/>
      </c>
      <c r="CC90" s="106" t="str">
        <f ca="1">IF(AND(Table_Styles[[#This Row],[Selector]],COUNTIF(OFFSET(CC:CC,0,0,ROW()-1,1),"="&amp;Table_Styles[[#This Row],[Font]])=0),Table_Styles[[#This Row],[Font]],"")</f>
        <v/>
      </c>
      <c r="CD90" s="106" t="str">
        <f ca="1">IF(Table_Styles[[#This Row],[Unique Font]]&lt;&gt;"",
"{""fontFamily"":"""&amp;Table_Styles[[#This Row],[Font Family Used]]&amp;""",""fontWeight"":"&amp;Table_Styles[[#This Row],[Font Weight Used]]&amp;"}","")</f>
        <v/>
      </c>
      <c r="CE90"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 2px solid #7fa4be;border-radius: 100%;margin-top: 2px;width: 20px;height: 20px</v>
      </c>
      <c r="CF90" s="106" t="str">
        <f>IF(AND(Table_Styles[[#This Row],[Selector]]&lt;&gt;"", Table_Styles[[#This Row],[Config Properties]]&lt;&gt;""),
Table_Styles[[#This Row],[Selector]]&amp;" { "&amp;Table_Styles[[#This Row],[Config Properties]]&amp;" }","")</f>
        <v>formly-field .radio input[type=radio] ~ .check { border: 2px solid #7fa4be;border-radius: 100%;margin-top: 2px;width: 20px;height: 20px }</v>
      </c>
      <c r="CG90" s="106" t="str">
        <f xml:space="preserve">
SUBSTITUTE(SUBSTITUTE(SUBSTITUTE(SUBSTITUTE(SUBSTITUTE(SUBSTITUTE(SUBSTITUTE(SUBSTITUTE(Table_Styles[[#This Row],[Config]],
" {","{"),
"{ ","{"),
" }","}"),
"} ","}"),
" ,",","),
", ",","),
" :",":"),
": ",":")</f>
        <v>formly-field .radio input[type=radio] ~ .check{border:2px solid #7fa4be;border-radius:100%;margin-top:2px;width:20px;height:20px}</v>
      </c>
    </row>
    <row r="91" spans="2:85" ht="21" customHeight="1">
      <c r="B91" s="103" t="s">
        <v>1033</v>
      </c>
      <c r="C91" s="256" t="s">
        <v>1035</v>
      </c>
      <c r="D91" s="146"/>
      <c r="E91" s="60"/>
      <c r="F91" s="50" t="str">
        <f>IF(Table_Styles[[#This Row],[Font Family]]&lt;&gt;"",Table_Styles[[#This Row],[Font Family]],IF(Table_Styles[[#This Row],[Font Family Default]]&lt;&gt;"",Table_Styles[[#This Row],[Font Family Default]],""))</f>
        <v/>
      </c>
      <c r="G91" s="59"/>
      <c r="H91" s="135"/>
      <c r="I91" s="50" t="str">
        <f>IF(Table_Styles[[#This Row],[Font Size]]&lt;&gt;"",Table_Styles[[#This Row],[Font Size]],IF(Table_Styles[[#This Row],[Font Size Default]]&lt;&gt;"",Table_Styles[[#This Row],[Font Size Default]],""))</f>
        <v/>
      </c>
      <c r="J91" s="59"/>
      <c r="K91" s="60"/>
      <c r="L91" s="50" t="str">
        <f>IF(Table_Styles[[#This Row],[Font Weight]]&lt;&gt;"",Table_Styles[[#This Row],[Font Weight]],IF(Table_Styles[[#This Row],[Font Weight Default]]&lt;&gt;"",Table_Styles[[#This Row],[Font Weight Default]],""))</f>
        <v/>
      </c>
      <c r="M91" s="59"/>
      <c r="N91" s="59"/>
      <c r="O91" s="50" t="str">
        <f>IF(Table_Styles[[#This Row],[Colour]]&lt;&gt;"",Table_Styles[[#This Row],[Colour]],IF(Table_Styles[[#This Row],[Colour Default]]&lt;&gt;"",Table_Styles[[#This Row],[Colour Default]],""))</f>
        <v/>
      </c>
      <c r="P91" s="50"/>
      <c r="Q91" s="60"/>
      <c r="R91" s="50" t="str">
        <f>IF(Table_Styles[[#This Row],[Background]]&lt;&gt;"",Table_Styles[[#This Row],[Background]],IF(Table_Styles[[#This Row],[Background Default]]&lt;&gt;"",Table_Styles[[#This Row],[Background Default]],""))</f>
        <v/>
      </c>
      <c r="S91" s="29"/>
      <c r="T91" s="29" t="str">
        <f>"2px solid "&amp;Colour_Accent_1</f>
        <v>2px solid #ff9629</v>
      </c>
      <c r="U91" s="50" t="str">
        <f>IF(Table_Styles[[#This Row],[Border]]&lt;&gt;"",Table_Styles[[#This Row],[Border]],IF(Table_Styles[[#This Row],[Border Default]]&lt;&gt;"",Table_Styles[[#This Row],[Border Default]],""))</f>
        <v>2px solid #ff9629</v>
      </c>
      <c r="V91" s="59"/>
      <c r="W91" s="135"/>
      <c r="X91" s="50" t="str">
        <f>IF(Table_Styles[[#This Row],[Border Radius]]&lt;&gt;"",Table_Styles[[#This Row],[Border Radius]],IF(Table_Styles[[#This Row],[Border Radius Default]]&lt;&gt;"",Table_Styles[[#This Row],[Border Radius Default]],""))</f>
        <v/>
      </c>
      <c r="Y91" s="59"/>
      <c r="Z91" s="177"/>
      <c r="AA91" s="50" t="str">
        <f>IF(Table_Styles[[#This Row],[MT]]&lt;&gt;"",Table_Styles[[#This Row],[MT]],IF(Table_Styles[[#This Row],[MT Default]]&lt;&gt;"",Table_Styles[[#This Row],[MT Default]],""))</f>
        <v/>
      </c>
      <c r="AB91" s="59"/>
      <c r="AC91" s="59"/>
      <c r="AD91" s="50" t="str">
        <f>IF(Table_Styles[[#This Row],[MR]]&lt;&gt;"",Table_Styles[[#This Row],[MR]],IF(Table_Styles[[#This Row],[MR Default]]&lt;&gt;"",Table_Styles[[#This Row],[MR Default]],""))</f>
        <v/>
      </c>
      <c r="AE91" s="59"/>
      <c r="AF91" s="59"/>
      <c r="AG91" s="50" t="str">
        <f>IF(Table_Styles[[#This Row],[MB]]&lt;&gt;"",Table_Styles[[#This Row],[MB]],IF(Table_Styles[[#This Row],[MB Default]]&lt;&gt;"",Table_Styles[[#This Row],[MB Default]],""))</f>
        <v/>
      </c>
      <c r="AH91" s="59"/>
      <c r="AI91" s="59"/>
      <c r="AJ91" s="50" t="str">
        <f>IF(Table_Styles[[#This Row],[ML]]&lt;&gt;"",Table_Styles[[#This Row],[ML]],IF(Table_Styles[[#This Row],[ML Default]]&lt;&gt;"",Table_Styles[[#This Row],[ML Default]],""))</f>
        <v/>
      </c>
      <c r="AK91" s="59"/>
      <c r="AL91" s="59"/>
      <c r="AM91" s="50" t="str">
        <f>IF(Table_Styles[[#This Row],[PT]]&lt;&gt;"",Table_Styles[[#This Row],[PT]],IF(Table_Styles[[#This Row],[PT Default]]&lt;&gt;"",Table_Styles[[#This Row],[PT Default]],""))</f>
        <v/>
      </c>
      <c r="AN91" s="59"/>
      <c r="AO91" s="59"/>
      <c r="AP91" s="50" t="str">
        <f>IF(Table_Styles[[#This Row],[PR]]&lt;&gt;"",Table_Styles[[#This Row],[PR]],IF(Table_Styles[[#This Row],[PR Default]]&lt;&gt;"",Table_Styles[[#This Row],[PR Default]],""))</f>
        <v/>
      </c>
      <c r="AQ91" s="59"/>
      <c r="AR91" s="59"/>
      <c r="AS91" s="50" t="str">
        <f>IF(Table_Styles[[#This Row],[PB]]&lt;&gt;"",Table_Styles[[#This Row],[PB]],IF(Table_Styles[[#This Row],[PB Default]]&lt;&gt;"",Table_Styles[[#This Row],[PB Default]],""))</f>
        <v/>
      </c>
      <c r="AT91" s="59"/>
      <c r="AU91" s="59"/>
      <c r="AV91" s="50" t="str">
        <f>IF(Table_Styles[[#This Row],[PL]]&lt;&gt;"",Table_Styles[[#This Row],[PL]],IF(Table_Styles[[#This Row],[PL Default]]&lt;&gt;"",Table_Styles[[#This Row],[PL Default]],""))</f>
        <v/>
      </c>
      <c r="AW91" s="59"/>
      <c r="AX91" s="59"/>
      <c r="AY91" s="50" t="str">
        <f>IF(Table_Styles[[#This Row],[BT]]&lt;&gt;"",Table_Styles[[#This Row],[BT]],IF(Table_Styles[[#This Row],[BT Default]]&lt;&gt;"",Table_Styles[[#This Row],[BT Default]],""))</f>
        <v/>
      </c>
      <c r="AZ91" s="59"/>
      <c r="BA91" s="59"/>
      <c r="BB91" s="50" t="str">
        <f>IF(Table_Styles[[#This Row],[BR]]&lt;&gt;"",Table_Styles[[#This Row],[BR]],IF(Table_Styles[[#This Row],[BR Default]]&lt;&gt;"",Table_Styles[[#This Row],[BR Default]],""))</f>
        <v/>
      </c>
      <c r="BC91" s="59"/>
      <c r="BD91" s="59"/>
      <c r="BE91" s="50" t="str">
        <f>IF(Table_Styles[[#This Row],[BB]]&lt;&gt;"",Table_Styles[[#This Row],[BB]],IF(Table_Styles[[#This Row],[BB Default]]&lt;&gt;"",Table_Styles[[#This Row],[BB Default]],""))</f>
        <v/>
      </c>
      <c r="BF91" s="59"/>
      <c r="BG91" s="59"/>
      <c r="BH91" s="50" t="str">
        <f>IF(Table_Styles[[#This Row],[BL]]&lt;&gt;"",Table_Styles[[#This Row],[BL]],IF(Table_Styles[[#This Row],[BL Default]]&lt;&gt;"",Table_Styles[[#This Row],[BL Default]],""))</f>
        <v/>
      </c>
      <c r="BI91" s="59"/>
      <c r="BJ91" s="135"/>
      <c r="BK91" s="50" t="str">
        <f>IF(Table_Styles[[#This Row],[Width]]&lt;&gt;"",Table_Styles[[#This Row],[Width]],IF(Table_Styles[[#This Row],[Width Default]]&lt;&gt;"",Table_Styles[[#This Row],[Width Default]],""))</f>
        <v/>
      </c>
      <c r="BL91" s="59"/>
      <c r="BM91" s="135"/>
      <c r="BN91" s="50" t="str">
        <f>IF(Table_Styles[[#This Row],[Height]]&lt;&gt;"",Table_Styles[[#This Row],[Height]],IF(Table_Styles[[#This Row],[Height Default]]&lt;&gt;"",Table_Styles[[#This Row],[Height Default]],""))</f>
        <v/>
      </c>
      <c r="BO91" s="50"/>
      <c r="BP91" s="50"/>
      <c r="BQ91" s="50" t="str">
        <f>IF(Table_Styles[[#This Row],[Top]]&lt;&gt;"",Table_Styles[[#This Row],[Top]],IF(Table_Styles[[#This Row],[Top Default]]&lt;&gt;"",Table_Styles[[#This Row],[Top Default]],""))</f>
        <v/>
      </c>
      <c r="BR91" s="50"/>
      <c r="BS91" s="50"/>
      <c r="BT91" s="50" t="str">
        <f>IF(Table_Styles[[#This Row],[Right]]&lt;&gt;"",Table_Styles[[#This Row],[Right]],IF(Table_Styles[[#This Row],[Right Default]]&lt;&gt;"",Table_Styles[[#This Row],[Right Default]],""))</f>
        <v/>
      </c>
      <c r="BU91" s="50"/>
      <c r="BV91" s="50"/>
      <c r="BW91" s="50" t="str">
        <f>IF(Table_Styles[[#This Row],[Bottom]]&lt;&gt;"",Table_Styles[[#This Row],[Bottom]],IF(Table_Styles[[#This Row],[Bottom Default]]&lt;&gt;"",Table_Styles[[#This Row],[Bottom Default]],""))</f>
        <v/>
      </c>
      <c r="BX91" s="50"/>
      <c r="BY91" s="50"/>
      <c r="BZ91" s="50" t="str">
        <f>IF(Table_Styles[[#This Row],[Left]]&lt;&gt;"",Table_Styles[[#This Row],[Left]],IF(Table_Styles[[#This Row],[Left Default]]&lt;&gt;"",Table_Styles[[#This Row],[Left Default]],""))</f>
        <v/>
      </c>
      <c r="CA91" s="59"/>
      <c r="CB91" s="106" t="str">
        <f>IF(AND(Table_Styles[[#This Row],[Selector]]&lt;&gt;"",Table_Styles[[#This Row],[Font Family Used]]&lt;&gt;"",Table_Styles[[#This Row],[Font Weight Used]]&lt;&gt;""),Table_Styles[[#This Row],[Font Family Used]]&amp;" "&amp;Table_Styles[[#This Row],[Font Weight Used]],"")</f>
        <v/>
      </c>
      <c r="CC91" s="106" t="str">
        <f ca="1">IF(AND(Table_Styles[[#This Row],[Selector]],COUNTIF(OFFSET(CC:CC,0,0,ROW()-1,1),"="&amp;Table_Styles[[#This Row],[Font]])=0),Table_Styles[[#This Row],[Font]],"")</f>
        <v/>
      </c>
      <c r="CD91" s="106" t="str">
        <f ca="1">IF(Table_Styles[[#This Row],[Unique Font]]&lt;&gt;"",
"{""fontFamily"":"""&amp;Table_Styles[[#This Row],[Font Family Used]]&amp;""",""fontWeight"":"&amp;Table_Styles[[#This Row],[Font Weight Used]]&amp;"}","")</f>
        <v/>
      </c>
      <c r="CE9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 2px solid #ff9629</v>
      </c>
      <c r="CF91" s="106" t="str">
        <f>IF(AND(Table_Styles[[#This Row],[Selector]]&lt;&gt;"", Table_Styles[[#This Row],[Config Properties]]&lt;&gt;""),
Table_Styles[[#This Row],[Selector]]&amp;" { "&amp;Table_Styles[[#This Row],[Config Properties]]&amp;" }","")</f>
        <v>formly-field .radio input[type=radio]:checked ~ .check { border: 2px solid #ff9629 }</v>
      </c>
      <c r="CG91" s="106" t="str">
        <f xml:space="preserve">
SUBSTITUTE(SUBSTITUTE(SUBSTITUTE(SUBSTITUTE(SUBSTITUTE(SUBSTITUTE(SUBSTITUTE(SUBSTITUTE(Table_Styles[[#This Row],[Config]],
" {","{"),
"{ ","{"),
" }","}"),
"} ","}"),
" ,",","),
", ",","),
" :",":"),
": ",":")</f>
        <v>formly-field .radio input[type=radio]:checked ~ .check{border:2px solid #ff9629}</v>
      </c>
    </row>
    <row r="92" spans="2:85" ht="21" customHeight="1">
      <c r="B92" s="103" t="s">
        <v>1034</v>
      </c>
      <c r="C92" s="175" t="s">
        <v>484</v>
      </c>
      <c r="D92" s="59"/>
      <c r="E92" s="60"/>
      <c r="F92" s="50" t="str">
        <f>IF(Table_Styles[[#This Row],[Font Family]]&lt;&gt;"",Table_Styles[[#This Row],[Font Family]],IF(Table_Styles[[#This Row],[Font Family Default]]&lt;&gt;"",Table_Styles[[#This Row],[Font Family Default]],""))</f>
        <v/>
      </c>
      <c r="G92" s="59"/>
      <c r="H92" s="135"/>
      <c r="I92" s="50" t="str">
        <f>IF(Table_Styles[[#This Row],[Font Size]]&lt;&gt;"",Table_Styles[[#This Row],[Font Size]],IF(Table_Styles[[#This Row],[Font Size Default]]&lt;&gt;"",Table_Styles[[#This Row],[Font Size Default]],""))</f>
        <v/>
      </c>
      <c r="J92" s="59"/>
      <c r="K92" s="60"/>
      <c r="L92" s="50" t="str">
        <f>IF(Table_Styles[[#This Row],[Font Weight]]&lt;&gt;"",Table_Styles[[#This Row],[Font Weight]],IF(Table_Styles[[#This Row],[Font Weight Default]]&lt;&gt;"",Table_Styles[[#This Row],[Font Weight Default]],""))</f>
        <v/>
      </c>
      <c r="M92" s="59"/>
      <c r="N92" s="59"/>
      <c r="O92" s="50" t="str">
        <f>IF(Table_Styles[[#This Row],[Colour]]&lt;&gt;"",Table_Styles[[#This Row],[Colour]],IF(Table_Styles[[#This Row],[Colour Default]]&lt;&gt;"",Table_Styles[[#This Row],[Colour Default]],""))</f>
        <v/>
      </c>
      <c r="P92" s="212"/>
      <c r="Q92" s="257" t="str">
        <f>Colour_Accent_1</f>
        <v>#ff9629</v>
      </c>
      <c r="R92" s="50" t="str">
        <f>IF(Table_Styles[[#This Row],[Background]]&lt;&gt;"",Table_Styles[[#This Row],[Background]],IF(Table_Styles[[#This Row],[Background Default]]&lt;&gt;"",Table_Styles[[#This Row],[Background Default]],""))</f>
        <v>#ff9629</v>
      </c>
      <c r="S92" s="59"/>
      <c r="T92" s="59"/>
      <c r="U92" s="50" t="str">
        <f>IF(Table_Styles[[#This Row],[Border]]&lt;&gt;"",Table_Styles[[#This Row],[Border]],IF(Table_Styles[[#This Row],[Border Default]]&lt;&gt;"",Table_Styles[[#This Row],[Border Default]],""))</f>
        <v/>
      </c>
      <c r="V92" s="59"/>
      <c r="W92" s="135" t="s">
        <v>483</v>
      </c>
      <c r="X92" s="50" t="str">
        <f>IF(Table_Styles[[#This Row],[Border Radius]]&lt;&gt;"",Table_Styles[[#This Row],[Border Radius]],IF(Table_Styles[[#This Row],[Border Radius Default]]&lt;&gt;"",Table_Styles[[#This Row],[Border Radius Default]],""))</f>
        <v>100%</v>
      </c>
      <c r="Y92" s="135"/>
      <c r="Z92" s="255" t="s">
        <v>431</v>
      </c>
      <c r="AA92" s="50" t="str">
        <f>IF(Table_Styles[[#This Row],[MT]]&lt;&gt;"",Table_Styles[[#This Row],[MT]],IF(Table_Styles[[#This Row],[MT Default]]&lt;&gt;"",Table_Styles[[#This Row],[MT Default]],""))</f>
        <v>3px</v>
      </c>
      <c r="AB92" s="59"/>
      <c r="AC92" s="59"/>
      <c r="AD92" s="50" t="str">
        <f>IF(Table_Styles[[#This Row],[MR]]&lt;&gt;"",Table_Styles[[#This Row],[MR]],IF(Table_Styles[[#This Row],[MR Default]]&lt;&gt;"",Table_Styles[[#This Row],[MR Default]],""))</f>
        <v/>
      </c>
      <c r="AE92" s="59"/>
      <c r="AF92" s="59"/>
      <c r="AG92" s="50" t="str">
        <f>IF(Table_Styles[[#This Row],[MB]]&lt;&gt;"",Table_Styles[[#This Row],[MB]],IF(Table_Styles[[#This Row],[MB Default]]&lt;&gt;"",Table_Styles[[#This Row],[MB Default]],""))</f>
        <v/>
      </c>
      <c r="AH92" s="135"/>
      <c r="AI92" s="135" t="s">
        <v>431</v>
      </c>
      <c r="AJ92" s="50" t="str">
        <f>IF(Table_Styles[[#This Row],[ML]]&lt;&gt;"",Table_Styles[[#This Row],[ML]],IF(Table_Styles[[#This Row],[ML Default]]&lt;&gt;"",Table_Styles[[#This Row],[ML Default]],""))</f>
        <v>3px</v>
      </c>
      <c r="AK92" s="59"/>
      <c r="AL92" s="59"/>
      <c r="AM92" s="50" t="str">
        <f>IF(Table_Styles[[#This Row],[PT]]&lt;&gt;"",Table_Styles[[#This Row],[PT]],IF(Table_Styles[[#This Row],[PT Default]]&lt;&gt;"",Table_Styles[[#This Row],[PT Default]],""))</f>
        <v/>
      </c>
      <c r="AN92" s="59"/>
      <c r="AO92" s="59"/>
      <c r="AP92" s="50" t="str">
        <f>IF(Table_Styles[[#This Row],[PR]]&lt;&gt;"",Table_Styles[[#This Row],[PR]],IF(Table_Styles[[#This Row],[PR Default]]&lt;&gt;"",Table_Styles[[#This Row],[PR Default]],""))</f>
        <v/>
      </c>
      <c r="AQ92" s="59"/>
      <c r="AR92" s="59"/>
      <c r="AS92" s="50" t="str">
        <f>IF(Table_Styles[[#This Row],[PB]]&lt;&gt;"",Table_Styles[[#This Row],[PB]],IF(Table_Styles[[#This Row],[PB Default]]&lt;&gt;"",Table_Styles[[#This Row],[PB Default]],""))</f>
        <v/>
      </c>
      <c r="AT92" s="59"/>
      <c r="AU92" s="59"/>
      <c r="AV92" s="50" t="str">
        <f>IF(Table_Styles[[#This Row],[PL]]&lt;&gt;"",Table_Styles[[#This Row],[PL]],IF(Table_Styles[[#This Row],[PL Default]]&lt;&gt;"",Table_Styles[[#This Row],[PL Default]],""))</f>
        <v/>
      </c>
      <c r="AW92" s="59"/>
      <c r="AX92" s="59"/>
      <c r="AY92" s="50" t="str">
        <f>IF(Table_Styles[[#This Row],[BT]]&lt;&gt;"",Table_Styles[[#This Row],[BT]],IF(Table_Styles[[#This Row],[BT Default]]&lt;&gt;"",Table_Styles[[#This Row],[BT Default]],""))</f>
        <v/>
      </c>
      <c r="AZ92" s="59"/>
      <c r="BA92" s="59"/>
      <c r="BB92" s="50" t="str">
        <f>IF(Table_Styles[[#This Row],[BR]]&lt;&gt;"",Table_Styles[[#This Row],[BR]],IF(Table_Styles[[#This Row],[BR Default]]&lt;&gt;"",Table_Styles[[#This Row],[BR Default]],""))</f>
        <v/>
      </c>
      <c r="BC92" s="59"/>
      <c r="BD92" s="59"/>
      <c r="BE92" s="50" t="str">
        <f>IF(Table_Styles[[#This Row],[BB]]&lt;&gt;"",Table_Styles[[#This Row],[BB]],IF(Table_Styles[[#This Row],[BB Default]]&lt;&gt;"",Table_Styles[[#This Row],[BB Default]],""))</f>
        <v/>
      </c>
      <c r="BF92" s="59"/>
      <c r="BG92" s="59"/>
      <c r="BH92" s="50" t="str">
        <f>IF(Table_Styles[[#This Row],[BL]]&lt;&gt;"",Table_Styles[[#This Row],[BL]],IF(Table_Styles[[#This Row],[BL Default]]&lt;&gt;"",Table_Styles[[#This Row],[BL Default]],""))</f>
        <v/>
      </c>
      <c r="BI92" s="59"/>
      <c r="BJ92" s="135" t="s">
        <v>1040</v>
      </c>
      <c r="BK92" s="50" t="str">
        <f>IF(Table_Styles[[#This Row],[Width]]&lt;&gt;"",Table_Styles[[#This Row],[Width]],IF(Table_Styles[[#This Row],[Width Default]]&lt;&gt;"",Table_Styles[[#This Row],[Width Default]],""))</f>
        <v>9.5px</v>
      </c>
      <c r="BL92" s="59"/>
      <c r="BM92" s="135" t="s">
        <v>1040</v>
      </c>
      <c r="BN92" s="50" t="str">
        <f>IF(Table_Styles[[#This Row],[Height]]&lt;&gt;"",Table_Styles[[#This Row],[Height]],IF(Table_Styles[[#This Row],[Height Default]]&lt;&gt;"",Table_Styles[[#This Row],[Height Default]],""))</f>
        <v>9.5px</v>
      </c>
      <c r="BO92" s="50"/>
      <c r="BP92" s="50"/>
      <c r="BQ92" s="50" t="str">
        <f>IF(Table_Styles[[#This Row],[Top]]&lt;&gt;"",Table_Styles[[#This Row],[Top]],IF(Table_Styles[[#This Row],[Top Default]]&lt;&gt;"",Table_Styles[[#This Row],[Top Default]],""))</f>
        <v/>
      </c>
      <c r="BR92" s="50"/>
      <c r="BS92" s="50"/>
      <c r="BT92" s="50" t="str">
        <f>IF(Table_Styles[[#This Row],[Right]]&lt;&gt;"",Table_Styles[[#This Row],[Right]],IF(Table_Styles[[#This Row],[Right Default]]&lt;&gt;"",Table_Styles[[#This Row],[Right Default]],""))</f>
        <v/>
      </c>
      <c r="BU92" s="50"/>
      <c r="BV92" s="50"/>
      <c r="BW92" s="50" t="str">
        <f>IF(Table_Styles[[#This Row],[Bottom]]&lt;&gt;"",Table_Styles[[#This Row],[Bottom]],IF(Table_Styles[[#This Row],[Bottom Default]]&lt;&gt;"",Table_Styles[[#This Row],[Bottom Default]],""))</f>
        <v/>
      </c>
      <c r="BX92" s="50"/>
      <c r="BY92" s="50"/>
      <c r="BZ92" s="50" t="str">
        <f>IF(Table_Styles[[#This Row],[Left]]&lt;&gt;"",Table_Styles[[#This Row],[Left]],IF(Table_Styles[[#This Row],[Left Default]]&lt;&gt;"",Table_Styles[[#This Row],[Left Default]],""))</f>
        <v/>
      </c>
      <c r="CA92" s="59"/>
      <c r="CB92" s="106" t="str">
        <f>IF(AND(Table_Styles[[#This Row],[Selector]]&lt;&gt;"",Table_Styles[[#This Row],[Font Family Used]]&lt;&gt;"",Table_Styles[[#This Row],[Font Weight Used]]&lt;&gt;""),Table_Styles[[#This Row],[Font Family Used]]&amp;" "&amp;Table_Styles[[#This Row],[Font Weight Used]],"")</f>
        <v/>
      </c>
      <c r="CC92" s="106" t="str">
        <f ca="1">IF(AND(Table_Styles[[#This Row],[Selector]],COUNTIF(OFFSET(CC:CC,0,0,ROW()-1,1),"="&amp;Table_Styles[[#This Row],[Font]])=0),Table_Styles[[#This Row],[Font]],"")</f>
        <v/>
      </c>
      <c r="CD92" s="106" t="str">
        <f ca="1">IF(Table_Styles[[#This Row],[Unique Font]]&lt;&gt;"",
"{""fontFamily"":"""&amp;Table_Styles[[#This Row],[Font Family Used]]&amp;""",""fontWeight"":"&amp;Table_Styles[[#This Row],[Font Weight Used]]&amp;"}","")</f>
        <v/>
      </c>
      <c r="CE92"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#ff9629;border-radius: 100%;margin-top: 3px;margin-left: 3px;width: 9.5px;height: 9.5px</v>
      </c>
      <c r="CF92" s="106" t="str">
        <f>IF(AND(Table_Styles[[#This Row],[Selector]]&lt;&gt;"", Table_Styles[[#This Row],[Config Properties]]&lt;&gt;""),
Table_Styles[[#This Row],[Selector]]&amp;" { "&amp;Table_Styles[[#This Row],[Config Properties]]&amp;" }","")</f>
        <v>formly-field .radio input[type=radio]:checked ~ .check .inside { background: #ff9629;border-radius: 100%;margin-top: 3px;margin-left: 3px;width: 9.5px;height: 9.5px }</v>
      </c>
      <c r="CG92" s="106" t="str">
        <f xml:space="preserve">
SUBSTITUTE(SUBSTITUTE(SUBSTITUTE(SUBSTITUTE(SUBSTITUTE(SUBSTITUTE(SUBSTITUTE(SUBSTITUTE(Table_Styles[[#This Row],[Config]],
" {","{"),
"{ ","{"),
" }","}"),
"} ","}"),
" ,",","),
", ",","),
" :",":"),
": ",":")</f>
        <v>formly-field .radio input[type=radio]:checked ~ .check .inside{background:#ff9629;border-radius:100%;margin-top:3px;margin-left:3px;width:9.5px;height:9.5px}</v>
      </c>
    </row>
    <row r="93" spans="2:85" ht="21.75" thickBot="1">
      <c r="B93" s="109" t="s">
        <v>486</v>
      </c>
      <c r="C93" s="109"/>
      <c r="D93" s="109"/>
      <c r="E93" s="69"/>
      <c r="F93" s="69" t="str">
        <f>IF(Table_Styles[[#This Row],[Font Family]]&lt;&gt;"",Table_Styles[[#This Row],[Font Family]],IF(Table_Styles[[#This Row],[Font Family Default]]&lt;&gt;"",Table_Styles[[#This Row],[Font Family Default]],""))</f>
        <v/>
      </c>
      <c r="G93" s="109"/>
      <c r="H93" s="69"/>
      <c r="I93" s="69" t="str">
        <f>IF(Table_Styles[[#This Row],[Font Size]]&lt;&gt;"",Table_Styles[[#This Row],[Font Size]],IF(Table_Styles[[#This Row],[Font Size Default]]&lt;&gt;"",Table_Styles[[#This Row],[Font Size Default]],""))</f>
        <v/>
      </c>
      <c r="J93" s="109"/>
      <c r="K93" s="69"/>
      <c r="L93" s="69" t="str">
        <f>IF(Table_Styles[[#This Row],[Font Weight]]&lt;&gt;"",Table_Styles[[#This Row],[Font Weight]],IF(Table_Styles[[#This Row],[Font Weight Default]]&lt;&gt;"",Table_Styles[[#This Row],[Font Weight Default]],""))</f>
        <v/>
      </c>
      <c r="M93" s="109"/>
      <c r="N93" s="69"/>
      <c r="O93" s="69" t="str">
        <f>IF(Table_Styles[[#This Row],[Colour]]&lt;&gt;"",Table_Styles[[#This Row],[Colour]],IF(Table_Styles[[#This Row],[Colour Default]]&lt;&gt;"",Table_Styles[[#This Row],[Colour Default]],""))</f>
        <v/>
      </c>
      <c r="P93" s="109"/>
      <c r="Q93" s="69"/>
      <c r="R93" s="69" t="str">
        <f>IF(Table_Styles[[#This Row],[Background]]&lt;&gt;"",Table_Styles[[#This Row],[Background]],IF(Table_Styles[[#This Row],[Background Default]]&lt;&gt;"",Table_Styles[[#This Row],[Background Default]],""))</f>
        <v/>
      </c>
      <c r="S93" s="109"/>
      <c r="T93" s="69"/>
      <c r="U93" s="69" t="str">
        <f>IF(Table_Styles[[#This Row],[Border]]&lt;&gt;"",Table_Styles[[#This Row],[Border]],IF(Table_Styles[[#This Row],[Border Default]]&lt;&gt;"",Table_Styles[[#This Row],[Border Default]],""))</f>
        <v/>
      </c>
      <c r="V93" s="69"/>
      <c r="W93" s="69"/>
      <c r="X93" s="69" t="str">
        <f>IF(Table_Styles[[#This Row],[Border Radius]]&lt;&gt;"",Table_Styles[[#This Row],[Border Radius]],IF(Table_Styles[[#This Row],[Border Radius Default]]&lt;&gt;"",Table_Styles[[#This Row],[Border Radius Default]],""))</f>
        <v/>
      </c>
      <c r="Y93" s="109"/>
      <c r="Z93" s="69"/>
      <c r="AA93" s="69" t="str">
        <f>IF(Table_Styles[[#This Row],[MT]]&lt;&gt;"",Table_Styles[[#This Row],[MT]],IF(Table_Styles[[#This Row],[MT Default]]&lt;&gt;"",Table_Styles[[#This Row],[MT Default]],""))</f>
        <v/>
      </c>
      <c r="AB93" s="109"/>
      <c r="AC93" s="69"/>
      <c r="AD93" s="69" t="str">
        <f>IF(Table_Styles[[#This Row],[MR]]&lt;&gt;"",Table_Styles[[#This Row],[MR]],IF(Table_Styles[[#This Row],[MR Default]]&lt;&gt;"",Table_Styles[[#This Row],[MR Default]],""))</f>
        <v/>
      </c>
      <c r="AE93" s="109"/>
      <c r="AF93" s="69"/>
      <c r="AG93" s="69" t="str">
        <f>IF(Table_Styles[[#This Row],[MB]]&lt;&gt;"",Table_Styles[[#This Row],[MB]],IF(Table_Styles[[#This Row],[MB Default]]&lt;&gt;"",Table_Styles[[#This Row],[MB Default]],""))</f>
        <v/>
      </c>
      <c r="AH93" s="109"/>
      <c r="AI93" s="69"/>
      <c r="AJ93" s="69" t="str">
        <f>IF(Table_Styles[[#This Row],[ML]]&lt;&gt;"",Table_Styles[[#This Row],[ML]],IF(Table_Styles[[#This Row],[ML Default]]&lt;&gt;"",Table_Styles[[#This Row],[ML Default]],""))</f>
        <v/>
      </c>
      <c r="AK93" s="109"/>
      <c r="AL93" s="69"/>
      <c r="AM93" s="69" t="str">
        <f>IF(Table_Styles[[#This Row],[PT]]&lt;&gt;"",Table_Styles[[#This Row],[PT]],IF(Table_Styles[[#This Row],[PT Default]]&lt;&gt;"",Table_Styles[[#This Row],[PT Default]],""))</f>
        <v/>
      </c>
      <c r="AN93" s="109"/>
      <c r="AO93" s="69"/>
      <c r="AP93" s="69" t="str">
        <f>IF(Table_Styles[[#This Row],[PR]]&lt;&gt;"",Table_Styles[[#This Row],[PR]],IF(Table_Styles[[#This Row],[PR Default]]&lt;&gt;"",Table_Styles[[#This Row],[PR Default]],""))</f>
        <v/>
      </c>
      <c r="AQ93" s="109"/>
      <c r="AR93" s="69"/>
      <c r="AS93" s="69" t="str">
        <f>IF(Table_Styles[[#This Row],[PB]]&lt;&gt;"",Table_Styles[[#This Row],[PB]],IF(Table_Styles[[#This Row],[PB Default]]&lt;&gt;"",Table_Styles[[#This Row],[PB Default]],""))</f>
        <v/>
      </c>
      <c r="AT93" s="109"/>
      <c r="AU93" s="69"/>
      <c r="AV93" s="69" t="str">
        <f>IF(Table_Styles[[#This Row],[PL]]&lt;&gt;"",Table_Styles[[#This Row],[PL]],IF(Table_Styles[[#This Row],[PL Default]]&lt;&gt;"",Table_Styles[[#This Row],[PL Default]],""))</f>
        <v/>
      </c>
      <c r="AW93" s="109"/>
      <c r="AX93" s="69"/>
      <c r="AY93" s="69" t="str">
        <f>IF(Table_Styles[[#This Row],[BT]]&lt;&gt;"",Table_Styles[[#This Row],[BT]],IF(Table_Styles[[#This Row],[BT Default]]&lt;&gt;"",Table_Styles[[#This Row],[BT Default]],""))</f>
        <v/>
      </c>
      <c r="AZ93" s="109"/>
      <c r="BA93" s="69"/>
      <c r="BB93" s="69" t="str">
        <f>IF(Table_Styles[[#This Row],[BR]]&lt;&gt;"",Table_Styles[[#This Row],[BR]],IF(Table_Styles[[#This Row],[BR Default]]&lt;&gt;"",Table_Styles[[#This Row],[BR Default]],""))</f>
        <v/>
      </c>
      <c r="BC93" s="109"/>
      <c r="BD93" s="69"/>
      <c r="BE93" s="69" t="str">
        <f>IF(Table_Styles[[#This Row],[BB]]&lt;&gt;"",Table_Styles[[#This Row],[BB]],IF(Table_Styles[[#This Row],[BB Default]]&lt;&gt;"",Table_Styles[[#This Row],[BB Default]],""))</f>
        <v/>
      </c>
      <c r="BF93" s="109"/>
      <c r="BG93" s="69"/>
      <c r="BH93" s="69" t="str">
        <f>IF(Table_Styles[[#This Row],[BL]]&lt;&gt;"",Table_Styles[[#This Row],[BL]],IF(Table_Styles[[#This Row],[BL Default]]&lt;&gt;"",Table_Styles[[#This Row],[BL Default]],""))</f>
        <v/>
      </c>
      <c r="BI93" s="69"/>
      <c r="BJ93" s="69"/>
      <c r="BK93" s="69" t="str">
        <f>IF(Table_Styles[[#This Row],[Width]]&lt;&gt;"",Table_Styles[[#This Row],[Width]],IF(Table_Styles[[#This Row],[Width Default]]&lt;&gt;"",Table_Styles[[#This Row],[Width Default]],""))</f>
        <v/>
      </c>
      <c r="BL93" s="69"/>
      <c r="BM93" s="69"/>
      <c r="BN93" s="69" t="str">
        <f>IF(Table_Styles[[#This Row],[Height]]&lt;&gt;"",Table_Styles[[#This Row],[Height]],IF(Table_Styles[[#This Row],[Height Default]]&lt;&gt;"",Table_Styles[[#This Row],[Height Default]],""))</f>
        <v/>
      </c>
      <c r="BO93" s="69"/>
      <c r="BP93" s="69"/>
      <c r="BQ93" s="69" t="str">
        <f>IF(Table_Styles[[#This Row],[Top]]&lt;&gt;"",Table_Styles[[#This Row],[Top]],IF(Table_Styles[[#This Row],[Top Default]]&lt;&gt;"",Table_Styles[[#This Row],[Top Default]],""))</f>
        <v/>
      </c>
      <c r="BR93" s="69"/>
      <c r="BS93" s="69"/>
      <c r="BT93" s="69" t="str">
        <f>IF(Table_Styles[[#This Row],[Right]]&lt;&gt;"",Table_Styles[[#This Row],[Right]],IF(Table_Styles[[#This Row],[Right Default]]&lt;&gt;"",Table_Styles[[#This Row],[Right Default]],""))</f>
        <v/>
      </c>
      <c r="BU93" s="69"/>
      <c r="BV93" s="69"/>
      <c r="BW93" s="69" t="str">
        <f>IF(Table_Styles[[#This Row],[Bottom]]&lt;&gt;"",Table_Styles[[#This Row],[Bottom]],IF(Table_Styles[[#This Row],[Bottom Default]]&lt;&gt;"",Table_Styles[[#This Row],[Bottom Default]],""))</f>
        <v/>
      </c>
      <c r="BX93" s="69"/>
      <c r="BY93" s="69"/>
      <c r="BZ93" s="69" t="str">
        <f>IF(Table_Styles[[#This Row],[Left]]&lt;&gt;"",Table_Styles[[#This Row],[Left]],IF(Table_Styles[[#This Row],[Left Default]]&lt;&gt;"",Table_Styles[[#This Row],[Left Default]],""))</f>
        <v/>
      </c>
      <c r="CA93" s="109"/>
      <c r="CB93" s="109" t="str">
        <f>IF(AND(Table_Styles[[#This Row],[Selector]]&lt;&gt;"",Table_Styles[[#This Row],[Font Family Used]]&lt;&gt;"",Table_Styles[[#This Row],[Font Weight Used]]&lt;&gt;""),Table_Styles[[#This Row],[Font Family Used]]&amp;" "&amp;Table_Styles[[#This Row],[Font Weight Used]],"")</f>
        <v/>
      </c>
      <c r="CC93" s="109" t="str">
        <f ca="1">IF(AND(Table_Styles[[#This Row],[Selector]],COUNTIF(OFFSET(CC:CC,0,0,ROW()-1,1),"="&amp;Table_Styles[[#This Row],[Font]])=0),Table_Styles[[#This Row],[Font]],"")</f>
        <v/>
      </c>
      <c r="CD93" s="109" t="str">
        <f ca="1">IF(Table_Styles[[#This Row],[Unique Font]]&lt;&gt;"",
"{""fontFamily"":"""&amp;Table_Styles[[#This Row],[Font Family Used]]&amp;""",""fontWeight"":"&amp;Table_Styles[[#This Row],[Font Weight Used]]&amp;"}","")</f>
        <v/>
      </c>
      <c r="CE93"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3" s="109" t="str">
        <f>IF(AND(Table_Styles[[#This Row],[Selector]]&lt;&gt;"", Table_Styles[[#This Row],[Config Properties]]&lt;&gt;""),
Table_Styles[[#This Row],[Selector]]&amp;" { "&amp;Table_Styles[[#This Row],[Config Properties]]&amp;" }","")</f>
        <v/>
      </c>
      <c r="CG93" s="109" t="str">
        <f xml:space="preserve">
SUBSTITUTE(SUBSTITUTE(SUBSTITUTE(SUBSTITUTE(SUBSTITUTE(SUBSTITUTE(SUBSTITUTE(SUBSTITUTE(Table_Styles[[#This Row],[Config]],
" {","{"),
"{ ","{"),
" }","}"),
"} ","}"),
" ,",","),
", ",","),
" :",":"),
": ",":")</f>
        <v/>
      </c>
    </row>
    <row r="94" spans="2:85" ht="21" customHeight="1">
      <c r="B94" s="103" t="s">
        <v>463</v>
      </c>
      <c r="C94" s="105" t="s">
        <v>487</v>
      </c>
      <c r="D94" s="146"/>
      <c r="E94" s="60"/>
      <c r="F94" s="50" t="str">
        <f>IF(Table_Styles[[#This Row],[Font Family]]&lt;&gt;"",Table_Styles[[#This Row],[Font Family]],IF(Table_Styles[[#This Row],[Font Family Default]]&lt;&gt;"",Table_Styles[[#This Row],[Font Family Default]],""))</f>
        <v/>
      </c>
      <c r="G94" s="146"/>
      <c r="H94" s="135"/>
      <c r="I94" s="50" t="str">
        <f>IF(Table_Styles[[#This Row],[Font Size]]&lt;&gt;"",Table_Styles[[#This Row],[Font Size]],IF(Table_Styles[[#This Row],[Font Size Default]]&lt;&gt;"",Table_Styles[[#This Row],[Font Size Default]],""))</f>
        <v/>
      </c>
      <c r="J94" s="146"/>
      <c r="K94" s="60"/>
      <c r="L94" s="50" t="str">
        <f>IF(Table_Styles[[#This Row],[Font Weight]]&lt;&gt;"",Table_Styles[[#This Row],[Font Weight]],IF(Table_Styles[[#This Row],[Font Weight Default]]&lt;&gt;"",Table_Styles[[#This Row],[Font Weight Default]],""))</f>
        <v/>
      </c>
      <c r="M94" s="146"/>
      <c r="N94" s="59"/>
      <c r="O94" s="50" t="str">
        <f>IF(Table_Styles[[#This Row],[Colour]]&lt;&gt;"",Table_Styles[[#This Row],[Colour]],IF(Table_Styles[[#This Row],[Colour Default]]&lt;&gt;"",Table_Styles[[#This Row],[Colour Default]],""))</f>
        <v/>
      </c>
      <c r="P94" s="146"/>
      <c r="Q94" s="173"/>
      <c r="R94" s="50" t="str">
        <f>IF(Table_Styles[[#This Row],[Background]]&lt;&gt;"",Table_Styles[[#This Row],[Background]],IF(Table_Styles[[#This Row],[Background Default]]&lt;&gt;"",Table_Styles[[#This Row],[Background Default]],""))</f>
        <v/>
      </c>
      <c r="S94" s="146"/>
      <c r="T94" s="59"/>
      <c r="U94" s="50" t="str">
        <f>IF(Table_Styles[[#This Row],[Border]]&lt;&gt;"",Table_Styles[[#This Row],[Border]],IF(Table_Styles[[#This Row],[Border Default]]&lt;&gt;"",Table_Styles[[#This Row],[Border Default]],""))</f>
        <v/>
      </c>
      <c r="V94" s="59"/>
      <c r="W94" s="135"/>
      <c r="X94" s="50" t="str">
        <f>IF(Table_Styles[[#This Row],[Border Radius]]&lt;&gt;"",Table_Styles[[#This Row],[Border Radius]],IF(Table_Styles[[#This Row],[Border Radius Default]]&lt;&gt;"",Table_Styles[[#This Row],[Border Radius Default]],""))</f>
        <v/>
      </c>
      <c r="Y94" s="146"/>
      <c r="Z94" s="177"/>
      <c r="AA94" s="50" t="str">
        <f>IF(Table_Styles[[#This Row],[MT]]&lt;&gt;"",Table_Styles[[#This Row],[MT]],IF(Table_Styles[[#This Row],[MT Default]]&lt;&gt;"",Table_Styles[[#This Row],[MT Default]],""))</f>
        <v/>
      </c>
      <c r="AB94" s="146"/>
      <c r="AC94" s="59"/>
      <c r="AD94" s="50" t="str">
        <f>IF(Table_Styles[[#This Row],[MR]]&lt;&gt;"",Table_Styles[[#This Row],[MR]],IF(Table_Styles[[#This Row],[MR Default]]&lt;&gt;"",Table_Styles[[#This Row],[MR Default]],""))</f>
        <v/>
      </c>
      <c r="AE94" s="146"/>
      <c r="AF94" s="59"/>
      <c r="AG94" s="50" t="str">
        <f>IF(Table_Styles[[#This Row],[MB]]&lt;&gt;"",Table_Styles[[#This Row],[MB]],IF(Table_Styles[[#This Row],[MB Default]]&lt;&gt;"",Table_Styles[[#This Row],[MB Default]],""))</f>
        <v/>
      </c>
      <c r="AH94" s="146"/>
      <c r="AI94" s="135"/>
      <c r="AJ94" s="50" t="str">
        <f>IF(Table_Styles[[#This Row],[ML]]&lt;&gt;"",Table_Styles[[#This Row],[ML]],IF(Table_Styles[[#This Row],[ML Default]]&lt;&gt;"",Table_Styles[[#This Row],[ML Default]],""))</f>
        <v/>
      </c>
      <c r="AK94" s="146"/>
      <c r="AL94" s="59"/>
      <c r="AM94" s="50" t="str">
        <f>IF(Table_Styles[[#This Row],[PT]]&lt;&gt;"",Table_Styles[[#This Row],[PT]],IF(Table_Styles[[#This Row],[PT Default]]&lt;&gt;"",Table_Styles[[#This Row],[PT Default]],""))</f>
        <v/>
      </c>
      <c r="AN94" s="146"/>
      <c r="AO94" s="59"/>
      <c r="AP94" s="50" t="str">
        <f>IF(Table_Styles[[#This Row],[PR]]&lt;&gt;"",Table_Styles[[#This Row],[PR]],IF(Table_Styles[[#This Row],[PR Default]]&lt;&gt;"",Table_Styles[[#This Row],[PR Default]],""))</f>
        <v/>
      </c>
      <c r="AQ94" s="146"/>
      <c r="AR94" s="59"/>
      <c r="AS94" s="50" t="str">
        <f>IF(Table_Styles[[#This Row],[PB]]&lt;&gt;"",Table_Styles[[#This Row],[PB]],IF(Table_Styles[[#This Row],[PB Default]]&lt;&gt;"",Table_Styles[[#This Row],[PB Default]],""))</f>
        <v/>
      </c>
      <c r="AT94" s="146"/>
      <c r="AU94" s="59"/>
      <c r="AV94" s="50" t="str">
        <f>IF(Table_Styles[[#This Row],[PL]]&lt;&gt;"",Table_Styles[[#This Row],[PL]],IF(Table_Styles[[#This Row],[PL Default]]&lt;&gt;"",Table_Styles[[#This Row],[PL Default]],""))</f>
        <v/>
      </c>
      <c r="AW94" s="146"/>
      <c r="AX94" s="59"/>
      <c r="AY94" s="50" t="str">
        <f>IF(Table_Styles[[#This Row],[BT]]&lt;&gt;"",Table_Styles[[#This Row],[BT]],IF(Table_Styles[[#This Row],[BT Default]]&lt;&gt;"",Table_Styles[[#This Row],[BT Default]],""))</f>
        <v/>
      </c>
      <c r="AZ94" s="146"/>
      <c r="BA94" s="59"/>
      <c r="BB94" s="50" t="str">
        <f>IF(Table_Styles[[#This Row],[BR]]&lt;&gt;"",Table_Styles[[#This Row],[BR]],IF(Table_Styles[[#This Row],[BR Default]]&lt;&gt;"",Table_Styles[[#This Row],[BR Default]],""))</f>
        <v/>
      </c>
      <c r="BC94" s="146"/>
      <c r="BD94" s="59"/>
      <c r="BE94" s="50" t="str">
        <f>IF(Table_Styles[[#This Row],[BB]]&lt;&gt;"",Table_Styles[[#This Row],[BB]],IF(Table_Styles[[#This Row],[BB Default]]&lt;&gt;"",Table_Styles[[#This Row],[BB Default]],""))</f>
        <v/>
      </c>
      <c r="BF94" s="146"/>
      <c r="BG94" s="59"/>
      <c r="BH94" s="50" t="str">
        <f>IF(Table_Styles[[#This Row],[BL]]&lt;&gt;"",Table_Styles[[#This Row],[BL]],IF(Table_Styles[[#This Row],[BL Default]]&lt;&gt;"",Table_Styles[[#This Row],[BL Default]],""))</f>
        <v/>
      </c>
      <c r="BI94" s="59"/>
      <c r="BJ94" s="135"/>
      <c r="BK94" s="50" t="str">
        <f>IF(Table_Styles[[#This Row],[Width]]&lt;&gt;"",Table_Styles[[#This Row],[Width]],IF(Table_Styles[[#This Row],[Width Default]]&lt;&gt;"",Table_Styles[[#This Row],[Width Default]],""))</f>
        <v/>
      </c>
      <c r="BL94" s="59"/>
      <c r="BM94" s="135"/>
      <c r="BN94" s="50" t="str">
        <f>IF(Table_Styles[[#This Row],[Height]]&lt;&gt;"",Table_Styles[[#This Row],[Height]],IF(Table_Styles[[#This Row],[Height Default]]&lt;&gt;"",Table_Styles[[#This Row],[Height Default]],""))</f>
        <v/>
      </c>
      <c r="BO94" s="50"/>
      <c r="BP94" s="50"/>
      <c r="BQ94" s="50" t="str">
        <f>IF(Table_Styles[[#This Row],[Top]]&lt;&gt;"",Table_Styles[[#This Row],[Top]],IF(Table_Styles[[#This Row],[Top Default]]&lt;&gt;"",Table_Styles[[#This Row],[Top Default]],""))</f>
        <v/>
      </c>
      <c r="BR94" s="50"/>
      <c r="BS94" s="50"/>
      <c r="BT94" s="50" t="str">
        <f>IF(Table_Styles[[#This Row],[Right]]&lt;&gt;"",Table_Styles[[#This Row],[Right]],IF(Table_Styles[[#This Row],[Right Default]]&lt;&gt;"",Table_Styles[[#This Row],[Right Default]],""))</f>
        <v/>
      </c>
      <c r="BU94" s="50"/>
      <c r="BV94" s="50"/>
      <c r="BW94" s="50" t="str">
        <f>IF(Table_Styles[[#This Row],[Bottom]]&lt;&gt;"",Table_Styles[[#This Row],[Bottom]],IF(Table_Styles[[#This Row],[Bottom Default]]&lt;&gt;"",Table_Styles[[#This Row],[Bottom Default]],""))</f>
        <v/>
      </c>
      <c r="BX94" s="50"/>
      <c r="BY94" s="50"/>
      <c r="BZ94" s="50" t="str">
        <f>IF(Table_Styles[[#This Row],[Left]]&lt;&gt;"",Table_Styles[[#This Row],[Left]],IF(Table_Styles[[#This Row],[Left Default]]&lt;&gt;"",Table_Styles[[#This Row],[Left Default]],""))</f>
        <v/>
      </c>
      <c r="CA94" s="146"/>
      <c r="CB94" s="106" t="str">
        <f>IF(AND(Table_Styles[[#This Row],[Selector]]&lt;&gt;"",Table_Styles[[#This Row],[Font Family Used]]&lt;&gt;"",Table_Styles[[#This Row],[Font Weight Used]]&lt;&gt;""),Table_Styles[[#This Row],[Font Family Used]]&amp;" "&amp;Table_Styles[[#This Row],[Font Weight Used]],"")</f>
        <v/>
      </c>
      <c r="CC94" s="106" t="str">
        <f ca="1">IF(AND(Table_Styles[[#This Row],[Selector]],COUNTIF(OFFSET(CC:CC,0,0,ROW()-1,1),"="&amp;Table_Styles[[#This Row],[Font]])=0),Table_Styles[[#This Row],[Font]],"")</f>
        <v/>
      </c>
      <c r="CD94" s="106" t="str">
        <f ca="1">IF(Table_Styles[[#This Row],[Unique Font]]&lt;&gt;"",
"{""fontFamily"":"""&amp;Table_Styles[[#This Row],[Font Family Used]]&amp;""",""fontWeight"":"&amp;Table_Styles[[#This Row],[Font Weight Used]]&amp;"}","")</f>
        <v/>
      </c>
      <c r="CE9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4" s="106" t="str">
        <f>IF(AND(Table_Styles[[#This Row],[Selector]]&lt;&gt;"", Table_Styles[[#This Row],[Config Properties]]&lt;&gt;""),
Table_Styles[[#This Row],[Selector]]&amp;" { "&amp;Table_Styles[[#This Row],[Config Properties]]&amp;" }","")</f>
        <v/>
      </c>
      <c r="CG94" s="106" t="str">
        <f xml:space="preserve">
SUBSTITUTE(SUBSTITUTE(SUBSTITUTE(SUBSTITUTE(SUBSTITUTE(SUBSTITUTE(SUBSTITUTE(SUBSTITUTE(Table_Styles[[#This Row],[Config]],
" {","{"),
"{ ","{"),
" }","}"),
"} ","}"),
" ,",","),
", ",","),
" :",":"),
": ",":")</f>
        <v/>
      </c>
    </row>
    <row r="95" spans="2:85" ht="21" customHeight="1">
      <c r="B95" s="103" t="s">
        <v>18</v>
      </c>
      <c r="C95" s="175" t="s">
        <v>488</v>
      </c>
      <c r="D95" s="146"/>
      <c r="E95" s="60" t="str">
        <f>Settings_Styling_Font_Body_Text</f>
        <v>Montserrat</v>
      </c>
      <c r="F95" s="50" t="str">
        <f>IF(Table_Styles[[#This Row],[Font Family]]&lt;&gt;"",Table_Styles[[#This Row],[Font Family]],IF(Table_Styles[[#This Row],[Font Family Default]]&lt;&gt;"",Table_Styles[[#This Row],[Font Family Default]],""))</f>
        <v>Montserrat</v>
      </c>
      <c r="G95" s="146"/>
      <c r="H95" s="261" t="s">
        <v>461</v>
      </c>
      <c r="I95" s="50" t="str">
        <f>IF(Table_Styles[[#This Row],[Font Size]]&lt;&gt;"",Table_Styles[[#This Row],[Font Size]],IF(Table_Styles[[#This Row],[Font Size Default]]&lt;&gt;"",Table_Styles[[#This Row],[Font Size Default]],""))</f>
        <v>16px</v>
      </c>
      <c r="J95" s="146"/>
      <c r="K95" s="60">
        <f>Settings_Styling_Font_Weight_Body_Text</f>
        <v>400</v>
      </c>
      <c r="L95" s="50">
        <f>IF(Table_Styles[[#This Row],[Font Weight]]&lt;&gt;"",Table_Styles[[#This Row],[Font Weight]],IF(Table_Styles[[#This Row],[Font Weight Default]]&lt;&gt;"",Table_Styles[[#This Row],[Font Weight Default]],""))</f>
        <v>400</v>
      </c>
      <c r="M95" s="146"/>
      <c r="N95" s="60" t="str">
        <f>Colour_Foreground_1</f>
        <v>#1d1c1c</v>
      </c>
      <c r="O95" s="50" t="str">
        <f>IF(Table_Styles[[#This Row],[Colour]]&lt;&gt;"",Table_Styles[[#This Row],[Colour]],IF(Table_Styles[[#This Row],[Colour Default]]&lt;&gt;"",Table_Styles[[#This Row],[Colour Default]],""))</f>
        <v>#1d1c1c</v>
      </c>
      <c r="P95" s="146"/>
      <c r="Q95" s="173"/>
      <c r="R95" s="50" t="str">
        <f>IF(Table_Styles[[#This Row],[Background]]&lt;&gt;"",Table_Styles[[#This Row],[Background]],IF(Table_Styles[[#This Row],[Background Default]]&lt;&gt;"",Table_Styles[[#This Row],[Background Default]],""))</f>
        <v/>
      </c>
      <c r="S95" s="146"/>
      <c r="T95" s="59"/>
      <c r="U95" s="50" t="str">
        <f>IF(Table_Styles[[#This Row],[Border]]&lt;&gt;"",Table_Styles[[#This Row],[Border]],IF(Table_Styles[[#This Row],[Border Default]]&lt;&gt;"",Table_Styles[[#This Row],[Border Default]],""))</f>
        <v/>
      </c>
      <c r="V95" s="59"/>
      <c r="W95" s="135"/>
      <c r="X95" s="50" t="str">
        <f>IF(Table_Styles[[#This Row],[Border Radius]]&lt;&gt;"",Table_Styles[[#This Row],[Border Radius]],IF(Table_Styles[[#This Row],[Border Radius Default]]&lt;&gt;"",Table_Styles[[#This Row],[Border Radius Default]],""))</f>
        <v/>
      </c>
      <c r="Y95" s="146"/>
      <c r="Z95" s="177"/>
      <c r="AA95" s="50" t="str">
        <f>IF(Table_Styles[[#This Row],[MT]]&lt;&gt;"",Table_Styles[[#This Row],[MT]],IF(Table_Styles[[#This Row],[MT Default]]&lt;&gt;"",Table_Styles[[#This Row],[MT Default]],""))</f>
        <v/>
      </c>
      <c r="AB95" s="146"/>
      <c r="AC95" s="59"/>
      <c r="AD95" s="50" t="str">
        <f>IF(Table_Styles[[#This Row],[MR]]&lt;&gt;"",Table_Styles[[#This Row],[MR]],IF(Table_Styles[[#This Row],[MR Default]]&lt;&gt;"",Table_Styles[[#This Row],[MR Default]],""))</f>
        <v/>
      </c>
      <c r="AE95" s="146"/>
      <c r="AF95" s="59"/>
      <c r="AG95" s="50" t="str">
        <f>IF(Table_Styles[[#This Row],[MB]]&lt;&gt;"",Table_Styles[[#This Row],[MB]],IF(Table_Styles[[#This Row],[MB Default]]&lt;&gt;"",Table_Styles[[#This Row],[MB Default]],""))</f>
        <v/>
      </c>
      <c r="AH95" s="146"/>
      <c r="AI95" s="135" t="s">
        <v>392</v>
      </c>
      <c r="AJ95" s="50" t="str">
        <f>IF(Table_Styles[[#This Row],[ML]]&lt;&gt;"",Table_Styles[[#This Row],[ML]],IF(Table_Styles[[#This Row],[ML Default]]&lt;&gt;"",Table_Styles[[#This Row],[ML Default]],""))</f>
        <v>10px</v>
      </c>
      <c r="AK95" s="146"/>
      <c r="AL95" s="135" t="s">
        <v>451</v>
      </c>
      <c r="AM95" s="50" t="str">
        <f>IF(Table_Styles[[#This Row],[PT]]&lt;&gt;"",Table_Styles[[#This Row],[PT]],IF(Table_Styles[[#This Row],[PT Default]]&lt;&gt;"",Table_Styles[[#This Row],[PT Default]],""))</f>
        <v>2px</v>
      </c>
      <c r="AN95" s="146"/>
      <c r="AO95" s="59"/>
      <c r="AP95" s="50" t="str">
        <f>IF(Table_Styles[[#This Row],[PR]]&lt;&gt;"",Table_Styles[[#This Row],[PR]],IF(Table_Styles[[#This Row],[PR Default]]&lt;&gt;"",Table_Styles[[#This Row],[PR Default]],""))</f>
        <v/>
      </c>
      <c r="AQ95" s="146"/>
      <c r="AR95" s="59"/>
      <c r="AS95" s="50" t="str">
        <f>IF(Table_Styles[[#This Row],[PB]]&lt;&gt;"",Table_Styles[[#This Row],[PB]],IF(Table_Styles[[#This Row],[PB Default]]&lt;&gt;"",Table_Styles[[#This Row],[PB Default]],""))</f>
        <v/>
      </c>
      <c r="AT95" s="146"/>
      <c r="AU95" s="59"/>
      <c r="AV95" s="50" t="str">
        <f>IF(Table_Styles[[#This Row],[PL]]&lt;&gt;"",Table_Styles[[#This Row],[PL]],IF(Table_Styles[[#This Row],[PL Default]]&lt;&gt;"",Table_Styles[[#This Row],[PL Default]],""))</f>
        <v/>
      </c>
      <c r="AW95" s="146"/>
      <c r="AX95" s="59"/>
      <c r="AY95" s="50" t="str">
        <f>IF(Table_Styles[[#This Row],[BT]]&lt;&gt;"",Table_Styles[[#This Row],[BT]],IF(Table_Styles[[#This Row],[BT Default]]&lt;&gt;"",Table_Styles[[#This Row],[BT Default]],""))</f>
        <v/>
      </c>
      <c r="AZ95" s="146"/>
      <c r="BA95" s="59"/>
      <c r="BB95" s="50" t="str">
        <f>IF(Table_Styles[[#This Row],[BR]]&lt;&gt;"",Table_Styles[[#This Row],[BR]],IF(Table_Styles[[#This Row],[BR Default]]&lt;&gt;"",Table_Styles[[#This Row],[BR Default]],""))</f>
        <v/>
      </c>
      <c r="BC95" s="146"/>
      <c r="BD95" s="59"/>
      <c r="BE95" s="50" t="str">
        <f>IF(Table_Styles[[#This Row],[BB]]&lt;&gt;"",Table_Styles[[#This Row],[BB]],IF(Table_Styles[[#This Row],[BB Default]]&lt;&gt;"",Table_Styles[[#This Row],[BB Default]],""))</f>
        <v/>
      </c>
      <c r="BF95" s="146"/>
      <c r="BG95" s="59"/>
      <c r="BH95" s="50" t="str">
        <f>IF(Table_Styles[[#This Row],[BL]]&lt;&gt;"",Table_Styles[[#This Row],[BL]],IF(Table_Styles[[#This Row],[BL Default]]&lt;&gt;"",Table_Styles[[#This Row],[BL Default]],""))</f>
        <v/>
      </c>
      <c r="BI95" s="59"/>
      <c r="BJ95" s="135"/>
      <c r="BK95" s="50" t="str">
        <f>IF(Table_Styles[[#This Row],[Width]]&lt;&gt;"",Table_Styles[[#This Row],[Width]],IF(Table_Styles[[#This Row],[Width Default]]&lt;&gt;"",Table_Styles[[#This Row],[Width Default]],""))</f>
        <v/>
      </c>
      <c r="BL95" s="59"/>
      <c r="BM95" s="135"/>
      <c r="BN95" s="50" t="str">
        <f>IF(Table_Styles[[#This Row],[Height]]&lt;&gt;"",Table_Styles[[#This Row],[Height]],IF(Table_Styles[[#This Row],[Height Default]]&lt;&gt;"",Table_Styles[[#This Row],[Height Default]],""))</f>
        <v/>
      </c>
      <c r="BO95" s="50"/>
      <c r="BP95" s="50"/>
      <c r="BQ95" s="50" t="str">
        <f>IF(Table_Styles[[#This Row],[Top]]&lt;&gt;"",Table_Styles[[#This Row],[Top]],IF(Table_Styles[[#This Row],[Top Default]]&lt;&gt;"",Table_Styles[[#This Row],[Top Default]],""))</f>
        <v/>
      </c>
      <c r="BR95" s="50"/>
      <c r="BS95" s="50"/>
      <c r="BT95" s="50" t="str">
        <f>IF(Table_Styles[[#This Row],[Right]]&lt;&gt;"",Table_Styles[[#This Row],[Right]],IF(Table_Styles[[#This Row],[Right Default]]&lt;&gt;"",Table_Styles[[#This Row],[Right Default]],""))</f>
        <v/>
      </c>
      <c r="BU95" s="50"/>
      <c r="BV95" s="50"/>
      <c r="BW95" s="50" t="str">
        <f>IF(Table_Styles[[#This Row],[Bottom]]&lt;&gt;"",Table_Styles[[#This Row],[Bottom]],IF(Table_Styles[[#This Row],[Bottom Default]]&lt;&gt;"",Table_Styles[[#This Row],[Bottom Default]],""))</f>
        <v/>
      </c>
      <c r="BX95" s="50"/>
      <c r="BY95" s="50"/>
      <c r="BZ95" s="50" t="str">
        <f>IF(Table_Styles[[#This Row],[Left]]&lt;&gt;"",Table_Styles[[#This Row],[Left]],IF(Table_Styles[[#This Row],[Left Default]]&lt;&gt;"",Table_Styles[[#This Row],[Left Default]],""))</f>
        <v/>
      </c>
      <c r="CA95" s="146"/>
      <c r="CB95" s="106" t="str">
        <f>IF(AND(Table_Styles[[#This Row],[Selector]]&lt;&gt;"",Table_Styles[[#This Row],[Font Family Used]]&lt;&gt;"",Table_Styles[[#This Row],[Font Weight Used]]&lt;&gt;""),Table_Styles[[#This Row],[Font Family Used]]&amp;" "&amp;Table_Styles[[#This Row],[Font Weight Used]],"")</f>
        <v>Montserrat 400</v>
      </c>
      <c r="CC95" s="106" t="str">
        <f ca="1">IF(AND(Table_Styles[[#This Row],[Selector]],COUNTIF(OFFSET(CC:CC,0,0,ROW()-1,1),"="&amp;Table_Styles[[#This Row],[Font]])=0),Table_Styles[[#This Row],[Font]],"")</f>
        <v/>
      </c>
      <c r="CD95" s="106" t="str">
        <f ca="1">IF(Table_Styles[[#This Row],[Unique Font]]&lt;&gt;"",
"{""fontFamily"":"""&amp;Table_Styles[[#This Row],[Font Family Used]]&amp;""",""fontWeight"":"&amp;Table_Styles[[#This Row],[Font Weight Used]]&amp;"}","")</f>
        <v/>
      </c>
      <c r="CE9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16px;font-weight: 400;color: #1d1c1c;margin-left: 10px;padding-top: 2px</v>
      </c>
      <c r="CF95" s="106" t="str">
        <f>IF(AND(Table_Styles[[#This Row],[Selector]]&lt;&gt;"", Table_Styles[[#This Row],[Config Properties]]&lt;&gt;""),
Table_Styles[[#This Row],[Selector]]&amp;" { "&amp;Table_Styles[[#This Row],[Config Properties]]&amp;" }","")</f>
        <v>formly-field .checkbox label { font-family: 'Montserrat';font-size: 16px;font-weight: 400;color: #1d1c1c;margin-left: 10px;padding-top: 2px }</v>
      </c>
      <c r="CG95" s="106" t="str">
        <f xml:space="preserve">
SUBSTITUTE(SUBSTITUTE(SUBSTITUTE(SUBSTITUTE(SUBSTITUTE(SUBSTITUTE(SUBSTITUTE(SUBSTITUTE(Table_Styles[[#This Row],[Config]],
" {","{"),
"{ ","{"),
" }","}"),
"} ","}"),
" ,",","),
", ",","),
" :",":"),
": ",":")</f>
        <v>formly-field .checkbox label{font-family:'Montserrat';font-size:16px;font-weight:400;color:#1d1c1c;margin-left:10px;padding-top:2px}</v>
      </c>
    </row>
    <row r="96" spans="2:85" ht="21" customHeight="1">
      <c r="B96" s="103" t="s">
        <v>486</v>
      </c>
      <c r="C96" s="175" t="s">
        <v>489</v>
      </c>
      <c r="D96" s="146"/>
      <c r="E96" s="60"/>
      <c r="F96" s="50" t="str">
        <f>IF(Table_Styles[[#This Row],[Font Family]]&lt;&gt;"",Table_Styles[[#This Row],[Font Family]],IF(Table_Styles[[#This Row],[Font Family Default]]&lt;&gt;"",Table_Styles[[#This Row],[Font Family Default]],""))</f>
        <v/>
      </c>
      <c r="G96" s="146"/>
      <c r="H96" s="135"/>
      <c r="I96" s="50" t="str">
        <f>IF(Table_Styles[[#This Row],[Font Size]]&lt;&gt;"",Table_Styles[[#This Row],[Font Size]],IF(Table_Styles[[#This Row],[Font Size Default]]&lt;&gt;"",Table_Styles[[#This Row],[Font Size Default]],""))</f>
        <v/>
      </c>
      <c r="J96" s="146"/>
      <c r="K96" s="60"/>
      <c r="L96" s="50" t="str">
        <f>IF(Table_Styles[[#This Row],[Font Weight]]&lt;&gt;"",Table_Styles[[#This Row],[Font Weight]],IF(Table_Styles[[#This Row],[Font Weight Default]]&lt;&gt;"",Table_Styles[[#This Row],[Font Weight Default]],""))</f>
        <v/>
      </c>
      <c r="M96" s="146"/>
      <c r="N96" s="59"/>
      <c r="O96" s="50" t="str">
        <f>IF(Table_Styles[[#This Row],[Colour]]&lt;&gt;"",Table_Styles[[#This Row],[Colour]],IF(Table_Styles[[#This Row],[Colour Default]]&lt;&gt;"",Table_Styles[[#This Row],[Colour Default]],""))</f>
        <v/>
      </c>
      <c r="P96" s="146"/>
      <c r="Q96" s="60"/>
      <c r="R96" s="50" t="str">
        <f>IF(Table_Styles[[#This Row],[Background]]&lt;&gt;"",Table_Styles[[#This Row],[Background]],IF(Table_Styles[[#This Row],[Background Default]]&lt;&gt;"",Table_Styles[[#This Row],[Background Default]],""))</f>
        <v/>
      </c>
      <c r="S96" s="146"/>
      <c r="T96" s="29" t="str">
        <f>"2px solid "&amp;Colour_Borders</f>
        <v>2px solid #7fa4be</v>
      </c>
      <c r="U96" s="50" t="str">
        <f>IF(Table_Styles[[#This Row],[Border]]&lt;&gt;"",Table_Styles[[#This Row],[Border]],IF(Table_Styles[[#This Row],[Border Default]]&lt;&gt;"",Table_Styles[[#This Row],[Border Default]],""))</f>
        <v>2px solid #7fa4be</v>
      </c>
      <c r="V96" s="59"/>
      <c r="W96" s="149" t="s">
        <v>431</v>
      </c>
      <c r="X96" s="50" t="str">
        <f>IF(Table_Styles[[#This Row],[Border Radius]]&lt;&gt;"",Table_Styles[[#This Row],[Border Radius]],IF(Table_Styles[[#This Row],[Border Radius Default]]&lt;&gt;"",Table_Styles[[#This Row],[Border Radius Default]],""))</f>
        <v>3px</v>
      </c>
      <c r="Y96" s="146"/>
      <c r="Z96" s="261"/>
      <c r="AA96" s="50" t="str">
        <f>IF(Table_Styles[[#This Row],[MT]]&lt;&gt;"",Table_Styles[[#This Row],[MT]],IF(Table_Styles[[#This Row],[MT Default]]&lt;&gt;"",Table_Styles[[#This Row],[MT Default]],""))</f>
        <v/>
      </c>
      <c r="AB96" s="146"/>
      <c r="AC96" s="59"/>
      <c r="AD96" s="50" t="str">
        <f>IF(Table_Styles[[#This Row],[MR]]&lt;&gt;"",Table_Styles[[#This Row],[MR]],IF(Table_Styles[[#This Row],[MR Default]]&lt;&gt;"",Table_Styles[[#This Row],[MR Default]],""))</f>
        <v/>
      </c>
      <c r="AE96" s="146"/>
      <c r="AF96" s="59"/>
      <c r="AG96" s="50" t="str">
        <f>IF(Table_Styles[[#This Row],[MB]]&lt;&gt;"",Table_Styles[[#This Row],[MB]],IF(Table_Styles[[#This Row],[MB Default]]&lt;&gt;"",Table_Styles[[#This Row],[MB Default]],""))</f>
        <v/>
      </c>
      <c r="AH96" s="146"/>
      <c r="AI96" s="135"/>
      <c r="AJ96" s="50" t="str">
        <f>IF(Table_Styles[[#This Row],[ML]]&lt;&gt;"",Table_Styles[[#This Row],[ML]],IF(Table_Styles[[#This Row],[ML Default]]&lt;&gt;"",Table_Styles[[#This Row],[ML Default]],""))</f>
        <v/>
      </c>
      <c r="AK96" s="146"/>
      <c r="AL96" s="59"/>
      <c r="AM96" s="50" t="str">
        <f>IF(Table_Styles[[#This Row],[PT]]&lt;&gt;"",Table_Styles[[#This Row],[PT]],IF(Table_Styles[[#This Row],[PT Default]]&lt;&gt;"",Table_Styles[[#This Row],[PT Default]],""))</f>
        <v/>
      </c>
      <c r="AN96" s="146"/>
      <c r="AO96" s="59"/>
      <c r="AP96" s="50" t="str">
        <f>IF(Table_Styles[[#This Row],[PR]]&lt;&gt;"",Table_Styles[[#This Row],[PR]],IF(Table_Styles[[#This Row],[PR Default]]&lt;&gt;"",Table_Styles[[#This Row],[PR Default]],""))</f>
        <v/>
      </c>
      <c r="AQ96" s="146"/>
      <c r="AR96" s="59"/>
      <c r="AS96" s="50" t="str">
        <f>IF(Table_Styles[[#This Row],[PB]]&lt;&gt;"",Table_Styles[[#This Row],[PB]],IF(Table_Styles[[#This Row],[PB Default]]&lt;&gt;"",Table_Styles[[#This Row],[PB Default]],""))</f>
        <v/>
      </c>
      <c r="AT96" s="146"/>
      <c r="AU96" s="59"/>
      <c r="AV96" s="50" t="str">
        <f>IF(Table_Styles[[#This Row],[PL]]&lt;&gt;"",Table_Styles[[#This Row],[PL]],IF(Table_Styles[[#This Row],[PL Default]]&lt;&gt;"",Table_Styles[[#This Row],[PL Default]],""))</f>
        <v/>
      </c>
      <c r="AW96" s="146"/>
      <c r="AX96" s="59"/>
      <c r="AY96" s="50" t="str">
        <f>IF(Table_Styles[[#This Row],[BT]]&lt;&gt;"",Table_Styles[[#This Row],[BT]],IF(Table_Styles[[#This Row],[BT Default]]&lt;&gt;"",Table_Styles[[#This Row],[BT Default]],""))</f>
        <v/>
      </c>
      <c r="AZ96" s="146"/>
      <c r="BA96" s="59"/>
      <c r="BB96" s="50" t="str">
        <f>IF(Table_Styles[[#This Row],[BR]]&lt;&gt;"",Table_Styles[[#This Row],[BR]],IF(Table_Styles[[#This Row],[BR Default]]&lt;&gt;"",Table_Styles[[#This Row],[BR Default]],""))</f>
        <v/>
      </c>
      <c r="BC96" s="146"/>
      <c r="BD96" s="59"/>
      <c r="BE96" s="50" t="str">
        <f>IF(Table_Styles[[#This Row],[BB]]&lt;&gt;"",Table_Styles[[#This Row],[BB]],IF(Table_Styles[[#This Row],[BB Default]]&lt;&gt;"",Table_Styles[[#This Row],[BB Default]],""))</f>
        <v/>
      </c>
      <c r="BF96" s="146"/>
      <c r="BG96" s="59"/>
      <c r="BH96" s="50" t="str">
        <f>IF(Table_Styles[[#This Row],[BL]]&lt;&gt;"",Table_Styles[[#This Row],[BL]],IF(Table_Styles[[#This Row],[BL Default]]&lt;&gt;"",Table_Styles[[#This Row],[BL Default]],""))</f>
        <v/>
      </c>
      <c r="BI96" s="59"/>
      <c r="BJ96" s="135" t="s">
        <v>387</v>
      </c>
      <c r="BK96" s="50" t="str">
        <f>IF(Table_Styles[[#This Row],[Width]]&lt;&gt;"",Table_Styles[[#This Row],[Width]],IF(Table_Styles[[#This Row],[Width Default]]&lt;&gt;"",Table_Styles[[#This Row],[Width Default]],""))</f>
        <v>20px</v>
      </c>
      <c r="BL96" s="59"/>
      <c r="BM96" s="135" t="s">
        <v>387</v>
      </c>
      <c r="BN96" s="50" t="str">
        <f>IF(Table_Styles[[#This Row],[Height]]&lt;&gt;"",Table_Styles[[#This Row],[Height]],IF(Table_Styles[[#This Row],[Height Default]]&lt;&gt;"",Table_Styles[[#This Row],[Height Default]],""))</f>
        <v>20px</v>
      </c>
      <c r="BO96" s="50"/>
      <c r="BP96" s="50" t="s">
        <v>451</v>
      </c>
      <c r="BQ96" s="50" t="str">
        <f>IF(Table_Styles[[#This Row],[Top]]&lt;&gt;"",Table_Styles[[#This Row],[Top]],IF(Table_Styles[[#This Row],[Top Default]]&lt;&gt;"",Table_Styles[[#This Row],[Top Default]],""))</f>
        <v>2px</v>
      </c>
      <c r="BR96" s="50"/>
      <c r="BS96" s="50"/>
      <c r="BT96" s="50" t="str">
        <f>IF(Table_Styles[[#This Row],[Right]]&lt;&gt;"",Table_Styles[[#This Row],[Right]],IF(Table_Styles[[#This Row],[Right Default]]&lt;&gt;"",Table_Styles[[#This Row],[Right Default]],""))</f>
        <v/>
      </c>
      <c r="BU96" s="50"/>
      <c r="BV96" s="50"/>
      <c r="BW96" s="50" t="str">
        <f>IF(Table_Styles[[#This Row],[Bottom]]&lt;&gt;"",Table_Styles[[#This Row],[Bottom]],IF(Table_Styles[[#This Row],[Bottom Default]]&lt;&gt;"",Table_Styles[[#This Row],[Bottom Default]],""))</f>
        <v/>
      </c>
      <c r="BX96" s="50"/>
      <c r="BY96" s="50"/>
      <c r="BZ96" s="50" t="str">
        <f>IF(Table_Styles[[#This Row],[Left]]&lt;&gt;"",Table_Styles[[#This Row],[Left]],IF(Table_Styles[[#This Row],[Left Default]]&lt;&gt;"",Table_Styles[[#This Row],[Left Default]],""))</f>
        <v/>
      </c>
      <c r="CA96" s="146"/>
      <c r="CB96" s="106" t="str">
        <f>IF(AND(Table_Styles[[#This Row],[Selector]]&lt;&gt;"",Table_Styles[[#This Row],[Font Family Used]]&lt;&gt;"",Table_Styles[[#This Row],[Font Weight Used]]&lt;&gt;""),Table_Styles[[#This Row],[Font Family Used]]&amp;" "&amp;Table_Styles[[#This Row],[Font Weight Used]],"")</f>
        <v/>
      </c>
      <c r="CC96" s="106" t="str">
        <f ca="1">IF(AND(Table_Styles[[#This Row],[Selector]],COUNTIF(OFFSET(CC:CC,0,0,ROW()-1,1),"="&amp;Table_Styles[[#This Row],[Font]])=0),Table_Styles[[#This Row],[Font]],"")</f>
        <v/>
      </c>
      <c r="CD96" s="106" t="str">
        <f ca="1">IF(Table_Styles[[#This Row],[Unique Font]]&lt;&gt;"",
"{""fontFamily"":"""&amp;Table_Styles[[#This Row],[Font Family Used]]&amp;""",""fontWeight"":"&amp;Table_Styles[[#This Row],[Font Weight Used]]&amp;"}","")</f>
        <v/>
      </c>
      <c r="CE9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 2px solid #7fa4be;border-radius: 3px;width: 20px;height: 20px;top: 2px</v>
      </c>
      <c r="CF96" s="106" t="str">
        <f>IF(AND(Table_Styles[[#This Row],[Selector]]&lt;&gt;"", Table_Styles[[#This Row],[Config Properties]]&lt;&gt;""),
Table_Styles[[#This Row],[Selector]]&amp;" { "&amp;Table_Styles[[#This Row],[Config Properties]]&amp;" }","")</f>
        <v>formly-field .checkbox input[type=checkbox] ~ .check { border: 2px solid #7fa4be;border-radius: 3px;width: 20px;height: 20px;top: 2px }</v>
      </c>
      <c r="CG96" s="106" t="str">
        <f xml:space="preserve">
SUBSTITUTE(SUBSTITUTE(SUBSTITUTE(SUBSTITUTE(SUBSTITUTE(SUBSTITUTE(SUBSTITUTE(SUBSTITUTE(Table_Styles[[#This Row],[Config]],
" {","{"),
"{ ","{"),
" }","}"),
"} ","}"),
" ,",","),
", ",","),
" :",":"),
": ",":")</f>
        <v>formly-field .checkbox input[type=checkbox] ~ .check{border:2px solid #7fa4be;border-radius:3px;width:20px;height:20px;top:2px}</v>
      </c>
    </row>
    <row r="97" spans="2:85" ht="21" customHeight="1">
      <c r="B97" s="104" t="s">
        <v>1074</v>
      </c>
      <c r="C97" s="259" t="s">
        <v>1076</v>
      </c>
      <c r="D97" s="146"/>
      <c r="E97" s="60"/>
      <c r="F97" s="50" t="str">
        <f>IF(Table_Styles[[#This Row],[Font Family]]&lt;&gt;"",Table_Styles[[#This Row],[Font Family]],IF(Table_Styles[[#This Row],[Font Family Default]]&lt;&gt;"",Table_Styles[[#This Row],[Font Family Default]],""))</f>
        <v/>
      </c>
      <c r="G97" s="146"/>
      <c r="H97" s="135"/>
      <c r="I97" s="50" t="str">
        <f>IF(Table_Styles[[#This Row],[Font Size]]&lt;&gt;"",Table_Styles[[#This Row],[Font Size]],IF(Table_Styles[[#This Row],[Font Size Default]]&lt;&gt;"",Table_Styles[[#This Row],[Font Size Default]],""))</f>
        <v/>
      </c>
      <c r="J97" s="146"/>
      <c r="K97" s="60"/>
      <c r="L97" s="50" t="str">
        <f>IF(Table_Styles[[#This Row],[Font Weight]]&lt;&gt;"",Table_Styles[[#This Row],[Font Weight]],IF(Table_Styles[[#This Row],[Font Weight Default]]&lt;&gt;"",Table_Styles[[#This Row],[Font Weight Default]],""))</f>
        <v/>
      </c>
      <c r="M97" s="146"/>
      <c r="N97" s="264"/>
      <c r="O97" s="50" t="str">
        <f>IF(Table_Styles[[#This Row],[Colour]]&lt;&gt;"",Table_Styles[[#This Row],[Colour]],IF(Table_Styles[[#This Row],[Colour Default]]&lt;&gt;"",Table_Styles[[#This Row],[Colour Default]],""))</f>
        <v/>
      </c>
      <c r="P97" s="146"/>
      <c r="Q97" s="257" t="str">
        <f>Colour_Accent_1</f>
        <v>#ff9629</v>
      </c>
      <c r="R97" s="50" t="str">
        <f>IF(Table_Styles[[#This Row],[Background]]&lt;&gt;"",Table_Styles[[#This Row],[Background]],IF(Table_Styles[[#This Row],[Background Default]]&lt;&gt;"",Table_Styles[[#This Row],[Background Default]],""))</f>
        <v>#ff9629</v>
      </c>
      <c r="S97" s="146"/>
      <c r="T97" s="135" t="s">
        <v>409</v>
      </c>
      <c r="U97" s="50" t="str">
        <f>IF(Table_Styles[[#This Row],[Border]]&lt;&gt;"",Table_Styles[[#This Row],[Border]],IF(Table_Styles[[#This Row],[Border Default]]&lt;&gt;"",Table_Styles[[#This Row],[Border Default]],""))</f>
        <v>none</v>
      </c>
      <c r="V97" s="59"/>
      <c r="W97" s="135"/>
      <c r="X97" s="50" t="str">
        <f>IF(Table_Styles[[#This Row],[Border Radius]]&lt;&gt;"",Table_Styles[[#This Row],[Border Radius]],IF(Table_Styles[[#This Row],[Border Radius Default]]&lt;&gt;"",Table_Styles[[#This Row],[Border Radius Default]],""))</f>
        <v/>
      </c>
      <c r="Y97" s="146"/>
      <c r="Z97" s="177"/>
      <c r="AA97" s="50" t="str">
        <f>IF(Table_Styles[[#This Row],[MT]]&lt;&gt;"",Table_Styles[[#This Row],[MT]],IF(Table_Styles[[#This Row],[MT Default]]&lt;&gt;"",Table_Styles[[#This Row],[MT Default]],""))</f>
        <v/>
      </c>
      <c r="AB97" s="146"/>
      <c r="AC97" s="59"/>
      <c r="AD97" s="50" t="str">
        <f>IF(Table_Styles[[#This Row],[MR]]&lt;&gt;"",Table_Styles[[#This Row],[MR]],IF(Table_Styles[[#This Row],[MR Default]]&lt;&gt;"",Table_Styles[[#This Row],[MR Default]],""))</f>
        <v/>
      </c>
      <c r="AE97" s="146"/>
      <c r="AF97" s="59"/>
      <c r="AG97" s="50" t="str">
        <f>IF(Table_Styles[[#This Row],[MB]]&lt;&gt;"",Table_Styles[[#This Row],[MB]],IF(Table_Styles[[#This Row],[MB Default]]&lt;&gt;"",Table_Styles[[#This Row],[MB Default]],""))</f>
        <v/>
      </c>
      <c r="AH97" s="146"/>
      <c r="AI97" s="135"/>
      <c r="AJ97" s="50" t="str">
        <f>IF(Table_Styles[[#This Row],[ML]]&lt;&gt;"",Table_Styles[[#This Row],[ML]],IF(Table_Styles[[#This Row],[ML Default]]&lt;&gt;"",Table_Styles[[#This Row],[ML Default]],""))</f>
        <v/>
      </c>
      <c r="AK97" s="146"/>
      <c r="AL97" s="59"/>
      <c r="AM97" s="50" t="str">
        <f>IF(Table_Styles[[#This Row],[PT]]&lt;&gt;"",Table_Styles[[#This Row],[PT]],IF(Table_Styles[[#This Row],[PT Default]]&lt;&gt;"",Table_Styles[[#This Row],[PT Default]],""))</f>
        <v/>
      </c>
      <c r="AN97" s="146"/>
      <c r="AO97" s="59"/>
      <c r="AP97" s="50" t="str">
        <f>IF(Table_Styles[[#This Row],[PR]]&lt;&gt;"",Table_Styles[[#This Row],[PR]],IF(Table_Styles[[#This Row],[PR Default]]&lt;&gt;"",Table_Styles[[#This Row],[PR Default]],""))</f>
        <v/>
      </c>
      <c r="AQ97" s="146"/>
      <c r="AR97" s="59"/>
      <c r="AS97" s="50" t="str">
        <f>IF(Table_Styles[[#This Row],[PB]]&lt;&gt;"",Table_Styles[[#This Row],[PB]],IF(Table_Styles[[#This Row],[PB Default]]&lt;&gt;"",Table_Styles[[#This Row],[PB Default]],""))</f>
        <v/>
      </c>
      <c r="AT97" s="146"/>
      <c r="AU97" s="59"/>
      <c r="AV97" s="50" t="str">
        <f>IF(Table_Styles[[#This Row],[PL]]&lt;&gt;"",Table_Styles[[#This Row],[PL]],IF(Table_Styles[[#This Row],[PL Default]]&lt;&gt;"",Table_Styles[[#This Row],[PL Default]],""))</f>
        <v/>
      </c>
      <c r="AW97" s="146"/>
      <c r="AX97" s="59"/>
      <c r="AY97" s="50" t="str">
        <f>IF(Table_Styles[[#This Row],[BT]]&lt;&gt;"",Table_Styles[[#This Row],[BT]],IF(Table_Styles[[#This Row],[BT Default]]&lt;&gt;"",Table_Styles[[#This Row],[BT Default]],""))</f>
        <v/>
      </c>
      <c r="AZ97" s="146"/>
      <c r="BA97" s="59"/>
      <c r="BB97" s="50" t="str">
        <f>IF(Table_Styles[[#This Row],[BR]]&lt;&gt;"",Table_Styles[[#This Row],[BR]],IF(Table_Styles[[#This Row],[BR Default]]&lt;&gt;"",Table_Styles[[#This Row],[BR Default]],""))</f>
        <v/>
      </c>
      <c r="BC97" s="146"/>
      <c r="BD97" s="59"/>
      <c r="BE97" s="50" t="str">
        <f>IF(Table_Styles[[#This Row],[BB]]&lt;&gt;"",Table_Styles[[#This Row],[BB]],IF(Table_Styles[[#This Row],[BB Default]]&lt;&gt;"",Table_Styles[[#This Row],[BB Default]],""))</f>
        <v/>
      </c>
      <c r="BF97" s="146"/>
      <c r="BG97" s="59"/>
      <c r="BH97" s="50" t="str">
        <f>IF(Table_Styles[[#This Row],[BL]]&lt;&gt;"",Table_Styles[[#This Row],[BL]],IF(Table_Styles[[#This Row],[BL Default]]&lt;&gt;"",Table_Styles[[#This Row],[BL Default]],""))</f>
        <v/>
      </c>
      <c r="BI97" s="59"/>
      <c r="BJ97" s="135"/>
      <c r="BK97" s="50" t="str">
        <f>IF(Table_Styles[[#This Row],[Width]]&lt;&gt;"",Table_Styles[[#This Row],[Width]],IF(Table_Styles[[#This Row],[Width Default]]&lt;&gt;"",Table_Styles[[#This Row],[Width Default]],""))</f>
        <v/>
      </c>
      <c r="BL97" s="59"/>
      <c r="BM97" s="135"/>
      <c r="BN97" s="50" t="str">
        <f>IF(Table_Styles[[#This Row],[Height]]&lt;&gt;"",Table_Styles[[#This Row],[Height]],IF(Table_Styles[[#This Row],[Height Default]]&lt;&gt;"",Table_Styles[[#This Row],[Height Default]],""))</f>
        <v/>
      </c>
      <c r="BO97" s="50"/>
      <c r="BP97" s="50"/>
      <c r="BQ97" s="50" t="str">
        <f>IF(Table_Styles[[#This Row],[Top]]&lt;&gt;"",Table_Styles[[#This Row],[Top]],IF(Table_Styles[[#This Row],[Top Default]]&lt;&gt;"",Table_Styles[[#This Row],[Top Default]],""))</f>
        <v/>
      </c>
      <c r="BR97" s="50"/>
      <c r="BS97" s="50"/>
      <c r="BT97" s="50" t="str">
        <f>IF(Table_Styles[[#This Row],[Right]]&lt;&gt;"",Table_Styles[[#This Row],[Right]],IF(Table_Styles[[#This Row],[Right Default]]&lt;&gt;"",Table_Styles[[#This Row],[Right Default]],""))</f>
        <v/>
      </c>
      <c r="BU97" s="50"/>
      <c r="BV97" s="50"/>
      <c r="BW97" s="50" t="str">
        <f>IF(Table_Styles[[#This Row],[Bottom]]&lt;&gt;"",Table_Styles[[#This Row],[Bottom]],IF(Table_Styles[[#This Row],[Bottom Default]]&lt;&gt;"",Table_Styles[[#This Row],[Bottom Default]],""))</f>
        <v/>
      </c>
      <c r="BX97" s="50"/>
      <c r="BY97" s="50"/>
      <c r="BZ97" s="50" t="str">
        <f>IF(Table_Styles[[#This Row],[Left]]&lt;&gt;"",Table_Styles[[#This Row],[Left]],IF(Table_Styles[[#This Row],[Left Default]]&lt;&gt;"",Table_Styles[[#This Row],[Left Default]],""))</f>
        <v/>
      </c>
      <c r="CA97" s="146"/>
      <c r="CB97" s="106" t="str">
        <f>IF(AND(Table_Styles[[#This Row],[Selector]]&lt;&gt;"",Table_Styles[[#This Row],[Font Family Used]]&lt;&gt;"",Table_Styles[[#This Row],[Font Weight Used]]&lt;&gt;""),Table_Styles[[#This Row],[Font Family Used]]&amp;" "&amp;Table_Styles[[#This Row],[Font Weight Used]],"")</f>
        <v/>
      </c>
      <c r="CC97" s="106" t="str">
        <f ca="1">IF(AND(Table_Styles[[#This Row],[Selector]],COUNTIF(OFFSET(CC:CC,0,0,ROW()-1,1),"="&amp;Table_Styles[[#This Row],[Font]])=0),Table_Styles[[#This Row],[Font]],"")</f>
        <v/>
      </c>
      <c r="CD97" s="106" t="str">
        <f ca="1">IF(Table_Styles[[#This Row],[Unique Font]]&lt;&gt;"",
"{""fontFamily"":"""&amp;Table_Styles[[#This Row],[Font Family Used]]&amp;""",""fontWeight"":"&amp;Table_Styles[[#This Row],[Font Weight Used]]&amp;"}","")</f>
        <v/>
      </c>
      <c r="CE97"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#ff9629;border: none</v>
      </c>
      <c r="CF97" s="106" t="str">
        <f>IF(AND(Table_Styles[[#This Row],[Selector]]&lt;&gt;"", Table_Styles[[#This Row],[Config Properties]]&lt;&gt;""),
Table_Styles[[#This Row],[Selector]]&amp;" { "&amp;Table_Styles[[#This Row],[Config Properties]]&amp;" }","")</f>
        <v>formly-field .checkbox input[type=checkbox]:checked ~ .check { background: #ff9629;border: none }</v>
      </c>
      <c r="CG97" s="106" t="str">
        <f xml:space="preserve">
SUBSTITUTE(SUBSTITUTE(SUBSTITUTE(SUBSTITUTE(SUBSTITUTE(SUBSTITUTE(SUBSTITUTE(SUBSTITUTE(Table_Styles[[#This Row],[Config]],
" {","{"),
"{ ","{"),
" }","}"),
"} ","}"),
" ,",","),
", ",","),
" :",":"),
": ",":")</f>
        <v>formly-field .checkbox input[type=checkbox]:checked ~ .check{background:#ff9629;border:none}</v>
      </c>
    </row>
    <row r="98" spans="2:85" ht="21" customHeight="1">
      <c r="B98" s="104" t="s">
        <v>1075</v>
      </c>
      <c r="C98" s="259" t="s">
        <v>1077</v>
      </c>
      <c r="D98" s="146"/>
      <c r="E98" s="60"/>
      <c r="F98" s="50" t="str">
        <f>IF(Table_Styles[[#This Row],[Font Family]]&lt;&gt;"",Table_Styles[[#This Row],[Font Family]],IF(Table_Styles[[#This Row],[Font Family Default]]&lt;&gt;"",Table_Styles[[#This Row],[Font Family Default]],""))</f>
        <v/>
      </c>
      <c r="G98" s="146"/>
      <c r="H98" s="135" t="s">
        <v>461</v>
      </c>
      <c r="I98" s="50" t="str">
        <f>IF(Table_Styles[[#This Row],[Font Size]]&lt;&gt;"",Table_Styles[[#This Row],[Font Size]],IF(Table_Styles[[#This Row],[Font Size Default]]&lt;&gt;"",Table_Styles[[#This Row],[Font Size Default]],""))</f>
        <v>16px</v>
      </c>
      <c r="J98" s="146"/>
      <c r="K98" s="60"/>
      <c r="L98" s="50" t="str">
        <f>IF(Table_Styles[[#This Row],[Font Weight]]&lt;&gt;"",Table_Styles[[#This Row],[Font Weight]],IF(Table_Styles[[#This Row],[Font Weight Default]]&lt;&gt;"",Table_Styles[[#This Row],[Font Weight Default]],""))</f>
        <v/>
      </c>
      <c r="M98" s="146"/>
      <c r="N98" s="264" t="s">
        <v>271</v>
      </c>
      <c r="O98" s="50" t="str">
        <f>IF(Table_Styles[[#This Row],[Colour]]&lt;&gt;"",Table_Styles[[#This Row],[Colour]],IF(Table_Styles[[#This Row],[Colour Default]]&lt;&gt;"",Table_Styles[[#This Row],[Colour Default]],""))</f>
        <v>#FFFFFF</v>
      </c>
      <c r="P98" s="146"/>
      <c r="Q98" s="173"/>
      <c r="R98" s="50" t="str">
        <f>IF(Table_Styles[[#This Row],[Background]]&lt;&gt;"",Table_Styles[[#This Row],[Background]],IF(Table_Styles[[#This Row],[Background Default]]&lt;&gt;"",Table_Styles[[#This Row],[Background Default]],""))</f>
        <v/>
      </c>
      <c r="S98" s="146"/>
      <c r="T98" s="59"/>
      <c r="U98" s="50" t="str">
        <f>IF(Table_Styles[[#This Row],[Border]]&lt;&gt;"",Table_Styles[[#This Row],[Border]],IF(Table_Styles[[#This Row],[Border Default]]&lt;&gt;"",Table_Styles[[#This Row],[Border Default]],""))</f>
        <v/>
      </c>
      <c r="V98" s="59"/>
      <c r="W98" s="135"/>
      <c r="X98" s="50" t="str">
        <f>IF(Table_Styles[[#This Row],[Border Radius]]&lt;&gt;"",Table_Styles[[#This Row],[Border Radius]],IF(Table_Styles[[#This Row],[Border Radius Default]]&lt;&gt;"",Table_Styles[[#This Row],[Border Radius Default]],""))</f>
        <v/>
      </c>
      <c r="Y98" s="146"/>
      <c r="Z98" s="261" t="s">
        <v>451</v>
      </c>
      <c r="AA98" s="50" t="str">
        <f>IF(Table_Styles[[#This Row],[MT]]&lt;&gt;"",Table_Styles[[#This Row],[MT]],IF(Table_Styles[[#This Row],[MT Default]]&lt;&gt;"",Table_Styles[[#This Row],[MT Default]],""))</f>
        <v>2px</v>
      </c>
      <c r="AB98" s="146"/>
      <c r="AC98" s="59"/>
      <c r="AD98" s="50" t="str">
        <f>IF(Table_Styles[[#This Row],[MR]]&lt;&gt;"",Table_Styles[[#This Row],[MR]],IF(Table_Styles[[#This Row],[MR Default]]&lt;&gt;"",Table_Styles[[#This Row],[MR Default]],""))</f>
        <v/>
      </c>
      <c r="AE98" s="146"/>
      <c r="AF98" s="59"/>
      <c r="AG98" s="50" t="str">
        <f>IF(Table_Styles[[#This Row],[MB]]&lt;&gt;"",Table_Styles[[#This Row],[MB]],IF(Table_Styles[[#This Row],[MB Default]]&lt;&gt;"",Table_Styles[[#This Row],[MB Default]],""))</f>
        <v/>
      </c>
      <c r="AH98" s="146"/>
      <c r="AI98" s="135" t="s">
        <v>451</v>
      </c>
      <c r="AJ98" s="50" t="str">
        <f>IF(Table_Styles[[#This Row],[ML]]&lt;&gt;"",Table_Styles[[#This Row],[ML]],IF(Table_Styles[[#This Row],[ML Default]]&lt;&gt;"",Table_Styles[[#This Row],[ML Default]],""))</f>
        <v>2px</v>
      </c>
      <c r="AK98" s="146"/>
      <c r="AL98" s="59"/>
      <c r="AM98" s="50" t="str">
        <f>IF(Table_Styles[[#This Row],[PT]]&lt;&gt;"",Table_Styles[[#This Row],[PT]],IF(Table_Styles[[#This Row],[PT Default]]&lt;&gt;"",Table_Styles[[#This Row],[PT Default]],""))</f>
        <v/>
      </c>
      <c r="AN98" s="146"/>
      <c r="AO98" s="59"/>
      <c r="AP98" s="50" t="str">
        <f>IF(Table_Styles[[#This Row],[PR]]&lt;&gt;"",Table_Styles[[#This Row],[PR]],IF(Table_Styles[[#This Row],[PR Default]]&lt;&gt;"",Table_Styles[[#This Row],[PR Default]],""))</f>
        <v/>
      </c>
      <c r="AQ98" s="146"/>
      <c r="AR98" s="59"/>
      <c r="AS98" s="50" t="str">
        <f>IF(Table_Styles[[#This Row],[PB]]&lt;&gt;"",Table_Styles[[#This Row],[PB]],IF(Table_Styles[[#This Row],[PB Default]]&lt;&gt;"",Table_Styles[[#This Row],[PB Default]],""))</f>
        <v/>
      </c>
      <c r="AT98" s="146"/>
      <c r="AU98" s="59"/>
      <c r="AV98" s="50" t="str">
        <f>IF(Table_Styles[[#This Row],[PL]]&lt;&gt;"",Table_Styles[[#This Row],[PL]],IF(Table_Styles[[#This Row],[PL Default]]&lt;&gt;"",Table_Styles[[#This Row],[PL Default]],""))</f>
        <v/>
      </c>
      <c r="AW98" s="146"/>
      <c r="AX98" s="59"/>
      <c r="AY98" s="50" t="str">
        <f>IF(Table_Styles[[#This Row],[BT]]&lt;&gt;"",Table_Styles[[#This Row],[BT]],IF(Table_Styles[[#This Row],[BT Default]]&lt;&gt;"",Table_Styles[[#This Row],[BT Default]],""))</f>
        <v/>
      </c>
      <c r="AZ98" s="146"/>
      <c r="BA98" s="59"/>
      <c r="BB98" s="50" t="str">
        <f>IF(Table_Styles[[#This Row],[BR]]&lt;&gt;"",Table_Styles[[#This Row],[BR]],IF(Table_Styles[[#This Row],[BR Default]]&lt;&gt;"",Table_Styles[[#This Row],[BR Default]],""))</f>
        <v/>
      </c>
      <c r="BC98" s="146"/>
      <c r="BD98" s="59"/>
      <c r="BE98" s="50" t="str">
        <f>IF(Table_Styles[[#This Row],[BB]]&lt;&gt;"",Table_Styles[[#This Row],[BB]],IF(Table_Styles[[#This Row],[BB Default]]&lt;&gt;"",Table_Styles[[#This Row],[BB Default]],""))</f>
        <v/>
      </c>
      <c r="BF98" s="146"/>
      <c r="BG98" s="59"/>
      <c r="BH98" s="50" t="str">
        <f>IF(Table_Styles[[#This Row],[BL]]&lt;&gt;"",Table_Styles[[#This Row],[BL]],IF(Table_Styles[[#This Row],[BL Default]]&lt;&gt;"",Table_Styles[[#This Row],[BL Default]],""))</f>
        <v/>
      </c>
      <c r="BI98" s="59"/>
      <c r="BJ98" s="135"/>
      <c r="BK98" s="50" t="str">
        <f>IF(Table_Styles[[#This Row],[Width]]&lt;&gt;"",Table_Styles[[#This Row],[Width]],IF(Table_Styles[[#This Row],[Width Default]]&lt;&gt;"",Table_Styles[[#This Row],[Width Default]],""))</f>
        <v/>
      </c>
      <c r="BL98" s="59"/>
      <c r="BM98" s="135"/>
      <c r="BN98" s="50" t="str">
        <f>IF(Table_Styles[[#This Row],[Height]]&lt;&gt;"",Table_Styles[[#This Row],[Height]],IF(Table_Styles[[#This Row],[Height Default]]&lt;&gt;"",Table_Styles[[#This Row],[Height Default]],""))</f>
        <v/>
      </c>
      <c r="BO98" s="50"/>
      <c r="BP98" s="50"/>
      <c r="BQ98" s="50" t="str">
        <f>IF(Table_Styles[[#This Row],[Top]]&lt;&gt;"",Table_Styles[[#This Row],[Top]],IF(Table_Styles[[#This Row],[Top Default]]&lt;&gt;"",Table_Styles[[#This Row],[Top Default]],""))</f>
        <v/>
      </c>
      <c r="BR98" s="50"/>
      <c r="BS98" s="50"/>
      <c r="BT98" s="50" t="str">
        <f>IF(Table_Styles[[#This Row],[Right]]&lt;&gt;"",Table_Styles[[#This Row],[Right]],IF(Table_Styles[[#This Row],[Right Default]]&lt;&gt;"",Table_Styles[[#This Row],[Right Default]],""))</f>
        <v/>
      </c>
      <c r="BU98" s="50"/>
      <c r="BV98" s="50"/>
      <c r="BW98" s="50" t="str">
        <f>IF(Table_Styles[[#This Row],[Bottom]]&lt;&gt;"",Table_Styles[[#This Row],[Bottom]],IF(Table_Styles[[#This Row],[Bottom Default]]&lt;&gt;"",Table_Styles[[#This Row],[Bottom Default]],""))</f>
        <v/>
      </c>
      <c r="BX98" s="50"/>
      <c r="BY98" s="50"/>
      <c r="BZ98" s="50" t="str">
        <f>IF(Table_Styles[[#This Row],[Left]]&lt;&gt;"",Table_Styles[[#This Row],[Left]],IF(Table_Styles[[#This Row],[Left Default]]&lt;&gt;"",Table_Styles[[#This Row],[Left Default]],""))</f>
        <v/>
      </c>
      <c r="CA98" s="146"/>
      <c r="CB98" s="106" t="str">
        <f>IF(AND(Table_Styles[[#This Row],[Selector]]&lt;&gt;"",Table_Styles[[#This Row],[Font Family Used]]&lt;&gt;"",Table_Styles[[#This Row],[Font Weight Used]]&lt;&gt;""),Table_Styles[[#This Row],[Font Family Used]]&amp;" "&amp;Table_Styles[[#This Row],[Font Weight Used]],"")</f>
        <v/>
      </c>
      <c r="CC98" s="106" t="str">
        <f ca="1">IF(AND(Table_Styles[[#This Row],[Selector]],COUNTIF(OFFSET(CC:CC,0,0,ROW()-1,1),"="&amp;Table_Styles[[#This Row],[Font]])=0),Table_Styles[[#This Row],[Font]],"")</f>
        <v/>
      </c>
      <c r="CD98" s="106" t="str">
        <f ca="1">IF(Table_Styles[[#This Row],[Unique Font]]&lt;&gt;"",
"{""fontFamily"":"""&amp;Table_Styles[[#This Row],[Font Family Used]]&amp;""",""fontWeight"":"&amp;Table_Styles[[#This Row],[Font Weight Used]]&amp;"}","")</f>
        <v/>
      </c>
      <c r="CE98"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#FFFFFF;margin-top: 2px;margin-left: 2px</v>
      </c>
      <c r="CF98" s="106" t="str">
        <f>IF(AND(Table_Styles[[#This Row],[Selector]]&lt;&gt;"", Table_Styles[[#This Row],[Config Properties]]&lt;&gt;""),
Table_Styles[[#This Row],[Selector]]&amp;" { "&amp;Table_Styles[[#This Row],[Config Properties]]&amp;" }","")</f>
        <v>formly-field .checkbox input[type=checkbox]:checked ~ .check .inside { font-size: 16px;color: #FFFFFF;margin-top: 2px;margin-left: 2px }</v>
      </c>
      <c r="CG98" s="106" t="str">
        <f xml:space="preserve">
SUBSTITUTE(SUBSTITUTE(SUBSTITUTE(SUBSTITUTE(SUBSTITUTE(SUBSTITUTE(SUBSTITUTE(SUBSTITUTE(Table_Styles[[#This Row],[Config]],
" {","{"),
"{ ","{"),
" }","}"),
"} ","}"),
" ,",","),
", ",","),
" :",":"),
": ",":")</f>
        <v>formly-field .checkbox input[type=checkbox]:checked ~ .check .inside{font-size:16px;color:#FFFFFF;margin-top:2px;margin-left:2px}</v>
      </c>
    </row>
    <row r="99" spans="2:85" ht="21.75" thickBot="1">
      <c r="B99" s="109" t="s">
        <v>840</v>
      </c>
      <c r="C99" s="109"/>
      <c r="D99" s="109"/>
      <c r="E99" s="69"/>
      <c r="F99" s="69" t="str">
        <f>IF(Table_Styles[[#This Row],[Font Family]]&lt;&gt;"",Table_Styles[[#This Row],[Font Family]],IF(Table_Styles[[#This Row],[Font Family Default]]&lt;&gt;"",Table_Styles[[#This Row],[Font Family Default]],""))</f>
        <v/>
      </c>
      <c r="G99" s="109"/>
      <c r="H99" s="69"/>
      <c r="I99" s="69" t="str">
        <f>IF(Table_Styles[[#This Row],[Font Size]]&lt;&gt;"",Table_Styles[[#This Row],[Font Size]],IF(Table_Styles[[#This Row],[Font Size Default]]&lt;&gt;"",Table_Styles[[#This Row],[Font Size Default]],""))</f>
        <v/>
      </c>
      <c r="J99" s="109"/>
      <c r="K99" s="69"/>
      <c r="L99" s="69" t="str">
        <f>IF(Table_Styles[[#This Row],[Font Weight]]&lt;&gt;"",Table_Styles[[#This Row],[Font Weight]],IF(Table_Styles[[#This Row],[Font Weight Default]]&lt;&gt;"",Table_Styles[[#This Row],[Font Weight Default]],""))</f>
        <v/>
      </c>
      <c r="M99" s="109"/>
      <c r="N99" s="69"/>
      <c r="O99" s="69" t="str">
        <f>IF(Table_Styles[[#This Row],[Colour]]&lt;&gt;"",Table_Styles[[#This Row],[Colour]],IF(Table_Styles[[#This Row],[Colour Default]]&lt;&gt;"",Table_Styles[[#This Row],[Colour Default]],""))</f>
        <v/>
      </c>
      <c r="P99" s="109"/>
      <c r="Q99" s="69"/>
      <c r="R99" s="69" t="str">
        <f>IF(Table_Styles[[#This Row],[Background]]&lt;&gt;"",Table_Styles[[#This Row],[Background]],IF(Table_Styles[[#This Row],[Background Default]]&lt;&gt;"",Table_Styles[[#This Row],[Background Default]],""))</f>
        <v/>
      </c>
      <c r="S99" s="109"/>
      <c r="T99" s="69"/>
      <c r="U99" s="69" t="str">
        <f>IF(Table_Styles[[#This Row],[Border]]&lt;&gt;"",Table_Styles[[#This Row],[Border]],IF(Table_Styles[[#This Row],[Border Default]]&lt;&gt;"",Table_Styles[[#This Row],[Border Default]],""))</f>
        <v/>
      </c>
      <c r="V99" s="69"/>
      <c r="W99" s="69"/>
      <c r="X99" s="69" t="str">
        <f>IF(Table_Styles[[#This Row],[Border Radius]]&lt;&gt;"",Table_Styles[[#This Row],[Border Radius]],IF(Table_Styles[[#This Row],[Border Radius Default]]&lt;&gt;"",Table_Styles[[#This Row],[Border Radius Default]],""))</f>
        <v/>
      </c>
      <c r="Y99" s="109"/>
      <c r="Z99" s="69"/>
      <c r="AA99" s="69" t="str">
        <f>IF(Table_Styles[[#This Row],[MT]]&lt;&gt;"",Table_Styles[[#This Row],[MT]],IF(Table_Styles[[#This Row],[MT Default]]&lt;&gt;"",Table_Styles[[#This Row],[MT Default]],""))</f>
        <v/>
      </c>
      <c r="AB99" s="109"/>
      <c r="AC99" s="69"/>
      <c r="AD99" s="69" t="str">
        <f>IF(Table_Styles[[#This Row],[MR]]&lt;&gt;"",Table_Styles[[#This Row],[MR]],IF(Table_Styles[[#This Row],[MR Default]]&lt;&gt;"",Table_Styles[[#This Row],[MR Default]],""))</f>
        <v/>
      </c>
      <c r="AE99" s="109"/>
      <c r="AF99" s="69"/>
      <c r="AG99" s="69" t="str">
        <f>IF(Table_Styles[[#This Row],[MB]]&lt;&gt;"",Table_Styles[[#This Row],[MB]],IF(Table_Styles[[#This Row],[MB Default]]&lt;&gt;"",Table_Styles[[#This Row],[MB Default]],""))</f>
        <v/>
      </c>
      <c r="AH99" s="109"/>
      <c r="AI99" s="69"/>
      <c r="AJ99" s="69" t="str">
        <f>IF(Table_Styles[[#This Row],[ML]]&lt;&gt;"",Table_Styles[[#This Row],[ML]],IF(Table_Styles[[#This Row],[ML Default]]&lt;&gt;"",Table_Styles[[#This Row],[ML Default]],""))</f>
        <v/>
      </c>
      <c r="AK99" s="109"/>
      <c r="AL99" s="69"/>
      <c r="AM99" s="69" t="str">
        <f>IF(Table_Styles[[#This Row],[PT]]&lt;&gt;"",Table_Styles[[#This Row],[PT]],IF(Table_Styles[[#This Row],[PT Default]]&lt;&gt;"",Table_Styles[[#This Row],[PT Default]],""))</f>
        <v/>
      </c>
      <c r="AN99" s="109"/>
      <c r="AO99" s="69"/>
      <c r="AP99" s="69" t="str">
        <f>IF(Table_Styles[[#This Row],[PR]]&lt;&gt;"",Table_Styles[[#This Row],[PR]],IF(Table_Styles[[#This Row],[PR Default]]&lt;&gt;"",Table_Styles[[#This Row],[PR Default]],""))</f>
        <v/>
      </c>
      <c r="AQ99" s="109"/>
      <c r="AR99" s="69"/>
      <c r="AS99" s="69" t="str">
        <f>IF(Table_Styles[[#This Row],[PB]]&lt;&gt;"",Table_Styles[[#This Row],[PB]],IF(Table_Styles[[#This Row],[PB Default]]&lt;&gt;"",Table_Styles[[#This Row],[PB Default]],""))</f>
        <v/>
      </c>
      <c r="AT99" s="109"/>
      <c r="AU99" s="69"/>
      <c r="AV99" s="69" t="str">
        <f>IF(Table_Styles[[#This Row],[PL]]&lt;&gt;"",Table_Styles[[#This Row],[PL]],IF(Table_Styles[[#This Row],[PL Default]]&lt;&gt;"",Table_Styles[[#This Row],[PL Default]],""))</f>
        <v/>
      </c>
      <c r="AW99" s="109"/>
      <c r="AX99" s="69"/>
      <c r="AY99" s="69" t="str">
        <f>IF(Table_Styles[[#This Row],[BT]]&lt;&gt;"",Table_Styles[[#This Row],[BT]],IF(Table_Styles[[#This Row],[BT Default]]&lt;&gt;"",Table_Styles[[#This Row],[BT Default]],""))</f>
        <v/>
      </c>
      <c r="AZ99" s="109"/>
      <c r="BA99" s="69"/>
      <c r="BB99" s="69" t="str">
        <f>IF(Table_Styles[[#This Row],[BR]]&lt;&gt;"",Table_Styles[[#This Row],[BR]],IF(Table_Styles[[#This Row],[BR Default]]&lt;&gt;"",Table_Styles[[#This Row],[BR Default]],""))</f>
        <v/>
      </c>
      <c r="BC99" s="109"/>
      <c r="BD99" s="69"/>
      <c r="BE99" s="69" t="str">
        <f>IF(Table_Styles[[#This Row],[BB]]&lt;&gt;"",Table_Styles[[#This Row],[BB]],IF(Table_Styles[[#This Row],[BB Default]]&lt;&gt;"",Table_Styles[[#This Row],[BB Default]],""))</f>
        <v/>
      </c>
      <c r="BF99" s="109"/>
      <c r="BG99" s="69"/>
      <c r="BH99" s="69" t="str">
        <f>IF(Table_Styles[[#This Row],[BL]]&lt;&gt;"",Table_Styles[[#This Row],[BL]],IF(Table_Styles[[#This Row],[BL Default]]&lt;&gt;"",Table_Styles[[#This Row],[BL Default]],""))</f>
        <v/>
      </c>
      <c r="BI99" s="69"/>
      <c r="BJ99" s="69"/>
      <c r="BK99" s="69" t="str">
        <f>IF(Table_Styles[[#This Row],[Width]]&lt;&gt;"",Table_Styles[[#This Row],[Width]],IF(Table_Styles[[#This Row],[Width Default]]&lt;&gt;"",Table_Styles[[#This Row],[Width Default]],""))</f>
        <v/>
      </c>
      <c r="BL99" s="69"/>
      <c r="BM99" s="69"/>
      <c r="BN99" s="69" t="str">
        <f>IF(Table_Styles[[#This Row],[Height]]&lt;&gt;"",Table_Styles[[#This Row],[Height]],IF(Table_Styles[[#This Row],[Height Default]]&lt;&gt;"",Table_Styles[[#This Row],[Height Default]],""))</f>
        <v/>
      </c>
      <c r="BO99" s="69"/>
      <c r="BP99" s="69"/>
      <c r="BQ99" s="69" t="str">
        <f>IF(Table_Styles[[#This Row],[Top]]&lt;&gt;"",Table_Styles[[#This Row],[Top]],IF(Table_Styles[[#This Row],[Top Default]]&lt;&gt;"",Table_Styles[[#This Row],[Top Default]],""))</f>
        <v/>
      </c>
      <c r="BR99" s="69"/>
      <c r="BS99" s="69"/>
      <c r="BT99" s="69" t="str">
        <f>IF(Table_Styles[[#This Row],[Right]]&lt;&gt;"",Table_Styles[[#This Row],[Right]],IF(Table_Styles[[#This Row],[Right Default]]&lt;&gt;"",Table_Styles[[#This Row],[Right Default]],""))</f>
        <v/>
      </c>
      <c r="BU99" s="69"/>
      <c r="BV99" s="69"/>
      <c r="BW99" s="69" t="str">
        <f>IF(Table_Styles[[#This Row],[Bottom]]&lt;&gt;"",Table_Styles[[#This Row],[Bottom]],IF(Table_Styles[[#This Row],[Bottom Default]]&lt;&gt;"",Table_Styles[[#This Row],[Bottom Default]],""))</f>
        <v/>
      </c>
      <c r="BX99" s="69"/>
      <c r="BY99" s="69"/>
      <c r="BZ99" s="69" t="str">
        <f>IF(Table_Styles[[#This Row],[Left]]&lt;&gt;"",Table_Styles[[#This Row],[Left]],IF(Table_Styles[[#This Row],[Left Default]]&lt;&gt;"",Table_Styles[[#This Row],[Left Default]],""))</f>
        <v/>
      </c>
      <c r="CA99" s="109"/>
      <c r="CB99" s="109" t="str">
        <f>IF(AND(Table_Styles[[#This Row],[Selector]]&lt;&gt;"",Table_Styles[[#This Row],[Font Family Used]]&lt;&gt;"",Table_Styles[[#This Row],[Font Weight Used]]&lt;&gt;""),Table_Styles[[#This Row],[Font Family Used]]&amp;" "&amp;Table_Styles[[#This Row],[Font Weight Used]],"")</f>
        <v/>
      </c>
      <c r="CC99" s="109" t="str">
        <f ca="1">IF(AND(Table_Styles[[#This Row],[Selector]],COUNTIF(OFFSET(CC:CC,0,0,ROW()-1,1),"="&amp;Table_Styles[[#This Row],[Font]])=0),Table_Styles[[#This Row],[Font]],"")</f>
        <v/>
      </c>
      <c r="CD99" s="109" t="str">
        <f ca="1">IF(Table_Styles[[#This Row],[Unique Font]]&lt;&gt;"",
"{""fontFamily"":"""&amp;Table_Styles[[#This Row],[Font Family Used]]&amp;""",""fontWeight"":"&amp;Table_Styles[[#This Row],[Font Weight Used]]&amp;"}","")</f>
        <v/>
      </c>
      <c r="CE99"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9" s="109" t="str">
        <f>IF(AND(Table_Styles[[#This Row],[Selector]]&lt;&gt;"", Table_Styles[[#This Row],[Config Properties]]&lt;&gt;""),
Table_Styles[[#This Row],[Selector]]&amp;" { "&amp;Table_Styles[[#This Row],[Config Properties]]&amp;" }","")</f>
        <v/>
      </c>
      <c r="CG99" s="109" t="str">
        <f xml:space="preserve">
SUBSTITUTE(SUBSTITUTE(SUBSTITUTE(SUBSTITUTE(SUBSTITUTE(SUBSTITUTE(SUBSTITUTE(SUBSTITUTE(Table_Styles[[#This Row],[Config]],
" {","{"),
"{ ","{"),
" }","}"),
"} ","}"),
" ,",","),
", ",","),
" :",":"),
": ",":")</f>
        <v/>
      </c>
    </row>
    <row r="100" spans="2:85" ht="21" customHeight="1">
      <c r="B100" s="103" t="s">
        <v>463</v>
      </c>
      <c r="C100" s="225" t="s">
        <v>841</v>
      </c>
      <c r="D100" s="146"/>
      <c r="E100" s="60"/>
      <c r="F100" s="50" t="str">
        <f>IF(Table_Styles[[#This Row],[Font Family]]&lt;&gt;"",Table_Styles[[#This Row],[Font Family]],IF(Table_Styles[[#This Row],[Font Family Default]]&lt;&gt;"",Table_Styles[[#This Row],[Font Family Default]],""))</f>
        <v/>
      </c>
      <c r="G100" s="146"/>
      <c r="H100" s="135"/>
      <c r="I100" s="50" t="str">
        <f>IF(Table_Styles[[#This Row],[Font Size]]&lt;&gt;"",Table_Styles[[#This Row],[Font Size]],IF(Table_Styles[[#This Row],[Font Size Default]]&lt;&gt;"",Table_Styles[[#This Row],[Font Size Default]],""))</f>
        <v/>
      </c>
      <c r="J100" s="146"/>
      <c r="K100" s="60"/>
      <c r="L100" s="50" t="str">
        <f>IF(Table_Styles[[#This Row],[Font Weight]]&lt;&gt;"",Table_Styles[[#This Row],[Font Weight]],IF(Table_Styles[[#This Row],[Font Weight Default]]&lt;&gt;"",Table_Styles[[#This Row],[Font Weight Default]],""))</f>
        <v/>
      </c>
      <c r="M100" s="146"/>
      <c r="N100" s="226"/>
      <c r="O100" s="50" t="str">
        <f>IF(Table_Styles[[#This Row],[Colour]]&lt;&gt;"",Table_Styles[[#This Row],[Colour]],IF(Table_Styles[[#This Row],[Colour Default]]&lt;&gt;"",Table_Styles[[#This Row],[Colour Default]],""))</f>
        <v/>
      </c>
      <c r="P100" s="146"/>
      <c r="Q100" s="226"/>
      <c r="R100" s="50" t="str">
        <f>IF(Table_Styles[[#This Row],[Background]]&lt;&gt;"",Table_Styles[[#This Row],[Background]],IF(Table_Styles[[#This Row],[Background Default]]&lt;&gt;"",Table_Styles[[#This Row],[Background Default]],""))</f>
        <v/>
      </c>
      <c r="S100" s="146"/>
      <c r="T100" s="59"/>
      <c r="U100" s="50" t="str">
        <f>IF(Table_Styles[[#This Row],[Border]]&lt;&gt;"",Table_Styles[[#This Row],[Border]],IF(Table_Styles[[#This Row],[Border Default]]&lt;&gt;"",Table_Styles[[#This Row],[Border Default]],""))</f>
        <v/>
      </c>
      <c r="V100" s="59"/>
      <c r="W100" s="135"/>
      <c r="X100" s="50" t="str">
        <f>IF(Table_Styles[[#This Row],[Border Radius]]&lt;&gt;"",Table_Styles[[#This Row],[Border Radius]],IF(Table_Styles[[#This Row],[Border Radius Default]]&lt;&gt;"",Table_Styles[[#This Row],[Border Radius Default]],""))</f>
        <v/>
      </c>
      <c r="Y100" s="146"/>
      <c r="Z100" s="227"/>
      <c r="AA100" s="50" t="str">
        <f>IF(Table_Styles[[#This Row],[MT]]&lt;&gt;"",Table_Styles[[#This Row],[MT]],IF(Table_Styles[[#This Row],[MT Default]]&lt;&gt;"",Table_Styles[[#This Row],[MT Default]],""))</f>
        <v/>
      </c>
      <c r="AB100" s="146"/>
      <c r="AC100" s="59"/>
      <c r="AD100" s="50" t="str">
        <f>IF(Table_Styles[[#This Row],[MR]]&lt;&gt;"",Table_Styles[[#This Row],[MR]],IF(Table_Styles[[#This Row],[MR Default]]&lt;&gt;"",Table_Styles[[#This Row],[MR Default]],""))</f>
        <v/>
      </c>
      <c r="AE100" s="146"/>
      <c r="AF100" s="59"/>
      <c r="AG100" s="50" t="str">
        <f>IF(Table_Styles[[#This Row],[MB]]&lt;&gt;"",Table_Styles[[#This Row],[MB]],IF(Table_Styles[[#This Row],[MB Default]]&lt;&gt;"",Table_Styles[[#This Row],[MB Default]],""))</f>
        <v/>
      </c>
      <c r="AH100" s="146"/>
      <c r="AI100" s="135"/>
      <c r="AJ100" s="50" t="str">
        <f>IF(Table_Styles[[#This Row],[ML]]&lt;&gt;"",Table_Styles[[#This Row],[ML]],IF(Table_Styles[[#This Row],[ML Default]]&lt;&gt;"",Table_Styles[[#This Row],[ML Default]],""))</f>
        <v/>
      </c>
      <c r="AK100" s="146"/>
      <c r="AL100" s="59"/>
      <c r="AM100" s="50" t="str">
        <f>IF(Table_Styles[[#This Row],[PT]]&lt;&gt;"",Table_Styles[[#This Row],[PT]],IF(Table_Styles[[#This Row],[PT Default]]&lt;&gt;"",Table_Styles[[#This Row],[PT Default]],""))</f>
        <v/>
      </c>
      <c r="AN100" s="146"/>
      <c r="AO100" s="59"/>
      <c r="AP100" s="50" t="str">
        <f>IF(Table_Styles[[#This Row],[PR]]&lt;&gt;"",Table_Styles[[#This Row],[PR]],IF(Table_Styles[[#This Row],[PR Default]]&lt;&gt;"",Table_Styles[[#This Row],[PR Default]],""))</f>
        <v/>
      </c>
      <c r="AQ100" s="146"/>
      <c r="AR100" s="59"/>
      <c r="AS100" s="50" t="str">
        <f>IF(Table_Styles[[#This Row],[PB]]&lt;&gt;"",Table_Styles[[#This Row],[PB]],IF(Table_Styles[[#This Row],[PB Default]]&lt;&gt;"",Table_Styles[[#This Row],[PB Default]],""))</f>
        <v/>
      </c>
      <c r="AT100" s="146"/>
      <c r="AU100" s="59"/>
      <c r="AV100" s="50" t="str">
        <f>IF(Table_Styles[[#This Row],[PL]]&lt;&gt;"",Table_Styles[[#This Row],[PL]],IF(Table_Styles[[#This Row],[PL Default]]&lt;&gt;"",Table_Styles[[#This Row],[PL Default]],""))</f>
        <v/>
      </c>
      <c r="AW100" s="146"/>
      <c r="AX100" s="59"/>
      <c r="AY100" s="50" t="str">
        <f>IF(Table_Styles[[#This Row],[BT]]&lt;&gt;"",Table_Styles[[#This Row],[BT]],IF(Table_Styles[[#This Row],[BT Default]]&lt;&gt;"",Table_Styles[[#This Row],[BT Default]],""))</f>
        <v/>
      </c>
      <c r="AZ100" s="146"/>
      <c r="BA100" s="59"/>
      <c r="BB100" s="50" t="str">
        <f>IF(Table_Styles[[#This Row],[BR]]&lt;&gt;"",Table_Styles[[#This Row],[BR]],IF(Table_Styles[[#This Row],[BR Default]]&lt;&gt;"",Table_Styles[[#This Row],[BR Default]],""))</f>
        <v/>
      </c>
      <c r="BC100" s="146"/>
      <c r="BD100" s="59"/>
      <c r="BE100" s="50" t="str">
        <f>IF(Table_Styles[[#This Row],[BB]]&lt;&gt;"",Table_Styles[[#This Row],[BB]],IF(Table_Styles[[#This Row],[BB Default]]&lt;&gt;"",Table_Styles[[#This Row],[BB Default]],""))</f>
        <v/>
      </c>
      <c r="BF100" s="146"/>
      <c r="BG100" s="59"/>
      <c r="BH100" s="50" t="str">
        <f>IF(Table_Styles[[#This Row],[BL]]&lt;&gt;"",Table_Styles[[#This Row],[BL]],IF(Table_Styles[[#This Row],[BL Default]]&lt;&gt;"",Table_Styles[[#This Row],[BL Default]],""))</f>
        <v/>
      </c>
      <c r="BI100" s="59"/>
      <c r="BJ100" s="135"/>
      <c r="BK100" s="50" t="str">
        <f>IF(Table_Styles[[#This Row],[Width]]&lt;&gt;"",Table_Styles[[#This Row],[Width]],IF(Table_Styles[[#This Row],[Width Default]]&lt;&gt;"",Table_Styles[[#This Row],[Width Default]],""))</f>
        <v/>
      </c>
      <c r="BL100" s="59"/>
      <c r="BM100" s="135"/>
      <c r="BN100" s="50" t="str">
        <f>IF(Table_Styles[[#This Row],[Height]]&lt;&gt;"",Table_Styles[[#This Row],[Height]],IF(Table_Styles[[#This Row],[Height Default]]&lt;&gt;"",Table_Styles[[#This Row],[Height Default]],""))</f>
        <v/>
      </c>
      <c r="BO100" s="50"/>
      <c r="BP100" s="50"/>
      <c r="BQ100" s="50" t="str">
        <f>IF(Table_Styles[[#This Row],[Top]]&lt;&gt;"",Table_Styles[[#This Row],[Top]],IF(Table_Styles[[#This Row],[Top Default]]&lt;&gt;"",Table_Styles[[#This Row],[Top Default]],""))</f>
        <v/>
      </c>
      <c r="BR100" s="50"/>
      <c r="BS100" s="50"/>
      <c r="BT100" s="50" t="str">
        <f>IF(Table_Styles[[#This Row],[Right]]&lt;&gt;"",Table_Styles[[#This Row],[Right]],IF(Table_Styles[[#This Row],[Right Default]]&lt;&gt;"",Table_Styles[[#This Row],[Right Default]],""))</f>
        <v/>
      </c>
      <c r="BU100" s="50"/>
      <c r="BV100" s="50"/>
      <c r="BW100" s="50" t="str">
        <f>IF(Table_Styles[[#This Row],[Bottom]]&lt;&gt;"",Table_Styles[[#This Row],[Bottom]],IF(Table_Styles[[#This Row],[Bottom Default]]&lt;&gt;"",Table_Styles[[#This Row],[Bottom Default]],""))</f>
        <v/>
      </c>
      <c r="BX100" s="50"/>
      <c r="BY100" s="50"/>
      <c r="BZ100" s="50" t="str">
        <f>IF(Table_Styles[[#This Row],[Left]]&lt;&gt;"",Table_Styles[[#This Row],[Left]],IF(Table_Styles[[#This Row],[Left Default]]&lt;&gt;"",Table_Styles[[#This Row],[Left Default]],""))</f>
        <v/>
      </c>
      <c r="CA100" s="146"/>
      <c r="CB100" s="106" t="str">
        <f>IF(AND(Table_Styles[[#This Row],[Selector]]&lt;&gt;"",Table_Styles[[#This Row],[Font Family Used]]&lt;&gt;"",Table_Styles[[#This Row],[Font Weight Used]]&lt;&gt;""),Table_Styles[[#This Row],[Font Family Used]]&amp;" "&amp;Table_Styles[[#This Row],[Font Weight Used]],"")</f>
        <v/>
      </c>
      <c r="CC100" s="106" t="str">
        <f ca="1">IF(AND(Table_Styles[[#This Row],[Selector]],COUNTIF(OFFSET(CC:CC,0,0,ROW()-1,1),"="&amp;Table_Styles[[#This Row],[Font]])=0),Table_Styles[[#This Row],[Font]],"")</f>
        <v/>
      </c>
      <c r="CD100" s="106" t="str">
        <f ca="1">IF(Table_Styles[[#This Row],[Unique Font]]&lt;&gt;"",
"{""fontFamily"":"""&amp;Table_Styles[[#This Row],[Font Family Used]]&amp;""",""fontWeight"":"&amp;Table_Styles[[#This Row],[Font Weight Used]]&amp;"}","")</f>
        <v/>
      </c>
      <c r="CE100"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0" s="106" t="str">
        <f>IF(AND(Table_Styles[[#This Row],[Selector]]&lt;&gt;"", Table_Styles[[#This Row],[Config Properties]]&lt;&gt;""),
Table_Styles[[#This Row],[Selector]]&amp;" { "&amp;Table_Styles[[#This Row],[Config Properties]]&amp;" }","")</f>
        <v/>
      </c>
      <c r="CG100" s="106" t="str">
        <f xml:space="preserve">
SUBSTITUTE(SUBSTITUTE(SUBSTITUTE(SUBSTITUTE(SUBSTITUTE(SUBSTITUTE(SUBSTITUTE(SUBSTITUTE(Table_Styles[[#This Row],[Config]],
" {","{"),
"{ ","{"),
" }","}"),
"} ","}"),
" ,",","),
", ",","),
" :",":"),
": ",":")</f>
        <v/>
      </c>
    </row>
    <row r="101" spans="2:85" ht="21" customHeight="1">
      <c r="B101" s="103" t="s">
        <v>422</v>
      </c>
      <c r="C101" s="225" t="s">
        <v>842</v>
      </c>
      <c r="D101" s="146"/>
      <c r="E101" s="60"/>
      <c r="F101" s="50" t="str">
        <f>IF(Table_Styles[[#This Row],[Font Family]]&lt;&gt;"",Table_Styles[[#This Row],[Font Family]],IF(Table_Styles[[#This Row],[Font Family Default]]&lt;&gt;"",Table_Styles[[#This Row],[Font Family Default]],""))</f>
        <v/>
      </c>
      <c r="G101" s="146"/>
      <c r="H101" s="135" t="s">
        <v>403</v>
      </c>
      <c r="I101" s="50" t="str">
        <f>IF(Table_Styles[[#This Row],[Font Size]]&lt;&gt;"",Table_Styles[[#This Row],[Font Size]],IF(Table_Styles[[#This Row],[Font Size Default]]&lt;&gt;"",Table_Styles[[#This Row],[Font Size Default]],""))</f>
        <v>14px</v>
      </c>
      <c r="J101" s="146"/>
      <c r="K101" s="62" t="s">
        <v>1083</v>
      </c>
      <c r="L101" s="50" t="str">
        <f>IF(Table_Styles[[#This Row],[Font Weight]]&lt;&gt;"",Table_Styles[[#This Row],[Font Weight]],IF(Table_Styles[[#This Row],[Font Weight Default]]&lt;&gt;"",Table_Styles[[#This Row],[Font Weight Default]],""))</f>
        <v>500</v>
      </c>
      <c r="M101" s="146"/>
      <c r="N101" s="228" t="str">
        <f>Colour_Background_1</f>
        <v>#FFFFFF</v>
      </c>
      <c r="O101" s="50" t="str">
        <f>IF(Table_Styles[[#This Row],[Colour]]&lt;&gt;"",Table_Styles[[#This Row],[Colour]],IF(Table_Styles[[#This Row],[Colour Default]]&lt;&gt;"",Table_Styles[[#This Row],[Colour Default]],""))</f>
        <v>#FFFFFF</v>
      </c>
      <c r="P101" s="146"/>
      <c r="Q101" s="228" t="str">
        <f>Colour_Accent_1</f>
        <v>#ff9629</v>
      </c>
      <c r="R101" s="50" t="str">
        <f>IF(Table_Styles[[#This Row],[Background]]&lt;&gt;"",Table_Styles[[#This Row],[Background]],IF(Table_Styles[[#This Row],[Background Default]]&lt;&gt;"",Table_Styles[[#This Row],[Background Default]],""))</f>
        <v>#ff9629</v>
      </c>
      <c r="S101" s="146"/>
      <c r="T101" s="62" t="s">
        <v>409</v>
      </c>
      <c r="U101" s="50" t="str">
        <f>IF(Table_Styles[[#This Row],[Border]]&lt;&gt;"",Table_Styles[[#This Row],[Border]],IF(Table_Styles[[#This Row],[Border Default]]&lt;&gt;"",Table_Styles[[#This Row],[Border Default]],""))</f>
        <v>none</v>
      </c>
      <c r="V101" s="59"/>
      <c r="W101" s="135" t="s">
        <v>465</v>
      </c>
      <c r="X101" s="50" t="str">
        <f>IF(Table_Styles[[#This Row],[Border Radius]]&lt;&gt;"",Table_Styles[[#This Row],[Border Radius]],IF(Table_Styles[[#This Row],[Border Radius Default]]&lt;&gt;"",Table_Styles[[#This Row],[Border Radius Default]],""))</f>
        <v>4px</v>
      </c>
      <c r="Y101" s="146"/>
      <c r="Z101" s="261" t="s">
        <v>1086</v>
      </c>
      <c r="AA101" s="50" t="str">
        <f>IF(Table_Styles[[#This Row],[MT]]&lt;&gt;"",Table_Styles[[#This Row],[MT]],IF(Table_Styles[[#This Row],[MT Default]]&lt;&gt;"",Table_Styles[[#This Row],[MT Default]],""))</f>
        <v>-6px</v>
      </c>
      <c r="AB101" s="146"/>
      <c r="AC101" s="59" t="s">
        <v>410</v>
      </c>
      <c r="AD101" s="50" t="str">
        <f>IF(Table_Styles[[#This Row],[MR]]&lt;&gt;"",Table_Styles[[#This Row],[MR]],IF(Table_Styles[[#This Row],[MR Default]]&lt;&gt;"",Table_Styles[[#This Row],[MR Default]],""))</f>
        <v>12px</v>
      </c>
      <c r="AE101" s="146"/>
      <c r="AF101" s="135" t="s">
        <v>398</v>
      </c>
      <c r="AG101" s="50" t="str">
        <f>IF(Table_Styles[[#This Row],[MB]]&lt;&gt;"",Table_Styles[[#This Row],[MB]],IF(Table_Styles[[#This Row],[MB Default]]&lt;&gt;"",Table_Styles[[#This Row],[MB Default]],""))</f>
        <v>5px</v>
      </c>
      <c r="AH101" s="146"/>
      <c r="AI101" s="135" t="s">
        <v>843</v>
      </c>
      <c r="AJ101" s="50" t="str">
        <f>IF(Table_Styles[[#This Row],[ML]]&lt;&gt;"",Table_Styles[[#This Row],[ML]],IF(Table_Styles[[#This Row],[ML Default]]&lt;&gt;"",Table_Styles[[#This Row],[ML Default]],""))</f>
        <v>-5px</v>
      </c>
      <c r="AK101" s="146"/>
      <c r="AL101" s="261" t="s">
        <v>424</v>
      </c>
      <c r="AM101" s="50" t="str">
        <f>IF(Table_Styles[[#This Row],[PT]]&lt;&gt;"",Table_Styles[[#This Row],[PT]],IF(Table_Styles[[#This Row],[PT Default]]&lt;&gt;"",Table_Styles[[#This Row],[PT Default]],""))</f>
        <v>7px</v>
      </c>
      <c r="AN101" s="146"/>
      <c r="AO101" s="135" t="s">
        <v>403</v>
      </c>
      <c r="AP101" s="50" t="str">
        <f>IF(Table_Styles[[#This Row],[PR]]&lt;&gt;"",Table_Styles[[#This Row],[PR]],IF(Table_Styles[[#This Row],[PR Default]]&lt;&gt;"",Table_Styles[[#This Row],[PR Default]],""))</f>
        <v>14px</v>
      </c>
      <c r="AQ101" s="146"/>
      <c r="AR101" s="261" t="s">
        <v>398</v>
      </c>
      <c r="AS101" s="50" t="str">
        <f>IF(Table_Styles[[#This Row],[PB]]&lt;&gt;"",Table_Styles[[#This Row],[PB]],IF(Table_Styles[[#This Row],[PB Default]]&lt;&gt;"",Table_Styles[[#This Row],[PB Default]],""))</f>
        <v>5px</v>
      </c>
      <c r="AT101" s="146"/>
      <c r="AU101" s="135" t="s">
        <v>403</v>
      </c>
      <c r="AV101" s="50" t="str">
        <f>IF(Table_Styles[[#This Row],[PL]]&lt;&gt;"",Table_Styles[[#This Row],[PL]],IF(Table_Styles[[#This Row],[PL Default]]&lt;&gt;"",Table_Styles[[#This Row],[PL Default]],""))</f>
        <v>14px</v>
      </c>
      <c r="AW101" s="146"/>
      <c r="AX101" s="59"/>
      <c r="AY101" s="50" t="str">
        <f>IF(Table_Styles[[#This Row],[BT]]&lt;&gt;"",Table_Styles[[#This Row],[BT]],IF(Table_Styles[[#This Row],[BT Default]]&lt;&gt;"",Table_Styles[[#This Row],[BT Default]],""))</f>
        <v/>
      </c>
      <c r="AZ101" s="146"/>
      <c r="BA101" s="59"/>
      <c r="BB101" s="50" t="str">
        <f>IF(Table_Styles[[#This Row],[BR]]&lt;&gt;"",Table_Styles[[#This Row],[BR]],IF(Table_Styles[[#This Row],[BR Default]]&lt;&gt;"",Table_Styles[[#This Row],[BR Default]],""))</f>
        <v/>
      </c>
      <c r="BC101" s="146"/>
      <c r="BD101" s="59"/>
      <c r="BE101" s="50" t="str">
        <f>IF(Table_Styles[[#This Row],[BB]]&lt;&gt;"",Table_Styles[[#This Row],[BB]],IF(Table_Styles[[#This Row],[BB Default]]&lt;&gt;"",Table_Styles[[#This Row],[BB Default]],""))</f>
        <v/>
      </c>
      <c r="BF101" s="146"/>
      <c r="BG101" s="59"/>
      <c r="BH101" s="50" t="str">
        <f>IF(Table_Styles[[#This Row],[BL]]&lt;&gt;"",Table_Styles[[#This Row],[BL]],IF(Table_Styles[[#This Row],[BL Default]]&lt;&gt;"",Table_Styles[[#This Row],[BL Default]],""))</f>
        <v/>
      </c>
      <c r="BI101" s="59"/>
      <c r="BJ101" s="135"/>
      <c r="BK101" s="50" t="str">
        <f>IF(Table_Styles[[#This Row],[Width]]&lt;&gt;"",Table_Styles[[#This Row],[Width]],IF(Table_Styles[[#This Row],[Width Default]]&lt;&gt;"",Table_Styles[[#This Row],[Width Default]],""))</f>
        <v/>
      </c>
      <c r="BL101" s="59"/>
      <c r="BM101" s="135"/>
      <c r="BN101" s="50" t="str">
        <f>IF(Table_Styles[[#This Row],[Height]]&lt;&gt;"",Table_Styles[[#This Row],[Height]],IF(Table_Styles[[#This Row],[Height Default]]&lt;&gt;"",Table_Styles[[#This Row],[Height Default]],""))</f>
        <v/>
      </c>
      <c r="BO101" s="50"/>
      <c r="BP101" s="50"/>
      <c r="BQ101" s="50" t="str">
        <f>IF(Table_Styles[[#This Row],[Top]]&lt;&gt;"",Table_Styles[[#This Row],[Top]],IF(Table_Styles[[#This Row],[Top Default]]&lt;&gt;"",Table_Styles[[#This Row],[Top Default]],""))</f>
        <v/>
      </c>
      <c r="BR101" s="50"/>
      <c r="BS101" s="50"/>
      <c r="BT101" s="50" t="str">
        <f>IF(Table_Styles[[#This Row],[Right]]&lt;&gt;"",Table_Styles[[#This Row],[Right]],IF(Table_Styles[[#This Row],[Right Default]]&lt;&gt;"",Table_Styles[[#This Row],[Right Default]],""))</f>
        <v/>
      </c>
      <c r="BU101" s="50"/>
      <c r="BV101" s="50"/>
      <c r="BW101" s="50" t="str">
        <f>IF(Table_Styles[[#This Row],[Bottom]]&lt;&gt;"",Table_Styles[[#This Row],[Bottom]],IF(Table_Styles[[#This Row],[Bottom Default]]&lt;&gt;"",Table_Styles[[#This Row],[Bottom Default]],""))</f>
        <v/>
      </c>
      <c r="BX101" s="50"/>
      <c r="BY101" s="50"/>
      <c r="BZ101" s="50" t="str">
        <f>IF(Table_Styles[[#This Row],[Left]]&lt;&gt;"",Table_Styles[[#This Row],[Left]],IF(Table_Styles[[#This Row],[Left Default]]&lt;&gt;"",Table_Styles[[#This Row],[Left Default]],""))</f>
        <v/>
      </c>
      <c r="CA101" s="184" t="s">
        <v>1085</v>
      </c>
      <c r="CB101" s="106" t="str">
        <f>IF(AND(Table_Styles[[#This Row],[Selector]]&lt;&gt;"",Table_Styles[[#This Row],[Font Family Used]]&lt;&gt;"",Table_Styles[[#This Row],[Font Weight Used]]&lt;&gt;""),Table_Styles[[#This Row],[Font Family Used]]&amp;" "&amp;Table_Styles[[#This Row],[Font Weight Used]],"")</f>
        <v/>
      </c>
      <c r="CC101" s="106" t="str">
        <f ca="1">IF(AND(Table_Styles[[#This Row],[Selector]],COUNTIF(OFFSET(CC:CC,0,0,ROW()-1,1),"="&amp;Table_Styles[[#This Row],[Font]])=0),Table_Styles[[#This Row],[Font]],"")</f>
        <v/>
      </c>
      <c r="CD101" s="106" t="str">
        <f ca="1">IF(Table_Styles[[#This Row],[Unique Font]]&lt;&gt;"",
"{""fontFamily"":"""&amp;Table_Styles[[#This Row],[Font Family Used]]&amp;""",""fontWeight"":"&amp;Table_Styles[[#This Row],[Font Weight Used]]&amp;"}","")</f>
        <v/>
      </c>
      <c r="CE10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14px;font-weight: 500;color: #FFFFFF;background: #ff9629;border: none;border-radius: 4px;margin-top: -6px;margin-right: 12px;margin-bottom: 5px;margin-left: -5px;padding-top: 7px;padding-right: 14px;padding-bottom: 5px;padding-left: 14px;text-transform: uppercase; box-shadow: 0 1px 3px rgba(0,0,0,0.12), 0 1px 2px rgba(0,0,0,0.24);</v>
      </c>
      <c r="CF101" s="106" t="str">
        <f>IF(AND(Table_Styles[[#This Row],[Selector]]&lt;&gt;"", Table_Styles[[#This Row],[Config Properties]]&lt;&gt;""),
Table_Styles[[#This Row],[Selector]]&amp;" { "&amp;Table_Styles[[#This Row],[Config Properties]]&amp;" }","")</f>
        <v>formly-field .file-upload button { font-size: 14px;font-weight: 500;color: #FFFFFF;background: #ff9629;border: none;border-radius: 4px;margin-top: -6px;margin-right: 12px;margin-bottom: 5px;margin-left: -5px;padding-top: 7px;padding-right: 14px;padding-bottom: 5px;padding-left: 14px;text-transform: uppercase; box-shadow: 0 1px 3px rgba(0,0,0,0.12), 0 1px 2px rgba(0,0,0,0.24); }</v>
      </c>
      <c r="CG101" s="106" t="str">
        <f xml:space="preserve">
SUBSTITUTE(SUBSTITUTE(SUBSTITUTE(SUBSTITUTE(SUBSTITUTE(SUBSTITUTE(SUBSTITUTE(SUBSTITUTE(Table_Styles[[#This Row],[Config]],
" {","{"),
"{ ","{"),
" }","}"),
"} ","}"),
" ,",","),
", ",","),
" :",":"),
": ",":")</f>
        <v>formly-field .file-upload button{font-size:14px;font-weight:500;color:#FFFFFF;background:#ff9629;border:none;border-radius:4px;margin-top:-6px;margin-right:12px;margin-bottom:5px;margin-left:-5px;padding-top:7px;padding-right:14px;padding-bottom:5px;padding-left:14px;text-transform:uppercase; box-shadow:0 1px 3px rgba(0,0,0,0.12),0 1px 2px rgba(0,0,0,0.24);}</v>
      </c>
    </row>
    <row r="102" spans="2:85" ht="21" customHeight="1">
      <c r="B102" s="103" t="s">
        <v>844</v>
      </c>
      <c r="C102" s="225" t="s">
        <v>845</v>
      </c>
      <c r="D102" s="146"/>
      <c r="E102" s="60"/>
      <c r="F102" s="50" t="str">
        <f>IF(Table_Styles[[#This Row],[Font Family]]&lt;&gt;"",Table_Styles[[#This Row],[Font Family]],IF(Table_Styles[[#This Row],[Font Family Default]]&lt;&gt;"",Table_Styles[[#This Row],[Font Family Default]],""))</f>
        <v/>
      </c>
      <c r="G102" s="146"/>
      <c r="H102" s="135" t="s">
        <v>461</v>
      </c>
      <c r="I102" s="50" t="str">
        <f>IF(Table_Styles[[#This Row],[Font Size]]&lt;&gt;"",Table_Styles[[#This Row],[Font Size]],IF(Table_Styles[[#This Row],[Font Size Default]]&lt;&gt;"",Table_Styles[[#This Row],[Font Size Default]],""))</f>
        <v>16px</v>
      </c>
      <c r="J102" s="146"/>
      <c r="K102" s="60">
        <f>Settings_Styling_Font_Weight_Body_Text</f>
        <v>400</v>
      </c>
      <c r="L102" s="50">
        <f>IF(Table_Styles[[#This Row],[Font Weight]]&lt;&gt;"",Table_Styles[[#This Row],[Font Weight]],IF(Table_Styles[[#This Row],[Font Weight Default]]&lt;&gt;"",Table_Styles[[#This Row],[Font Weight Default]],""))</f>
        <v>400</v>
      </c>
      <c r="M102" s="146"/>
      <c r="N102" s="226"/>
      <c r="O102" s="50" t="str">
        <f>IF(Table_Styles[[#This Row],[Colour]]&lt;&gt;"",Table_Styles[[#This Row],[Colour]],IF(Table_Styles[[#This Row],[Colour Default]]&lt;&gt;"",Table_Styles[[#This Row],[Colour Default]],""))</f>
        <v/>
      </c>
      <c r="P102" s="146"/>
      <c r="Q102" s="226"/>
      <c r="R102" s="50" t="str">
        <f>IF(Table_Styles[[#This Row],[Background]]&lt;&gt;"",Table_Styles[[#This Row],[Background]],IF(Table_Styles[[#This Row],[Background Default]]&lt;&gt;"",Table_Styles[[#This Row],[Background Default]],""))</f>
        <v/>
      </c>
      <c r="S102" s="146"/>
      <c r="T102" s="59"/>
      <c r="U102" s="50" t="str">
        <f>IF(Table_Styles[[#This Row],[Border]]&lt;&gt;"",Table_Styles[[#This Row],[Border]],IF(Table_Styles[[#This Row],[Border Default]]&lt;&gt;"",Table_Styles[[#This Row],[Border Default]],""))</f>
        <v/>
      </c>
      <c r="V102" s="59"/>
      <c r="W102" s="135"/>
      <c r="X102" s="50" t="str">
        <f>IF(Table_Styles[[#This Row],[Border Radius]]&lt;&gt;"",Table_Styles[[#This Row],[Border Radius]],IF(Table_Styles[[#This Row],[Border Radius Default]]&lt;&gt;"",Table_Styles[[#This Row],[Border Radius Default]],""))</f>
        <v/>
      </c>
      <c r="Y102" s="146"/>
      <c r="Z102" s="227"/>
      <c r="AA102" s="50" t="str">
        <f>IF(Table_Styles[[#This Row],[MT]]&lt;&gt;"",Table_Styles[[#This Row],[MT]],IF(Table_Styles[[#This Row],[MT Default]]&lt;&gt;"",Table_Styles[[#This Row],[MT Default]],""))</f>
        <v/>
      </c>
      <c r="AB102" s="146"/>
      <c r="AC102" s="59"/>
      <c r="AD102" s="50" t="str">
        <f>IF(Table_Styles[[#This Row],[MR]]&lt;&gt;"",Table_Styles[[#This Row],[MR]],IF(Table_Styles[[#This Row],[MR Default]]&lt;&gt;"",Table_Styles[[#This Row],[MR Default]],""))</f>
        <v/>
      </c>
      <c r="AE102" s="146"/>
      <c r="AF102" s="59"/>
      <c r="AG102" s="50" t="str">
        <f>IF(Table_Styles[[#This Row],[MB]]&lt;&gt;"",Table_Styles[[#This Row],[MB]],IF(Table_Styles[[#This Row],[MB Default]]&lt;&gt;"",Table_Styles[[#This Row],[MB Default]],""))</f>
        <v/>
      </c>
      <c r="AH102" s="146"/>
      <c r="AI102" s="135"/>
      <c r="AJ102" s="50" t="str">
        <f>IF(Table_Styles[[#This Row],[ML]]&lt;&gt;"",Table_Styles[[#This Row],[ML]],IF(Table_Styles[[#This Row],[ML Default]]&lt;&gt;"",Table_Styles[[#This Row],[ML Default]],""))</f>
        <v/>
      </c>
      <c r="AK102" s="146"/>
      <c r="AL102" s="59"/>
      <c r="AM102" s="50" t="str">
        <f>IF(Table_Styles[[#This Row],[PT]]&lt;&gt;"",Table_Styles[[#This Row],[PT]],IF(Table_Styles[[#This Row],[PT Default]]&lt;&gt;"",Table_Styles[[#This Row],[PT Default]],""))</f>
        <v/>
      </c>
      <c r="AN102" s="146"/>
      <c r="AO102" s="59"/>
      <c r="AP102" s="50" t="str">
        <f>IF(Table_Styles[[#This Row],[PR]]&lt;&gt;"",Table_Styles[[#This Row],[PR]],IF(Table_Styles[[#This Row],[PR Default]]&lt;&gt;"",Table_Styles[[#This Row],[PR Default]],""))</f>
        <v/>
      </c>
      <c r="AQ102" s="146"/>
      <c r="AR102" s="59"/>
      <c r="AS102" s="50" t="str">
        <f>IF(Table_Styles[[#This Row],[PB]]&lt;&gt;"",Table_Styles[[#This Row],[PB]],IF(Table_Styles[[#This Row],[PB Default]]&lt;&gt;"",Table_Styles[[#This Row],[PB Default]],""))</f>
        <v/>
      </c>
      <c r="AT102" s="146"/>
      <c r="AU102" s="59"/>
      <c r="AV102" s="50" t="str">
        <f>IF(Table_Styles[[#This Row],[PL]]&lt;&gt;"",Table_Styles[[#This Row],[PL]],IF(Table_Styles[[#This Row],[PL Default]]&lt;&gt;"",Table_Styles[[#This Row],[PL Default]],""))</f>
        <v/>
      </c>
      <c r="AW102" s="146"/>
      <c r="AX102" s="59"/>
      <c r="AY102" s="50" t="str">
        <f>IF(Table_Styles[[#This Row],[BT]]&lt;&gt;"",Table_Styles[[#This Row],[BT]],IF(Table_Styles[[#This Row],[BT Default]]&lt;&gt;"",Table_Styles[[#This Row],[BT Default]],""))</f>
        <v/>
      </c>
      <c r="AZ102" s="146"/>
      <c r="BA102" s="59"/>
      <c r="BB102" s="50" t="str">
        <f>IF(Table_Styles[[#This Row],[BR]]&lt;&gt;"",Table_Styles[[#This Row],[BR]],IF(Table_Styles[[#This Row],[BR Default]]&lt;&gt;"",Table_Styles[[#This Row],[BR Default]],""))</f>
        <v/>
      </c>
      <c r="BC102" s="146"/>
      <c r="BD102" s="59"/>
      <c r="BE102" s="50" t="str">
        <f>IF(Table_Styles[[#This Row],[BB]]&lt;&gt;"",Table_Styles[[#This Row],[BB]],IF(Table_Styles[[#This Row],[BB Default]]&lt;&gt;"",Table_Styles[[#This Row],[BB Default]],""))</f>
        <v/>
      </c>
      <c r="BF102" s="146"/>
      <c r="BG102" s="59"/>
      <c r="BH102" s="50" t="str">
        <f>IF(Table_Styles[[#This Row],[BL]]&lt;&gt;"",Table_Styles[[#This Row],[BL]],IF(Table_Styles[[#This Row],[BL Default]]&lt;&gt;"",Table_Styles[[#This Row],[BL Default]],""))</f>
        <v/>
      </c>
      <c r="BI102" s="59"/>
      <c r="BJ102" s="135"/>
      <c r="BK102" s="50" t="str">
        <f>IF(Table_Styles[[#This Row],[Width]]&lt;&gt;"",Table_Styles[[#This Row],[Width]],IF(Table_Styles[[#This Row],[Width Default]]&lt;&gt;"",Table_Styles[[#This Row],[Width Default]],""))</f>
        <v/>
      </c>
      <c r="BL102" s="59"/>
      <c r="BM102" s="135"/>
      <c r="BN102" s="50" t="str">
        <f>IF(Table_Styles[[#This Row],[Height]]&lt;&gt;"",Table_Styles[[#This Row],[Height]],IF(Table_Styles[[#This Row],[Height Default]]&lt;&gt;"",Table_Styles[[#This Row],[Height Default]],""))</f>
        <v/>
      </c>
      <c r="BO102" s="50"/>
      <c r="BP102" s="50"/>
      <c r="BQ102" s="50" t="str">
        <f>IF(Table_Styles[[#This Row],[Top]]&lt;&gt;"",Table_Styles[[#This Row],[Top]],IF(Table_Styles[[#This Row],[Top Default]]&lt;&gt;"",Table_Styles[[#This Row],[Top Default]],""))</f>
        <v/>
      </c>
      <c r="BR102" s="50"/>
      <c r="BS102" s="50"/>
      <c r="BT102" s="50" t="str">
        <f>IF(Table_Styles[[#This Row],[Right]]&lt;&gt;"",Table_Styles[[#This Row],[Right]],IF(Table_Styles[[#This Row],[Right Default]]&lt;&gt;"",Table_Styles[[#This Row],[Right Default]],""))</f>
        <v/>
      </c>
      <c r="BU102" s="50"/>
      <c r="BV102" s="50"/>
      <c r="BW102" s="50" t="str">
        <f>IF(Table_Styles[[#This Row],[Bottom]]&lt;&gt;"",Table_Styles[[#This Row],[Bottom]],IF(Table_Styles[[#This Row],[Bottom Default]]&lt;&gt;"",Table_Styles[[#This Row],[Bottom Default]],""))</f>
        <v/>
      </c>
      <c r="BX102" s="50"/>
      <c r="BY102" s="50"/>
      <c r="BZ102" s="50" t="str">
        <f>IF(Table_Styles[[#This Row],[Left]]&lt;&gt;"",Table_Styles[[#This Row],[Left]],IF(Table_Styles[[#This Row],[Left Default]]&lt;&gt;"",Table_Styles[[#This Row],[Left Default]],""))</f>
        <v/>
      </c>
      <c r="CA102" s="146"/>
      <c r="CB102" s="106" t="str">
        <f>IF(AND(Table_Styles[[#This Row],[Selector]]&lt;&gt;"",Table_Styles[[#This Row],[Font Family Used]]&lt;&gt;"",Table_Styles[[#This Row],[Font Weight Used]]&lt;&gt;""),Table_Styles[[#This Row],[Font Family Used]]&amp;" "&amp;Table_Styles[[#This Row],[Font Weight Used]],"")</f>
        <v/>
      </c>
      <c r="CC102" s="106" t="str">
        <f ca="1">IF(AND(Table_Styles[[#This Row],[Selector]],COUNTIF(OFFSET(CC:CC,0,0,ROW()-1,1),"="&amp;Table_Styles[[#This Row],[Font]])=0),Table_Styles[[#This Row],[Font]],"")</f>
        <v/>
      </c>
      <c r="CD102" s="106" t="str">
        <f ca="1">IF(Table_Styles[[#This Row],[Unique Font]]&lt;&gt;"",
"{""fontFamily"":"""&amp;Table_Styles[[#This Row],[Font Family Used]]&amp;""",""fontWeight"":"&amp;Table_Styles[[#This Row],[Font Weight Used]]&amp;"}","")</f>
        <v/>
      </c>
      <c r="CE102"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16px;font-weight: 400</v>
      </c>
      <c r="CF102" s="106" t="str">
        <f>IF(AND(Table_Styles[[#This Row],[Selector]]&lt;&gt;"", Table_Styles[[#This Row],[Config Properties]]&lt;&gt;""),
Table_Styles[[#This Row],[Selector]]&amp;" { "&amp;Table_Styles[[#This Row],[Config Properties]]&amp;" }","")</f>
        <v>formly-field .file-upload .file-name { font-size: 16px;font-weight: 400 }</v>
      </c>
      <c r="CG102" s="106" t="str">
        <f xml:space="preserve">
SUBSTITUTE(SUBSTITUTE(SUBSTITUTE(SUBSTITUTE(SUBSTITUTE(SUBSTITUTE(SUBSTITUTE(SUBSTITUTE(Table_Styles[[#This Row],[Config]],
" {","{"),
"{ ","{"),
" }","}"),
"} ","}"),
" ,",","),
", ",","),
" :",":"),
": ",":")</f>
        <v>formly-field .file-upload .file-name{font-size:16px;font-weight:400}</v>
      </c>
    </row>
    <row r="103" spans="2:85" ht="21" customHeight="1" thickBot="1">
      <c r="B103" s="109" t="s">
        <v>27</v>
      </c>
      <c r="C103" s="109"/>
      <c r="D103" s="125"/>
      <c r="E103" s="125"/>
      <c r="F103" s="109" t="str">
        <f>IF(Table_Styles[[#This Row],[Font Family]]&lt;&gt;"",Table_Styles[[#This Row],[Font Family]],IF(Table_Styles[[#This Row],[Font Family Default]]&lt;&gt;"",Table_Styles[[#This Row],[Font Family Default]],""))</f>
        <v/>
      </c>
      <c r="G103" s="125"/>
      <c r="H103" s="125"/>
      <c r="I103" s="109" t="str">
        <f>IF(Table_Styles[[#This Row],[Font Size]]&lt;&gt;"",Table_Styles[[#This Row],[Font Size]],IF(Table_Styles[[#This Row],[Font Size Default]]&lt;&gt;"",Table_Styles[[#This Row],[Font Size Default]],""))</f>
        <v/>
      </c>
      <c r="J103" s="125"/>
      <c r="K103" s="125"/>
      <c r="L103" s="109" t="str">
        <f>IF(Table_Styles[[#This Row],[Font Weight]]&lt;&gt;"",Table_Styles[[#This Row],[Font Weight]],IF(Table_Styles[[#This Row],[Font Weight Default]]&lt;&gt;"",Table_Styles[[#This Row],[Font Weight Default]],""))</f>
        <v/>
      </c>
      <c r="M103" s="125"/>
      <c r="N103" s="125"/>
      <c r="O103" s="109" t="str">
        <f>IF(Table_Styles[[#This Row],[Colour]]&lt;&gt;"",Table_Styles[[#This Row],[Colour]],IF(Table_Styles[[#This Row],[Colour Default]]&lt;&gt;"",Table_Styles[[#This Row],[Colour Default]],""))</f>
        <v/>
      </c>
      <c r="P103" s="125"/>
      <c r="Q103" s="125"/>
      <c r="R103" s="109" t="str">
        <f>IF(Table_Styles[[#This Row],[Background]]&lt;&gt;"",Table_Styles[[#This Row],[Background]],IF(Table_Styles[[#This Row],[Background Default]]&lt;&gt;"",Table_Styles[[#This Row],[Background Default]],""))</f>
        <v/>
      </c>
      <c r="S103" s="125"/>
      <c r="T103" s="125"/>
      <c r="U103" s="109" t="str">
        <f>IF(Table_Styles[[#This Row],[Border]]&lt;&gt;"",Table_Styles[[#This Row],[Border]],IF(Table_Styles[[#This Row],[Border Default]]&lt;&gt;"",Table_Styles[[#This Row],[Border Default]],""))</f>
        <v/>
      </c>
      <c r="V103" s="125"/>
      <c r="W103" s="125"/>
      <c r="X103" s="109" t="str">
        <f>IF(Table_Styles[[#This Row],[Border Radius]]&lt;&gt;"",Table_Styles[[#This Row],[Border Radius]],IF(Table_Styles[[#This Row],[Border Radius Default]]&lt;&gt;"",Table_Styles[[#This Row],[Border Radius Default]],""))</f>
        <v/>
      </c>
      <c r="Y103" s="125"/>
      <c r="Z103" s="125"/>
      <c r="AA103" s="109" t="str">
        <f>IF(Table_Styles[[#This Row],[MT]]&lt;&gt;"",Table_Styles[[#This Row],[MT]],IF(Table_Styles[[#This Row],[MT Default]]&lt;&gt;"",Table_Styles[[#This Row],[MT Default]],""))</f>
        <v/>
      </c>
      <c r="AB103" s="125"/>
      <c r="AC103" s="125"/>
      <c r="AD103" s="109" t="str">
        <f>IF(Table_Styles[[#This Row],[MR]]&lt;&gt;"",Table_Styles[[#This Row],[MR]],IF(Table_Styles[[#This Row],[MR Default]]&lt;&gt;"",Table_Styles[[#This Row],[MR Default]],""))</f>
        <v/>
      </c>
      <c r="AE103" s="125"/>
      <c r="AF103" s="125"/>
      <c r="AG103" s="109" t="str">
        <f>IF(Table_Styles[[#This Row],[MB]]&lt;&gt;"",Table_Styles[[#This Row],[MB]],IF(Table_Styles[[#This Row],[MB Default]]&lt;&gt;"",Table_Styles[[#This Row],[MB Default]],""))</f>
        <v/>
      </c>
      <c r="AH103" s="125"/>
      <c r="AI103" s="125"/>
      <c r="AJ103" s="109" t="str">
        <f>IF(Table_Styles[[#This Row],[ML]]&lt;&gt;"",Table_Styles[[#This Row],[ML]],IF(Table_Styles[[#This Row],[ML Default]]&lt;&gt;"",Table_Styles[[#This Row],[ML Default]],""))</f>
        <v/>
      </c>
      <c r="AK103" s="125"/>
      <c r="AL103" s="125"/>
      <c r="AM103" s="109" t="str">
        <f>IF(Table_Styles[[#This Row],[PT]]&lt;&gt;"",Table_Styles[[#This Row],[PT]],IF(Table_Styles[[#This Row],[PT Default]]&lt;&gt;"",Table_Styles[[#This Row],[PT Default]],""))</f>
        <v/>
      </c>
      <c r="AN103" s="125"/>
      <c r="AO103" s="125"/>
      <c r="AP103" s="109" t="str">
        <f>IF(Table_Styles[[#This Row],[PR]]&lt;&gt;"",Table_Styles[[#This Row],[PR]],IF(Table_Styles[[#This Row],[PR Default]]&lt;&gt;"",Table_Styles[[#This Row],[PR Default]],""))</f>
        <v/>
      </c>
      <c r="AQ103" s="125"/>
      <c r="AR103" s="125"/>
      <c r="AS103" s="109" t="str">
        <f>IF(Table_Styles[[#This Row],[PB]]&lt;&gt;"",Table_Styles[[#This Row],[PB]],IF(Table_Styles[[#This Row],[PB Default]]&lt;&gt;"",Table_Styles[[#This Row],[PB Default]],""))</f>
        <v/>
      </c>
      <c r="AT103" s="125"/>
      <c r="AU103" s="125"/>
      <c r="AV103" s="109" t="str">
        <f>IF(Table_Styles[[#This Row],[PL]]&lt;&gt;"",Table_Styles[[#This Row],[PL]],IF(Table_Styles[[#This Row],[PL Default]]&lt;&gt;"",Table_Styles[[#This Row],[PL Default]],""))</f>
        <v/>
      </c>
      <c r="AW103" s="125"/>
      <c r="AX103" s="125"/>
      <c r="AY103" s="109" t="str">
        <f>IF(Table_Styles[[#This Row],[BT]]&lt;&gt;"",Table_Styles[[#This Row],[BT]],IF(Table_Styles[[#This Row],[BT Default]]&lt;&gt;"",Table_Styles[[#This Row],[BT Default]],""))</f>
        <v/>
      </c>
      <c r="AZ103" s="125"/>
      <c r="BA103" s="125"/>
      <c r="BB103" s="109" t="str">
        <f>IF(Table_Styles[[#This Row],[BR]]&lt;&gt;"",Table_Styles[[#This Row],[BR]],IF(Table_Styles[[#This Row],[BR Default]]&lt;&gt;"",Table_Styles[[#This Row],[BR Default]],""))</f>
        <v/>
      </c>
      <c r="BC103" s="125"/>
      <c r="BD103" s="125"/>
      <c r="BE103" s="109" t="str">
        <f>IF(Table_Styles[[#This Row],[BB]]&lt;&gt;"",Table_Styles[[#This Row],[BB]],IF(Table_Styles[[#This Row],[BB Default]]&lt;&gt;"",Table_Styles[[#This Row],[BB Default]],""))</f>
        <v/>
      </c>
      <c r="BF103" s="125"/>
      <c r="BG103" s="125"/>
      <c r="BH103" s="109" t="str">
        <f>IF(Table_Styles[[#This Row],[BL]]&lt;&gt;"",Table_Styles[[#This Row],[BL]],IF(Table_Styles[[#This Row],[BL Default]]&lt;&gt;"",Table_Styles[[#This Row],[BL Default]],""))</f>
        <v/>
      </c>
      <c r="BI103" s="125"/>
      <c r="BJ103" s="125"/>
      <c r="BK103" s="109" t="str">
        <f>IF(Table_Styles[[#This Row],[Width]]&lt;&gt;"",Table_Styles[[#This Row],[Width]],IF(Table_Styles[[#This Row],[Width Default]]&lt;&gt;"",Table_Styles[[#This Row],[Width Default]],""))</f>
        <v/>
      </c>
      <c r="BL103" s="125"/>
      <c r="BM103" s="125"/>
      <c r="BN103" s="109" t="str">
        <f>IF(Table_Styles[[#This Row],[Height]]&lt;&gt;"",Table_Styles[[#This Row],[Height]],IF(Table_Styles[[#This Row],[Height Default]]&lt;&gt;"",Table_Styles[[#This Row],[Height Default]],""))</f>
        <v/>
      </c>
      <c r="BO103" s="109"/>
      <c r="BP103" s="109"/>
      <c r="BQ103" s="109" t="str">
        <f>IF(Table_Styles[[#This Row],[Top]]&lt;&gt;"",Table_Styles[[#This Row],[Top]],IF(Table_Styles[[#This Row],[Top Default]]&lt;&gt;"",Table_Styles[[#This Row],[Top Default]],""))</f>
        <v/>
      </c>
      <c r="BR103" s="109"/>
      <c r="BS103" s="109"/>
      <c r="BT103" s="109" t="str">
        <f>IF(Table_Styles[[#This Row],[Right]]&lt;&gt;"",Table_Styles[[#This Row],[Right]],IF(Table_Styles[[#This Row],[Right Default]]&lt;&gt;"",Table_Styles[[#This Row],[Right Default]],""))</f>
        <v/>
      </c>
      <c r="BU103" s="109"/>
      <c r="BV103" s="109"/>
      <c r="BW103" s="109" t="str">
        <f>IF(Table_Styles[[#This Row],[Bottom]]&lt;&gt;"",Table_Styles[[#This Row],[Bottom]],IF(Table_Styles[[#This Row],[Bottom Default]]&lt;&gt;"",Table_Styles[[#This Row],[Bottom Default]],""))</f>
        <v/>
      </c>
      <c r="BX103" s="109"/>
      <c r="BY103" s="109"/>
      <c r="BZ103" s="109" t="str">
        <f>IF(Table_Styles[[#This Row],[Left]]&lt;&gt;"",Table_Styles[[#This Row],[Left]],IF(Table_Styles[[#This Row],[Left Default]]&lt;&gt;"",Table_Styles[[#This Row],[Left Default]],""))</f>
        <v/>
      </c>
      <c r="CA103" s="125"/>
      <c r="CB103" s="109" t="str">
        <f>IF(AND(Table_Styles[[#This Row],[Selector]]&lt;&gt;"",Table_Styles[[#This Row],[Font Family Used]]&lt;&gt;"",Table_Styles[[#This Row],[Font Weight Used]]&lt;&gt;""),Table_Styles[[#This Row],[Font Family Used]]&amp;" "&amp;Table_Styles[[#This Row],[Font Weight Used]],"")</f>
        <v/>
      </c>
      <c r="CC103" s="109" t="str">
        <f ca="1">IF(AND(Table_Styles[[#This Row],[Selector]],COUNTIF(OFFSET(CC:CC,0,0,ROW()-1,1),"="&amp;Table_Styles[[#This Row],[Font]])=0),Table_Styles[[#This Row],[Font]],"")</f>
        <v/>
      </c>
      <c r="CD103" s="109" t="str">
        <f ca="1">IF(Table_Styles[[#This Row],[Unique Font]]&lt;&gt;"",
"{""fontFamily"":"""&amp;Table_Styles[[#This Row],[Font Family Used]]&amp;""",""fontWeight"":"&amp;Table_Styles[[#This Row],[Font Weight Used]]&amp;"}","")</f>
        <v/>
      </c>
      <c r="CE103"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3" s="109" t="str">
        <f>IF(AND(Table_Styles[[#This Row],[Selector]]&lt;&gt;"", Table_Styles[[#This Row],[Config Properties]]&lt;&gt;""),
Table_Styles[[#This Row],[Selector]]&amp;" { "&amp;Table_Styles[[#This Row],[Config Properties]]&amp;" }","")</f>
        <v/>
      </c>
      <c r="CG103" s="109" t="str">
        <f xml:space="preserve">
SUBSTITUTE(SUBSTITUTE(SUBSTITUTE(SUBSTITUTE(SUBSTITUTE(SUBSTITUTE(SUBSTITUTE(SUBSTITUTE(Table_Styles[[#This Row],[Config]],
" {","{"),
"{ ","{"),
" }","}"),
"} ","}"),
" ,",","),
", ",","),
" :",":"),
": ",":")</f>
        <v/>
      </c>
    </row>
    <row r="104" spans="2:85" ht="21" customHeight="1">
      <c r="B104" s="175" t="s">
        <v>148</v>
      </c>
      <c r="C104" s="175" t="s">
        <v>490</v>
      </c>
      <c r="D104" s="59"/>
      <c r="E104" s="60"/>
      <c r="F104" s="50" t="str">
        <f>IF(Table_Styles[[#This Row],[Font Family]]&lt;&gt;"",Table_Styles[[#This Row],[Font Family]],IF(Table_Styles[[#This Row],[Font Family Default]]&lt;&gt;"",Table_Styles[[#This Row],[Font Family Default]],""))</f>
        <v/>
      </c>
      <c r="G104" s="59"/>
      <c r="H104" s="135" t="s">
        <v>403</v>
      </c>
      <c r="I104" s="50" t="str">
        <f>IF(Table_Styles[[#This Row],[Font Size]]&lt;&gt;"",Table_Styles[[#This Row],[Font Size]],IF(Table_Styles[[#This Row],[Font Size Default]]&lt;&gt;"",Table_Styles[[#This Row],[Font Size Default]],""))</f>
        <v>14px</v>
      </c>
      <c r="J104" s="59"/>
      <c r="K104" s="60"/>
      <c r="L104" s="50" t="str">
        <f>IF(Table_Styles[[#This Row],[Font Weight]]&lt;&gt;"",Table_Styles[[#This Row],[Font Weight]],IF(Table_Styles[[#This Row],[Font Weight Default]]&lt;&gt;"",Table_Styles[[#This Row],[Font Weight Default]],""))</f>
        <v/>
      </c>
      <c r="M104" s="59"/>
      <c r="N104" s="173" t="str">
        <f>Colour_Accent_2</f>
        <v>#FF0000</v>
      </c>
      <c r="O104" s="50" t="str">
        <f>IF(Table_Styles[[#This Row],[Colour]]&lt;&gt;"",Table_Styles[[#This Row],[Colour]],IF(Table_Styles[[#This Row],[Colour Default]]&lt;&gt;"",Table_Styles[[#This Row],[Colour Default]],""))</f>
        <v>#FF0000</v>
      </c>
      <c r="P104" s="59"/>
      <c r="Q104" s="59"/>
      <c r="R104" s="50" t="str">
        <f>IF(Table_Styles[[#This Row],[Background]]&lt;&gt;"",Table_Styles[[#This Row],[Background]],IF(Table_Styles[[#This Row],[Background Default]]&lt;&gt;"",Table_Styles[[#This Row],[Background Default]],""))</f>
        <v/>
      </c>
      <c r="S104" s="59"/>
      <c r="T104" s="62"/>
      <c r="U104" s="50" t="str">
        <f>IF(Table_Styles[[#This Row],[Border]]&lt;&gt;"",Table_Styles[[#This Row],[Border]],IF(Table_Styles[[#This Row],[Border Default]]&lt;&gt;"",Table_Styles[[#This Row],[Border Default]],""))</f>
        <v/>
      </c>
      <c r="V104" s="59"/>
      <c r="W104" s="59"/>
      <c r="X104" s="50" t="str">
        <f>IF(Table_Styles[[#This Row],[Border Radius]]&lt;&gt;"",Table_Styles[[#This Row],[Border Radius]],IF(Table_Styles[[#This Row],[Border Radius Default]]&lt;&gt;"",Table_Styles[[#This Row],[Border Radius Default]],""))</f>
        <v/>
      </c>
      <c r="Y104" s="59"/>
      <c r="Z104" s="59"/>
      <c r="AA104" s="50" t="str">
        <f>IF(Table_Styles[[#This Row],[MT]]&lt;&gt;"",Table_Styles[[#This Row],[MT]],IF(Table_Styles[[#This Row],[MT Default]]&lt;&gt;"",Table_Styles[[#This Row],[MT Default]],""))</f>
        <v/>
      </c>
      <c r="AB104" s="59"/>
      <c r="AC104" s="59"/>
      <c r="AD104" s="50" t="str">
        <f>IF(Table_Styles[[#This Row],[MR]]&lt;&gt;"",Table_Styles[[#This Row],[MR]],IF(Table_Styles[[#This Row],[MR Default]]&lt;&gt;"",Table_Styles[[#This Row],[MR Default]],""))</f>
        <v/>
      </c>
      <c r="AE104" s="59"/>
      <c r="AF104" s="59"/>
      <c r="AG104" s="50" t="str">
        <f>IF(Table_Styles[[#This Row],[MB]]&lt;&gt;"",Table_Styles[[#This Row],[MB]],IF(Table_Styles[[#This Row],[MB Default]]&lt;&gt;"",Table_Styles[[#This Row],[MB Default]],""))</f>
        <v/>
      </c>
      <c r="AH104" s="59"/>
      <c r="AI104" s="177"/>
      <c r="AJ104" s="50" t="str">
        <f>IF(Table_Styles[[#This Row],[ML]]&lt;&gt;"",Table_Styles[[#This Row],[ML]],IF(Table_Styles[[#This Row],[ML Default]]&lt;&gt;"",Table_Styles[[#This Row],[ML Default]],""))</f>
        <v/>
      </c>
      <c r="AK104" s="59"/>
      <c r="AL104" s="59"/>
      <c r="AM104" s="50" t="str">
        <f>IF(Table_Styles[[#This Row],[PT]]&lt;&gt;"",Table_Styles[[#This Row],[PT]],IF(Table_Styles[[#This Row],[PT Default]]&lt;&gt;"",Table_Styles[[#This Row],[PT Default]],""))</f>
        <v/>
      </c>
      <c r="AN104" s="59"/>
      <c r="AO104" s="59"/>
      <c r="AP104" s="50" t="str">
        <f>IF(Table_Styles[[#This Row],[PR]]&lt;&gt;"",Table_Styles[[#This Row],[PR]],IF(Table_Styles[[#This Row],[PR Default]]&lt;&gt;"",Table_Styles[[#This Row],[PR Default]],""))</f>
        <v/>
      </c>
      <c r="AQ104" s="59"/>
      <c r="AR104" s="59"/>
      <c r="AS104" s="50" t="str">
        <f>IF(Table_Styles[[#This Row],[PB]]&lt;&gt;"",Table_Styles[[#This Row],[PB]],IF(Table_Styles[[#This Row],[PB Default]]&lt;&gt;"",Table_Styles[[#This Row],[PB Default]],""))</f>
        <v/>
      </c>
      <c r="AT104" s="59"/>
      <c r="AU104" s="59"/>
      <c r="AV104" s="50" t="str">
        <f>IF(Table_Styles[[#This Row],[PL]]&lt;&gt;"",Table_Styles[[#This Row],[PL]],IF(Table_Styles[[#This Row],[PL Default]]&lt;&gt;"",Table_Styles[[#This Row],[PL Default]],""))</f>
        <v/>
      </c>
      <c r="AW104" s="59"/>
      <c r="AX104" s="59"/>
      <c r="AY104" s="50" t="str">
        <f>IF(Table_Styles[[#This Row],[BT]]&lt;&gt;"",Table_Styles[[#This Row],[BT]],IF(Table_Styles[[#This Row],[BT Default]]&lt;&gt;"",Table_Styles[[#This Row],[BT Default]],""))</f>
        <v/>
      </c>
      <c r="AZ104" s="59"/>
      <c r="BA104" s="59"/>
      <c r="BB104" s="50" t="str">
        <f>IF(Table_Styles[[#This Row],[BR]]&lt;&gt;"",Table_Styles[[#This Row],[BR]],IF(Table_Styles[[#This Row],[BR Default]]&lt;&gt;"",Table_Styles[[#This Row],[BR Default]],""))</f>
        <v/>
      </c>
      <c r="BC104" s="59"/>
      <c r="BD104" s="59"/>
      <c r="BE104" s="50" t="str">
        <f>IF(Table_Styles[[#This Row],[BB]]&lt;&gt;"",Table_Styles[[#This Row],[BB]],IF(Table_Styles[[#This Row],[BB Default]]&lt;&gt;"",Table_Styles[[#This Row],[BB Default]],""))</f>
        <v/>
      </c>
      <c r="BF104" s="59"/>
      <c r="BG104" s="59"/>
      <c r="BH104" s="50" t="str">
        <f>IF(Table_Styles[[#This Row],[BL]]&lt;&gt;"",Table_Styles[[#This Row],[BL]],IF(Table_Styles[[#This Row],[BL Default]]&lt;&gt;"",Table_Styles[[#This Row],[BL Default]],""))</f>
        <v/>
      </c>
      <c r="BI104" s="59"/>
      <c r="BJ104" s="59"/>
      <c r="BK104" s="50" t="str">
        <f>IF(Table_Styles[[#This Row],[Width]]&lt;&gt;"",Table_Styles[[#This Row],[Width]],IF(Table_Styles[[#This Row],[Width Default]]&lt;&gt;"",Table_Styles[[#This Row],[Width Default]],""))</f>
        <v/>
      </c>
      <c r="BL104" s="59"/>
      <c r="BM104" s="59"/>
      <c r="BN104" s="50" t="str">
        <f>IF(Table_Styles[[#This Row],[Height]]&lt;&gt;"",Table_Styles[[#This Row],[Height]],IF(Table_Styles[[#This Row],[Height Default]]&lt;&gt;"",Table_Styles[[#This Row],[Height Default]],""))</f>
        <v/>
      </c>
      <c r="BO104" s="50"/>
      <c r="BP104" s="50"/>
      <c r="BQ104" s="50" t="str">
        <f>IF(Table_Styles[[#This Row],[Top]]&lt;&gt;"",Table_Styles[[#This Row],[Top]],IF(Table_Styles[[#This Row],[Top Default]]&lt;&gt;"",Table_Styles[[#This Row],[Top Default]],""))</f>
        <v/>
      </c>
      <c r="BR104" s="50"/>
      <c r="BS104" s="50"/>
      <c r="BT104" s="50" t="str">
        <f>IF(Table_Styles[[#This Row],[Right]]&lt;&gt;"",Table_Styles[[#This Row],[Right]],IF(Table_Styles[[#This Row],[Right Default]]&lt;&gt;"",Table_Styles[[#This Row],[Right Default]],""))</f>
        <v/>
      </c>
      <c r="BU104" s="50"/>
      <c r="BV104" s="50"/>
      <c r="BW104" s="50" t="str">
        <f>IF(Table_Styles[[#This Row],[Bottom]]&lt;&gt;"",Table_Styles[[#This Row],[Bottom]],IF(Table_Styles[[#This Row],[Bottom Default]]&lt;&gt;"",Table_Styles[[#This Row],[Bottom Default]],""))</f>
        <v/>
      </c>
      <c r="BX104" s="50"/>
      <c r="BY104" s="50"/>
      <c r="BZ104" s="50" t="str">
        <f>IF(Table_Styles[[#This Row],[Left]]&lt;&gt;"",Table_Styles[[#This Row],[Left]],IF(Table_Styles[[#This Row],[Left Default]]&lt;&gt;"",Table_Styles[[#This Row],[Left Default]],""))</f>
        <v/>
      </c>
      <c r="CA104" s="59"/>
      <c r="CB104" s="106" t="str">
        <f>IF(AND(Table_Styles[[#This Row],[Selector]]&lt;&gt;"",Table_Styles[[#This Row],[Font Family Used]]&lt;&gt;"",Table_Styles[[#This Row],[Font Weight Used]]&lt;&gt;""),Table_Styles[[#This Row],[Font Family Used]]&amp;" "&amp;Table_Styles[[#This Row],[Font Weight Used]],"")</f>
        <v/>
      </c>
      <c r="CC104" s="106" t="str">
        <f ca="1">IF(AND(Table_Styles[[#This Row],[Selector]],COUNTIF(OFFSET(CC:CC,0,0,ROW()-1,1),"="&amp;Table_Styles[[#This Row],[Font]])=0),Table_Styles[[#This Row],[Font]],"")</f>
        <v/>
      </c>
      <c r="CD104" s="106" t="str">
        <f ca="1">IF(Table_Styles[[#This Row],[Unique Font]]&lt;&gt;"",
"{""fontFamily"":"""&amp;Table_Styles[[#This Row],[Font Family Used]]&amp;""",""fontWeight"":"&amp;Table_Styles[[#This Row],[Font Weight Used]]&amp;"}","")</f>
        <v/>
      </c>
      <c r="CE10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14px;color: #FF0000</v>
      </c>
      <c r="CF104" s="106" t="str">
        <f>IF(AND(Table_Styles[[#This Row],[Selector]]&lt;&gt;"", Table_Styles[[#This Row],[Config Properties]]&lt;&gt;""),
Table_Styles[[#This Row],[Selector]]&amp;" { "&amp;Table_Styles[[#This Row],[Config Properties]]&amp;" }","")</f>
        <v>.tooltip-icon { font-size: 14px;color: #FF0000 }</v>
      </c>
      <c r="CG104" s="106" t="str">
        <f xml:space="preserve">
SUBSTITUTE(SUBSTITUTE(SUBSTITUTE(SUBSTITUTE(SUBSTITUTE(SUBSTITUTE(SUBSTITUTE(SUBSTITUTE(Table_Styles[[#This Row],[Config]],
" {","{"),
"{ ","{"),
" }","}"),
"} ","}"),
" ,",","),
", ",","),
" :",":"),
": ",":")</f>
        <v>.tooltip-icon{font-size:14px;color:#FF0000}</v>
      </c>
    </row>
    <row r="105" spans="2:85" ht="21" customHeight="1">
      <c r="B105" s="175" t="s">
        <v>463</v>
      </c>
      <c r="C105" s="175" t="s">
        <v>491</v>
      </c>
      <c r="D105" s="59"/>
      <c r="E105" s="60"/>
      <c r="F105" s="50" t="str">
        <f>IF(Table_Styles[[#This Row],[Font Family]]&lt;&gt;"",Table_Styles[[#This Row],[Font Family]],IF(Table_Styles[[#This Row],[Font Family Default]]&lt;&gt;"",Table_Styles[[#This Row],[Font Family Default]],""))</f>
        <v/>
      </c>
      <c r="G105" s="59"/>
      <c r="H105" s="135"/>
      <c r="I105" s="50" t="str">
        <f>IF(Table_Styles[[#This Row],[Font Size]]&lt;&gt;"",Table_Styles[[#This Row],[Font Size]],IF(Table_Styles[[#This Row],[Font Size Default]]&lt;&gt;"",Table_Styles[[#This Row],[Font Size Default]],""))</f>
        <v/>
      </c>
      <c r="J105" s="59"/>
      <c r="K105" s="60"/>
      <c r="L105" s="50" t="str">
        <f>IF(Table_Styles[[#This Row],[Font Weight]]&lt;&gt;"",Table_Styles[[#This Row],[Font Weight]],IF(Table_Styles[[#This Row],[Font Weight Default]]&lt;&gt;"",Table_Styles[[#This Row],[Font Weight Default]],""))</f>
        <v/>
      </c>
      <c r="M105" s="59"/>
      <c r="N105" s="60"/>
      <c r="O105" s="50" t="str">
        <f>IF(Table_Styles[[#This Row],[Colour]]&lt;&gt;"",Table_Styles[[#This Row],[Colour]],IF(Table_Styles[[#This Row],[Colour Default]]&lt;&gt;"",Table_Styles[[#This Row],[Colour Default]],""))</f>
        <v/>
      </c>
      <c r="P105" s="59"/>
      <c r="Q105" s="59" t="str">
        <f>Colour_Background_1</f>
        <v>#FFFFFF</v>
      </c>
      <c r="R105" s="50" t="str">
        <f>IF(Table_Styles[[#This Row],[Background]]&lt;&gt;"",Table_Styles[[#This Row],[Background]],IF(Table_Styles[[#This Row],[Background Default]]&lt;&gt;"",Table_Styles[[#This Row],[Background Default]],""))</f>
        <v>#FFFFFF</v>
      </c>
      <c r="S105" s="59"/>
      <c r="T105" s="59" t="s">
        <v>409</v>
      </c>
      <c r="U105" s="50" t="str">
        <f>IF(Table_Styles[[#This Row],[Border]]&lt;&gt;"",Table_Styles[[#This Row],[Border]],IF(Table_Styles[[#This Row],[Border Default]]&lt;&gt;"",Table_Styles[[#This Row],[Border Default]],""))</f>
        <v>none</v>
      </c>
      <c r="V105" s="59"/>
      <c r="W105" s="59" t="str">
        <f>Settings_Styling_Other_Default_Border_Radius</f>
        <v>3px</v>
      </c>
      <c r="X105" s="50" t="str">
        <f>IF(Table_Styles[[#This Row],[Border Radius]]&lt;&gt;"",Table_Styles[[#This Row],[Border Radius]],IF(Table_Styles[[#This Row],[Border Radius Default]]&lt;&gt;"",Table_Styles[[#This Row],[Border Radius Default]],""))</f>
        <v>3px</v>
      </c>
      <c r="Y105" s="59"/>
      <c r="Z105" s="59"/>
      <c r="AA105" s="50" t="str">
        <f>IF(Table_Styles[[#This Row],[MT]]&lt;&gt;"",Table_Styles[[#This Row],[MT]],IF(Table_Styles[[#This Row],[MT Default]]&lt;&gt;"",Table_Styles[[#This Row],[MT Default]],""))</f>
        <v/>
      </c>
      <c r="AB105" s="59"/>
      <c r="AC105" s="59"/>
      <c r="AD105" s="50" t="str">
        <f>IF(Table_Styles[[#This Row],[MR]]&lt;&gt;"",Table_Styles[[#This Row],[MR]],IF(Table_Styles[[#This Row],[MR Default]]&lt;&gt;"",Table_Styles[[#This Row],[MR Default]],""))</f>
        <v/>
      </c>
      <c r="AE105" s="59"/>
      <c r="AF105" s="59"/>
      <c r="AG105" s="50" t="str">
        <f>IF(Table_Styles[[#This Row],[MB]]&lt;&gt;"",Table_Styles[[#This Row],[MB]],IF(Table_Styles[[#This Row],[MB Default]]&lt;&gt;"",Table_Styles[[#This Row],[MB Default]],""))</f>
        <v/>
      </c>
      <c r="AH105" s="59"/>
      <c r="AI105" s="59"/>
      <c r="AJ105" s="50" t="str">
        <f>IF(Table_Styles[[#This Row],[ML]]&lt;&gt;"",Table_Styles[[#This Row],[ML]],IF(Table_Styles[[#This Row],[ML Default]]&lt;&gt;"",Table_Styles[[#This Row],[ML Default]],""))</f>
        <v/>
      </c>
      <c r="AK105" s="59"/>
      <c r="AL105" s="177" t="s">
        <v>492</v>
      </c>
      <c r="AM105" s="50" t="str">
        <f>IF(Table_Styles[[#This Row],[PT]]&lt;&gt;"",Table_Styles[[#This Row],[PT]],IF(Table_Styles[[#This Row],[PT Default]]&lt;&gt;"",Table_Styles[[#This Row],[PT Default]],""))</f>
        <v>6px</v>
      </c>
      <c r="AN105" s="59"/>
      <c r="AO105" s="177" t="s">
        <v>492</v>
      </c>
      <c r="AP105" s="50" t="str">
        <f>IF(Table_Styles[[#This Row],[PR]]&lt;&gt;"",Table_Styles[[#This Row],[PR]],IF(Table_Styles[[#This Row],[PR Default]]&lt;&gt;"",Table_Styles[[#This Row],[PR Default]],""))</f>
        <v>6px</v>
      </c>
      <c r="AQ105" s="59"/>
      <c r="AR105" s="177" t="s">
        <v>492</v>
      </c>
      <c r="AS105" s="50" t="str">
        <f>IF(Table_Styles[[#This Row],[PB]]&lt;&gt;"",Table_Styles[[#This Row],[PB]],IF(Table_Styles[[#This Row],[PB Default]]&lt;&gt;"",Table_Styles[[#This Row],[PB Default]],""))</f>
        <v>6px</v>
      </c>
      <c r="AT105" s="59"/>
      <c r="AU105" s="177" t="s">
        <v>492</v>
      </c>
      <c r="AV105" s="50" t="str">
        <f>IF(Table_Styles[[#This Row],[PL]]&lt;&gt;"",Table_Styles[[#This Row],[PL]],IF(Table_Styles[[#This Row],[PL Default]]&lt;&gt;"",Table_Styles[[#This Row],[PL Default]],""))</f>
        <v>6px</v>
      </c>
      <c r="AW105" s="59"/>
      <c r="AX105" s="59"/>
      <c r="AY105" s="50" t="str">
        <f>IF(Table_Styles[[#This Row],[BT]]&lt;&gt;"",Table_Styles[[#This Row],[BT]],IF(Table_Styles[[#This Row],[BT Default]]&lt;&gt;"",Table_Styles[[#This Row],[BT Default]],""))</f>
        <v/>
      </c>
      <c r="AZ105" s="59"/>
      <c r="BA105" s="59"/>
      <c r="BB105" s="50" t="str">
        <f>IF(Table_Styles[[#This Row],[BR]]&lt;&gt;"",Table_Styles[[#This Row],[BR]],IF(Table_Styles[[#This Row],[BR Default]]&lt;&gt;"",Table_Styles[[#This Row],[BR Default]],""))</f>
        <v/>
      </c>
      <c r="BC105" s="59"/>
      <c r="BD105" s="59"/>
      <c r="BE105" s="50" t="str">
        <f>IF(Table_Styles[[#This Row],[BB]]&lt;&gt;"",Table_Styles[[#This Row],[BB]],IF(Table_Styles[[#This Row],[BB Default]]&lt;&gt;"",Table_Styles[[#This Row],[BB Default]],""))</f>
        <v/>
      </c>
      <c r="BF105" s="59"/>
      <c r="BG105" s="59"/>
      <c r="BH105" s="50" t="str">
        <f>IF(Table_Styles[[#This Row],[BL]]&lt;&gt;"",Table_Styles[[#This Row],[BL]],IF(Table_Styles[[#This Row],[BL Default]]&lt;&gt;"",Table_Styles[[#This Row],[BL Default]],""))</f>
        <v/>
      </c>
      <c r="BI105" s="59"/>
      <c r="BJ105" s="59"/>
      <c r="BK105" s="50" t="str">
        <f>IF(Table_Styles[[#This Row],[Width]]&lt;&gt;"",Table_Styles[[#This Row],[Width]],IF(Table_Styles[[#This Row],[Width Default]]&lt;&gt;"",Table_Styles[[#This Row],[Width Default]],""))</f>
        <v/>
      </c>
      <c r="BL105" s="59"/>
      <c r="BM105" s="59"/>
      <c r="BN105" s="50" t="str">
        <f>IF(Table_Styles[[#This Row],[Height]]&lt;&gt;"",Table_Styles[[#This Row],[Height]],IF(Table_Styles[[#This Row],[Height Default]]&lt;&gt;"",Table_Styles[[#This Row],[Height Default]],""))</f>
        <v/>
      </c>
      <c r="BO105" s="50"/>
      <c r="BP105" s="50"/>
      <c r="BQ105" s="50" t="str">
        <f>IF(Table_Styles[[#This Row],[Top]]&lt;&gt;"",Table_Styles[[#This Row],[Top]],IF(Table_Styles[[#This Row],[Top Default]]&lt;&gt;"",Table_Styles[[#This Row],[Top Default]],""))</f>
        <v/>
      </c>
      <c r="BR105" s="50"/>
      <c r="BS105" s="50"/>
      <c r="BT105" s="50" t="str">
        <f>IF(Table_Styles[[#This Row],[Right]]&lt;&gt;"",Table_Styles[[#This Row],[Right]],IF(Table_Styles[[#This Row],[Right Default]]&lt;&gt;"",Table_Styles[[#This Row],[Right Default]],""))</f>
        <v/>
      </c>
      <c r="BU105" s="50"/>
      <c r="BV105" s="50"/>
      <c r="BW105" s="50" t="str">
        <f>IF(Table_Styles[[#This Row],[Bottom]]&lt;&gt;"",Table_Styles[[#This Row],[Bottom]],IF(Table_Styles[[#This Row],[Bottom Default]]&lt;&gt;"",Table_Styles[[#This Row],[Bottom Default]],""))</f>
        <v/>
      </c>
      <c r="BX105" s="50"/>
      <c r="BY105" s="50"/>
      <c r="BZ105" s="50" t="str">
        <f>IF(Table_Styles[[#This Row],[Left]]&lt;&gt;"",Table_Styles[[#This Row],[Left]],IF(Table_Styles[[#This Row],[Left Default]]&lt;&gt;"",Table_Styles[[#This Row],[Left Default]],""))</f>
        <v/>
      </c>
      <c r="CA105" s="59"/>
      <c r="CB105" s="106" t="str">
        <f>IF(AND(Table_Styles[[#This Row],[Selector]]&lt;&gt;"",Table_Styles[[#This Row],[Font Family Used]]&lt;&gt;"",Table_Styles[[#This Row],[Font Weight Used]]&lt;&gt;""),Table_Styles[[#This Row],[Font Family Used]]&amp;" "&amp;Table_Styles[[#This Row],[Font Weight Used]],"")</f>
        <v/>
      </c>
      <c r="CC105" s="106" t="str">
        <f ca="1">IF(AND(Table_Styles[[#This Row],[Selector]],COUNTIF(OFFSET(CC:CC,0,0,ROW()-1,1),"="&amp;Table_Styles[[#This Row],[Font]])=0),Table_Styles[[#This Row],[Font]],"")</f>
        <v/>
      </c>
      <c r="CD105" s="106" t="str">
        <f ca="1">IF(Table_Styles[[#This Row],[Unique Font]]&lt;&gt;"",
"{""fontFamily"":"""&amp;Table_Styles[[#This Row],[Font Family Used]]&amp;""",""fontWeight"":"&amp;Table_Styles[[#This Row],[Font Weight Used]]&amp;"}","")</f>
        <v/>
      </c>
      <c r="CE10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3px;padding-top: 6px;padding-right: 6px;padding-bottom: 6px;padding-left: 6px</v>
      </c>
      <c r="CF105" s="106" t="str">
        <f>IF(AND(Table_Styles[[#This Row],[Selector]]&lt;&gt;"", Table_Styles[[#This Row],[Config Properties]]&lt;&gt;""),
Table_Styles[[#This Row],[Selector]]&amp;" { "&amp;Table_Styles[[#This Row],[Config Properties]]&amp;" }","")</f>
        <v>.popover { background: #FFFFFF;border: none;border-radius: 3px;padding-top: 6px;padding-right: 6px;padding-bottom: 6px;padding-left: 6px }</v>
      </c>
      <c r="CG105" s="106" t="str">
        <f xml:space="preserve">
SUBSTITUTE(SUBSTITUTE(SUBSTITUTE(SUBSTITUTE(SUBSTITUTE(SUBSTITUTE(SUBSTITUTE(SUBSTITUTE(Table_Styles[[#This Row],[Config]],
" {","{"),
"{ ","{"),
" }","}"),
"} ","}"),
" ,",","),
", ",","),
" :",":"),
": ",":")</f>
        <v>.popover{background:#FFFFFF;border:none;border-radius:3px;padding-top:6px;padding-right:6px;padding-bottom:6px;padding-left:6px}</v>
      </c>
    </row>
    <row r="106" spans="2:85" ht="21" customHeight="1">
      <c r="B106" s="175" t="s">
        <v>2</v>
      </c>
      <c r="C106" s="175" t="s">
        <v>493</v>
      </c>
      <c r="D106" s="59"/>
      <c r="E106" s="60" t="str">
        <f>Settings_Styling_Font_Labels</f>
        <v>Montserrat</v>
      </c>
      <c r="F106" s="50" t="str">
        <f>IF(Table_Styles[[#This Row],[Font Family]]&lt;&gt;"",Table_Styles[[#This Row],[Font Family]],IF(Table_Styles[[#This Row],[Font Family Default]]&lt;&gt;"",Table_Styles[[#This Row],[Font Family Default]],""))</f>
        <v>Montserrat</v>
      </c>
      <c r="G106" s="59"/>
      <c r="H106" s="135" t="s">
        <v>403</v>
      </c>
      <c r="I106" s="50" t="str">
        <f>IF(Table_Styles[[#This Row],[Font Size]]&lt;&gt;"",Table_Styles[[#This Row],[Font Size]],IF(Table_Styles[[#This Row],[Font Size Default]]&lt;&gt;"",Table_Styles[[#This Row],[Font Size Default]],""))</f>
        <v>14px</v>
      </c>
      <c r="J106" s="59"/>
      <c r="K106" s="60">
        <f>Settings_Styling_Font_Weight_Labels</f>
        <v>700</v>
      </c>
      <c r="L106" s="50">
        <f>IF(Table_Styles[[#This Row],[Font Weight]]&lt;&gt;"",Table_Styles[[#This Row],[Font Weight]],IF(Table_Styles[[#This Row],[Font Weight Default]]&lt;&gt;"",Table_Styles[[#This Row],[Font Weight Default]],""))</f>
        <v>700</v>
      </c>
      <c r="M106" s="59"/>
      <c r="N106" s="59" t="str">
        <f>Colour_Foreground_1</f>
        <v>#1d1c1c</v>
      </c>
      <c r="O106" s="50" t="str">
        <f>IF(Table_Styles[[#This Row],[Colour]]&lt;&gt;"",Table_Styles[[#This Row],[Colour]],IF(Table_Styles[[#This Row],[Colour Default]]&lt;&gt;"",Table_Styles[[#This Row],[Colour Default]],""))</f>
        <v>#1d1c1c</v>
      </c>
      <c r="P106" s="59"/>
      <c r="Q106" s="135" t="str">
        <f>Colour_Background_2</f>
        <v>#cfdaeb</v>
      </c>
      <c r="R106" s="50" t="str">
        <f>IF(Table_Styles[[#This Row],[Background]]&lt;&gt;"",Table_Styles[[#This Row],[Background]],IF(Table_Styles[[#This Row],[Background Default]]&lt;&gt;"",Table_Styles[[#This Row],[Background Default]],""))</f>
        <v>#cfdaeb</v>
      </c>
      <c r="S106" s="59"/>
      <c r="T106" s="62" t="s">
        <v>409</v>
      </c>
      <c r="U106" s="50" t="str">
        <f>IF(Table_Styles[[#This Row],[Border]]&lt;&gt;"",Table_Styles[[#This Row],[Border]],IF(Table_Styles[[#This Row],[Border Default]]&lt;&gt;"",Table_Styles[[#This Row],[Border Default]],""))</f>
        <v>none</v>
      </c>
      <c r="V106" s="59"/>
      <c r="W106" s="59" t="str">
        <f>Settings_Styling_Other_Default_Border_Radius</f>
        <v>3px</v>
      </c>
      <c r="X106" s="50" t="str">
        <f>IF(Table_Styles[[#This Row],[Border Radius]]&lt;&gt;"",Table_Styles[[#This Row],[Border Radius]],IF(Table_Styles[[#This Row],[Border Radius Default]]&lt;&gt;"",Table_Styles[[#This Row],[Border Radius Default]],""))</f>
        <v>3px</v>
      </c>
      <c r="Y106" s="59"/>
      <c r="Z106" s="59"/>
      <c r="AA106" s="50" t="str">
        <f>IF(Table_Styles[[#This Row],[MT]]&lt;&gt;"",Table_Styles[[#This Row],[MT]],IF(Table_Styles[[#This Row],[MT Default]]&lt;&gt;"",Table_Styles[[#This Row],[MT Default]],""))</f>
        <v/>
      </c>
      <c r="AB106" s="59"/>
      <c r="AC106" s="59"/>
      <c r="AD106" s="50" t="str">
        <f>IF(Table_Styles[[#This Row],[MR]]&lt;&gt;"",Table_Styles[[#This Row],[MR]],IF(Table_Styles[[#This Row],[MR Default]]&lt;&gt;"",Table_Styles[[#This Row],[MR Default]],""))</f>
        <v/>
      </c>
      <c r="AE106" s="59"/>
      <c r="AF106" s="59"/>
      <c r="AG106" s="50" t="str">
        <f>IF(Table_Styles[[#This Row],[MB]]&lt;&gt;"",Table_Styles[[#This Row],[MB]],IF(Table_Styles[[#This Row],[MB Default]]&lt;&gt;"",Table_Styles[[#This Row],[MB Default]],""))</f>
        <v/>
      </c>
      <c r="AH106" s="59"/>
      <c r="AI106" s="59"/>
      <c r="AJ106" s="50" t="str">
        <f>IF(Table_Styles[[#This Row],[ML]]&lt;&gt;"",Table_Styles[[#This Row],[ML]],IF(Table_Styles[[#This Row],[ML Default]]&lt;&gt;"",Table_Styles[[#This Row],[ML Default]],""))</f>
        <v/>
      </c>
      <c r="AK106" s="59"/>
      <c r="AL106" s="177" t="s">
        <v>392</v>
      </c>
      <c r="AM106" s="50" t="str">
        <f>IF(Table_Styles[[#This Row],[PT]]&lt;&gt;"",Table_Styles[[#This Row],[PT]],IF(Table_Styles[[#This Row],[PT Default]]&lt;&gt;"",Table_Styles[[#This Row],[PT Default]],""))</f>
        <v>10px</v>
      </c>
      <c r="AN106" s="59"/>
      <c r="AO106" s="177" t="s">
        <v>392</v>
      </c>
      <c r="AP106" s="50" t="str">
        <f>IF(Table_Styles[[#This Row],[PR]]&lt;&gt;"",Table_Styles[[#This Row],[PR]],IF(Table_Styles[[#This Row],[PR Default]]&lt;&gt;"",Table_Styles[[#This Row],[PR Default]],""))</f>
        <v>10px</v>
      </c>
      <c r="AQ106" s="59"/>
      <c r="AR106" s="177" t="s">
        <v>392</v>
      </c>
      <c r="AS106" s="50" t="str">
        <f>IF(Table_Styles[[#This Row],[PB]]&lt;&gt;"",Table_Styles[[#This Row],[PB]],IF(Table_Styles[[#This Row],[PB Default]]&lt;&gt;"",Table_Styles[[#This Row],[PB Default]],""))</f>
        <v>10px</v>
      </c>
      <c r="AT106" s="59"/>
      <c r="AU106" s="177" t="s">
        <v>392</v>
      </c>
      <c r="AV106" s="50" t="str">
        <f>IF(Table_Styles[[#This Row],[PL]]&lt;&gt;"",Table_Styles[[#This Row],[PL]],IF(Table_Styles[[#This Row],[PL Default]]&lt;&gt;"",Table_Styles[[#This Row],[PL Default]],""))</f>
        <v>10px</v>
      </c>
      <c r="AW106" s="59"/>
      <c r="AX106" s="59"/>
      <c r="AY106" s="50" t="str">
        <f>IF(Table_Styles[[#This Row],[BT]]&lt;&gt;"",Table_Styles[[#This Row],[BT]],IF(Table_Styles[[#This Row],[BT Default]]&lt;&gt;"",Table_Styles[[#This Row],[BT Default]],""))</f>
        <v/>
      </c>
      <c r="AZ106" s="59"/>
      <c r="BA106" s="59"/>
      <c r="BB106" s="50" t="str">
        <f>IF(Table_Styles[[#This Row],[BR]]&lt;&gt;"",Table_Styles[[#This Row],[BR]],IF(Table_Styles[[#This Row],[BR Default]]&lt;&gt;"",Table_Styles[[#This Row],[BR Default]],""))</f>
        <v/>
      </c>
      <c r="BC106" s="59"/>
      <c r="BD106" s="59"/>
      <c r="BE106" s="50" t="str">
        <f>IF(Table_Styles[[#This Row],[BB]]&lt;&gt;"",Table_Styles[[#This Row],[BB]],IF(Table_Styles[[#This Row],[BB Default]]&lt;&gt;"",Table_Styles[[#This Row],[BB Default]],""))</f>
        <v/>
      </c>
      <c r="BF106" s="59"/>
      <c r="BG106" s="59"/>
      <c r="BH106" s="50" t="str">
        <f>IF(Table_Styles[[#This Row],[BL]]&lt;&gt;"",Table_Styles[[#This Row],[BL]],IF(Table_Styles[[#This Row],[BL Default]]&lt;&gt;"",Table_Styles[[#This Row],[BL Default]],""))</f>
        <v/>
      </c>
      <c r="BI106" s="59"/>
      <c r="BJ106" s="59"/>
      <c r="BK106" s="50" t="str">
        <f>IF(Table_Styles[[#This Row],[Width]]&lt;&gt;"",Table_Styles[[#This Row],[Width]],IF(Table_Styles[[#This Row],[Width Default]]&lt;&gt;"",Table_Styles[[#This Row],[Width Default]],""))</f>
        <v/>
      </c>
      <c r="BL106" s="59"/>
      <c r="BM106" s="59"/>
      <c r="BN106" s="50" t="str">
        <f>IF(Table_Styles[[#This Row],[Height]]&lt;&gt;"",Table_Styles[[#This Row],[Height]],IF(Table_Styles[[#This Row],[Height Default]]&lt;&gt;"",Table_Styles[[#This Row],[Height Default]],""))</f>
        <v/>
      </c>
      <c r="BO106" s="50"/>
      <c r="BP106" s="50"/>
      <c r="BQ106" s="50" t="str">
        <f>IF(Table_Styles[[#This Row],[Top]]&lt;&gt;"",Table_Styles[[#This Row],[Top]],IF(Table_Styles[[#This Row],[Top Default]]&lt;&gt;"",Table_Styles[[#This Row],[Top Default]],""))</f>
        <v/>
      </c>
      <c r="BR106" s="50"/>
      <c r="BS106" s="50"/>
      <c r="BT106" s="50" t="str">
        <f>IF(Table_Styles[[#This Row],[Right]]&lt;&gt;"",Table_Styles[[#This Row],[Right]],IF(Table_Styles[[#This Row],[Right Default]]&lt;&gt;"",Table_Styles[[#This Row],[Right Default]],""))</f>
        <v/>
      </c>
      <c r="BU106" s="50"/>
      <c r="BV106" s="50"/>
      <c r="BW106" s="50" t="str">
        <f>IF(Table_Styles[[#This Row],[Bottom]]&lt;&gt;"",Table_Styles[[#This Row],[Bottom]],IF(Table_Styles[[#This Row],[Bottom Default]]&lt;&gt;"",Table_Styles[[#This Row],[Bottom Default]],""))</f>
        <v/>
      </c>
      <c r="BX106" s="50"/>
      <c r="BY106" s="50"/>
      <c r="BZ106" s="50" t="str">
        <f>IF(Table_Styles[[#This Row],[Left]]&lt;&gt;"",Table_Styles[[#This Row],[Left]],IF(Table_Styles[[#This Row],[Left Default]]&lt;&gt;"",Table_Styles[[#This Row],[Left Default]],""))</f>
        <v/>
      </c>
      <c r="CA106" s="59"/>
      <c r="CB106" s="106" t="str">
        <f>IF(AND(Table_Styles[[#This Row],[Selector]]&lt;&gt;"",Table_Styles[[#This Row],[Font Family Used]]&lt;&gt;"",Table_Styles[[#This Row],[Font Weight Used]]&lt;&gt;""),Table_Styles[[#This Row],[Font Family Used]]&amp;" "&amp;Table_Styles[[#This Row],[Font Weight Used]],"")</f>
        <v>Montserrat 700</v>
      </c>
      <c r="CC106" s="106" t="str">
        <f ca="1">IF(AND(Table_Styles[[#This Row],[Selector]],COUNTIF(OFFSET(CC:CC,0,0,ROW()-1,1),"="&amp;Table_Styles[[#This Row],[Font]])=0),Table_Styles[[#This Row],[Font]],"")</f>
        <v/>
      </c>
      <c r="CD106" s="106" t="str">
        <f ca="1">IF(Table_Styles[[#This Row],[Unique Font]]&lt;&gt;"",
"{""fontFamily"":"""&amp;Table_Styles[[#This Row],[Font Family Used]]&amp;""",""fontWeight"":"&amp;Table_Styles[[#This Row],[Font Weight Used]]&amp;"}","")</f>
        <v/>
      </c>
      <c r="CE10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700;color: #1d1c1c;background: #cfdaeb;border: none;border-radius: 3px;padding-top: 10px;padding-right: 10px;padding-bottom: 10px;padding-left: 10px</v>
      </c>
      <c r="CF106" s="106" t="str">
        <f>IF(AND(Table_Styles[[#This Row],[Selector]]&lt;&gt;"", Table_Styles[[#This Row],[Config Properties]]&lt;&gt;""),
Table_Styles[[#This Row],[Selector]]&amp;" { "&amp;Table_Styles[[#This Row],[Config Properties]]&amp;" }","")</f>
        <v>.popover-title { font-family: 'Montserrat';font-size: 14px;font-weight: 700;color: #1d1c1c;background: #cfdaeb;border: none;border-radius: 3px;padding-top: 10px;padding-right: 10px;padding-bottom: 10px;padding-left: 10px }</v>
      </c>
      <c r="CG106" s="106" t="str">
        <f xml:space="preserve">
SUBSTITUTE(SUBSTITUTE(SUBSTITUTE(SUBSTITUTE(SUBSTITUTE(SUBSTITUTE(SUBSTITUTE(SUBSTITUTE(Table_Styles[[#This Row],[Config]],
" {","{"),
"{ ","{"),
" }","}"),
"} ","}"),
" ,",","),
", ",","),
" :",":"),
": ",":")</f>
        <v>.popover-title{font-family:'Montserrat';font-size:14px;font-weight:700;color:#1d1c1c;background:#cfdaeb;border:none;border-radius:3px;padding-top:10px;padding-right:10px;padding-bottom:10px;padding-left:10px}</v>
      </c>
    </row>
    <row r="107" spans="2:85" ht="21" customHeight="1">
      <c r="B107" s="175" t="s">
        <v>371</v>
      </c>
      <c r="C107" s="175" t="s">
        <v>494</v>
      </c>
      <c r="D107" s="59"/>
      <c r="E107" s="60" t="str">
        <f>Settings_Styling_Font_Body_Text</f>
        <v>Montserrat</v>
      </c>
      <c r="F107" s="50" t="str">
        <f>IF(Table_Styles[[#This Row],[Font Family]]&lt;&gt;"",Table_Styles[[#This Row],[Font Family]],IF(Table_Styles[[#This Row],[Font Family Default]]&lt;&gt;"",Table_Styles[[#This Row],[Font Family Default]],""))</f>
        <v>Montserrat</v>
      </c>
      <c r="G107" s="59"/>
      <c r="H107" s="135" t="s">
        <v>403</v>
      </c>
      <c r="I107" s="50" t="str">
        <f>IF(Table_Styles[[#This Row],[Font Size]]&lt;&gt;"",Table_Styles[[#This Row],[Font Size]],IF(Table_Styles[[#This Row],[Font Size Default]]&lt;&gt;"",Table_Styles[[#This Row],[Font Size Default]],""))</f>
        <v>14px</v>
      </c>
      <c r="J107" s="59"/>
      <c r="K107" s="60">
        <f>Settings_Styling_Font_Weight_Body_Text</f>
        <v>400</v>
      </c>
      <c r="L107" s="50">
        <f>IF(Table_Styles[[#This Row],[Font Weight]]&lt;&gt;"",Table_Styles[[#This Row],[Font Weight]],IF(Table_Styles[[#This Row],[Font Weight Default]]&lt;&gt;"",Table_Styles[[#This Row],[Font Weight Default]],""))</f>
        <v>400</v>
      </c>
      <c r="M107" s="59"/>
      <c r="N107" s="59" t="str">
        <f>Colour_Foreground_1</f>
        <v>#1d1c1c</v>
      </c>
      <c r="O107" s="50" t="str">
        <f>IF(Table_Styles[[#This Row],[Colour]]&lt;&gt;"",Table_Styles[[#This Row],[Colour]],IF(Table_Styles[[#This Row],[Colour Default]]&lt;&gt;"",Table_Styles[[#This Row],[Colour Default]],""))</f>
        <v>#1d1c1c</v>
      </c>
      <c r="P107" s="59"/>
      <c r="Q107" s="59"/>
      <c r="R107" s="50" t="str">
        <f>IF(Table_Styles[[#This Row],[Background]]&lt;&gt;"",Table_Styles[[#This Row],[Background]],IF(Table_Styles[[#This Row],[Background Default]]&lt;&gt;"",Table_Styles[[#This Row],[Background Default]],""))</f>
        <v/>
      </c>
      <c r="S107" s="59"/>
      <c r="T107" s="62"/>
      <c r="U107" s="50" t="str">
        <f>IF(Table_Styles[[#This Row],[Border]]&lt;&gt;"",Table_Styles[[#This Row],[Border]],IF(Table_Styles[[#This Row],[Border Default]]&lt;&gt;"",Table_Styles[[#This Row],[Border Default]],""))</f>
        <v/>
      </c>
      <c r="V107" s="59"/>
      <c r="W107" s="59"/>
      <c r="X107" s="50" t="str">
        <f>IF(Table_Styles[[#This Row],[Border Radius]]&lt;&gt;"",Table_Styles[[#This Row],[Border Radius]],IF(Table_Styles[[#This Row],[Border Radius Default]]&lt;&gt;"",Table_Styles[[#This Row],[Border Radius Default]],""))</f>
        <v/>
      </c>
      <c r="Y107" s="59"/>
      <c r="Z107" s="59"/>
      <c r="AA107" s="50" t="str">
        <f>IF(Table_Styles[[#This Row],[MT]]&lt;&gt;"",Table_Styles[[#This Row],[MT]],IF(Table_Styles[[#This Row],[MT Default]]&lt;&gt;"",Table_Styles[[#This Row],[MT Default]],""))</f>
        <v/>
      </c>
      <c r="AB107" s="59"/>
      <c r="AC107" s="59"/>
      <c r="AD107" s="50" t="str">
        <f>IF(Table_Styles[[#This Row],[MR]]&lt;&gt;"",Table_Styles[[#This Row],[MR]],IF(Table_Styles[[#This Row],[MR Default]]&lt;&gt;"",Table_Styles[[#This Row],[MR Default]],""))</f>
        <v/>
      </c>
      <c r="AE107" s="59"/>
      <c r="AF107" s="59"/>
      <c r="AG107" s="50" t="str">
        <f>IF(Table_Styles[[#This Row],[MB]]&lt;&gt;"",Table_Styles[[#This Row],[MB]],IF(Table_Styles[[#This Row],[MB Default]]&lt;&gt;"",Table_Styles[[#This Row],[MB Default]],""))</f>
        <v/>
      </c>
      <c r="AH107" s="59"/>
      <c r="AI107" s="59"/>
      <c r="AJ107" s="50" t="str">
        <f>IF(Table_Styles[[#This Row],[ML]]&lt;&gt;"",Table_Styles[[#This Row],[ML]],IF(Table_Styles[[#This Row],[ML Default]]&lt;&gt;"",Table_Styles[[#This Row],[ML Default]],""))</f>
        <v/>
      </c>
      <c r="AK107" s="59"/>
      <c r="AL107" s="177" t="s">
        <v>392</v>
      </c>
      <c r="AM107" s="50" t="str">
        <f>IF(Table_Styles[[#This Row],[PT]]&lt;&gt;"",Table_Styles[[#This Row],[PT]],IF(Table_Styles[[#This Row],[PT Default]]&lt;&gt;"",Table_Styles[[#This Row],[PT Default]],""))</f>
        <v>10px</v>
      </c>
      <c r="AN107" s="59"/>
      <c r="AO107" s="177" t="s">
        <v>392</v>
      </c>
      <c r="AP107" s="50" t="str">
        <f>IF(Table_Styles[[#This Row],[PR]]&lt;&gt;"",Table_Styles[[#This Row],[PR]],IF(Table_Styles[[#This Row],[PR Default]]&lt;&gt;"",Table_Styles[[#This Row],[PR Default]],""))</f>
        <v>10px</v>
      </c>
      <c r="AQ107" s="59"/>
      <c r="AR107" s="177" t="s">
        <v>392</v>
      </c>
      <c r="AS107" s="50" t="str">
        <f>IF(Table_Styles[[#This Row],[PB]]&lt;&gt;"",Table_Styles[[#This Row],[PB]],IF(Table_Styles[[#This Row],[PB Default]]&lt;&gt;"",Table_Styles[[#This Row],[PB Default]],""))</f>
        <v>10px</v>
      </c>
      <c r="AT107" s="59"/>
      <c r="AU107" s="177" t="s">
        <v>392</v>
      </c>
      <c r="AV107" s="50" t="str">
        <f>IF(Table_Styles[[#This Row],[PL]]&lt;&gt;"",Table_Styles[[#This Row],[PL]],IF(Table_Styles[[#This Row],[PL Default]]&lt;&gt;"",Table_Styles[[#This Row],[PL Default]],""))</f>
        <v>10px</v>
      </c>
      <c r="AW107" s="59"/>
      <c r="AX107" s="59"/>
      <c r="AY107" s="50" t="str">
        <f>IF(Table_Styles[[#This Row],[BT]]&lt;&gt;"",Table_Styles[[#This Row],[BT]],IF(Table_Styles[[#This Row],[BT Default]]&lt;&gt;"",Table_Styles[[#This Row],[BT Default]],""))</f>
        <v/>
      </c>
      <c r="AZ107" s="59"/>
      <c r="BA107" s="59"/>
      <c r="BB107" s="50" t="str">
        <f>IF(Table_Styles[[#This Row],[BR]]&lt;&gt;"",Table_Styles[[#This Row],[BR]],IF(Table_Styles[[#This Row],[BR Default]]&lt;&gt;"",Table_Styles[[#This Row],[BR Default]],""))</f>
        <v/>
      </c>
      <c r="BC107" s="59"/>
      <c r="BD107" s="59"/>
      <c r="BE107" s="50" t="str">
        <f>IF(Table_Styles[[#This Row],[BB]]&lt;&gt;"",Table_Styles[[#This Row],[BB]],IF(Table_Styles[[#This Row],[BB Default]]&lt;&gt;"",Table_Styles[[#This Row],[BB Default]],""))</f>
        <v/>
      </c>
      <c r="BF107" s="59"/>
      <c r="BG107" s="59"/>
      <c r="BH107" s="50" t="str">
        <f>IF(Table_Styles[[#This Row],[BL]]&lt;&gt;"",Table_Styles[[#This Row],[BL]],IF(Table_Styles[[#This Row],[BL Default]]&lt;&gt;"",Table_Styles[[#This Row],[BL Default]],""))</f>
        <v/>
      </c>
      <c r="BI107" s="59"/>
      <c r="BJ107" s="59"/>
      <c r="BK107" s="50" t="str">
        <f>IF(Table_Styles[[#This Row],[Width]]&lt;&gt;"",Table_Styles[[#This Row],[Width]],IF(Table_Styles[[#This Row],[Width Default]]&lt;&gt;"",Table_Styles[[#This Row],[Width Default]],""))</f>
        <v/>
      </c>
      <c r="BL107" s="59"/>
      <c r="BM107" s="59"/>
      <c r="BN107" s="50" t="str">
        <f>IF(Table_Styles[[#This Row],[Height]]&lt;&gt;"",Table_Styles[[#This Row],[Height]],IF(Table_Styles[[#This Row],[Height Default]]&lt;&gt;"",Table_Styles[[#This Row],[Height Default]],""))</f>
        <v/>
      </c>
      <c r="BO107" s="50"/>
      <c r="BP107" s="50"/>
      <c r="BQ107" s="50" t="str">
        <f>IF(Table_Styles[[#This Row],[Top]]&lt;&gt;"",Table_Styles[[#This Row],[Top]],IF(Table_Styles[[#This Row],[Top Default]]&lt;&gt;"",Table_Styles[[#This Row],[Top Default]],""))</f>
        <v/>
      </c>
      <c r="BR107" s="50"/>
      <c r="BS107" s="50"/>
      <c r="BT107" s="50" t="str">
        <f>IF(Table_Styles[[#This Row],[Right]]&lt;&gt;"",Table_Styles[[#This Row],[Right]],IF(Table_Styles[[#This Row],[Right Default]]&lt;&gt;"",Table_Styles[[#This Row],[Right Default]],""))</f>
        <v/>
      </c>
      <c r="BU107" s="50"/>
      <c r="BV107" s="50"/>
      <c r="BW107" s="50" t="str">
        <f>IF(Table_Styles[[#This Row],[Bottom]]&lt;&gt;"",Table_Styles[[#This Row],[Bottom]],IF(Table_Styles[[#This Row],[Bottom Default]]&lt;&gt;"",Table_Styles[[#This Row],[Bottom Default]],""))</f>
        <v/>
      </c>
      <c r="BX107" s="50"/>
      <c r="BY107" s="50"/>
      <c r="BZ107" s="50" t="str">
        <f>IF(Table_Styles[[#This Row],[Left]]&lt;&gt;"",Table_Styles[[#This Row],[Left]],IF(Table_Styles[[#This Row],[Left Default]]&lt;&gt;"",Table_Styles[[#This Row],[Left Default]],""))</f>
        <v/>
      </c>
      <c r="CA107" s="59"/>
      <c r="CB107" s="106" t="str">
        <f>IF(AND(Table_Styles[[#This Row],[Selector]]&lt;&gt;"",Table_Styles[[#This Row],[Font Family Used]]&lt;&gt;"",Table_Styles[[#This Row],[Font Weight Used]]&lt;&gt;""),Table_Styles[[#This Row],[Font Family Used]]&amp;" "&amp;Table_Styles[[#This Row],[Font Weight Used]],"")</f>
        <v>Montserrat 400</v>
      </c>
      <c r="CC107" s="106" t="str">
        <f ca="1">IF(AND(Table_Styles[[#This Row],[Selector]],COUNTIF(OFFSET(CC:CC,0,0,ROW()-1,1),"="&amp;Table_Styles[[#This Row],[Font]])=0),Table_Styles[[#This Row],[Font]],"")</f>
        <v/>
      </c>
      <c r="CD107" s="106" t="str">
        <f ca="1">IF(Table_Styles[[#This Row],[Unique Font]]&lt;&gt;"",
"{""fontFamily"":"""&amp;Table_Styles[[#This Row],[Font Family Used]]&amp;""",""fontWeight"":"&amp;Table_Styles[[#This Row],[Font Weight Used]]&amp;"}","")</f>
        <v/>
      </c>
      <c r="CE107"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400;color: #1d1c1c;padding-top: 10px;padding-right: 10px;padding-bottom: 10px;padding-left: 10px</v>
      </c>
      <c r="CF107" s="106" t="str">
        <f>IF(AND(Table_Styles[[#This Row],[Selector]]&lt;&gt;"", Table_Styles[[#This Row],[Config Properties]]&lt;&gt;""),
Table_Styles[[#This Row],[Selector]]&amp;" { "&amp;Table_Styles[[#This Row],[Config Properties]]&amp;" }","")</f>
        <v>.popover-content { font-family: 'Montserrat';font-size: 14px;font-weight: 400;color: #1d1c1c;padding-top: 10px;padding-right: 10px;padding-bottom: 10px;padding-left: 10px }</v>
      </c>
      <c r="CG107" s="106" t="str">
        <f xml:space="preserve">
SUBSTITUTE(SUBSTITUTE(SUBSTITUTE(SUBSTITUTE(SUBSTITUTE(SUBSTITUTE(SUBSTITUTE(SUBSTITUTE(Table_Styles[[#This Row],[Config]],
" {","{"),
"{ ","{"),
" }","}"),
"} ","}"),
" ,",","),
", ",","),
" :",":"),
": ",":")</f>
        <v>.popover-content{font-family:'Montserrat';font-size:14px;font-weight:400;color:#1d1c1c;padding-top:10px;padding-right:10px;padding-bottom:10px;padding-left:10px}</v>
      </c>
    </row>
    <row r="108" spans="2:85" ht="29.25" thickBot="1">
      <c r="B108" s="102" t="s">
        <v>388</v>
      </c>
      <c r="C108" s="102"/>
      <c r="D108" s="123"/>
      <c r="E108" s="123"/>
      <c r="F108" s="102" t="str">
        <f>IF(Table_Styles[[#This Row],[Font Family]]&lt;&gt;"",Table_Styles[[#This Row],[Font Family]],IF(Table_Styles[[#This Row],[Font Family Default]]&lt;&gt;"",Table_Styles[[#This Row],[Font Family Default]],""))</f>
        <v/>
      </c>
      <c r="G108" s="123"/>
      <c r="H108" s="123"/>
      <c r="I108" s="102" t="str">
        <f>IF(Table_Styles[[#This Row],[Font Size]]&lt;&gt;"",Table_Styles[[#This Row],[Font Size]],IF(Table_Styles[[#This Row],[Font Size Default]]&lt;&gt;"",Table_Styles[[#This Row],[Font Size Default]],""))</f>
        <v/>
      </c>
      <c r="J108" s="123"/>
      <c r="K108" s="123"/>
      <c r="L108" s="102" t="str">
        <f>IF(Table_Styles[[#This Row],[Font Weight]]&lt;&gt;"",Table_Styles[[#This Row],[Font Weight]],IF(Table_Styles[[#This Row],[Font Weight Default]]&lt;&gt;"",Table_Styles[[#This Row],[Font Weight Default]],""))</f>
        <v/>
      </c>
      <c r="M108" s="123"/>
      <c r="N108" s="123"/>
      <c r="O108" s="102" t="str">
        <f>IF(Table_Styles[[#This Row],[Colour]]&lt;&gt;"",Table_Styles[[#This Row],[Colour]],IF(Table_Styles[[#This Row],[Colour Default]]&lt;&gt;"",Table_Styles[[#This Row],[Colour Default]],""))</f>
        <v/>
      </c>
      <c r="P108" s="123"/>
      <c r="Q108" s="123"/>
      <c r="R108" s="102" t="str">
        <f>IF(Table_Styles[[#This Row],[Background]]&lt;&gt;"",Table_Styles[[#This Row],[Background]],IF(Table_Styles[[#This Row],[Background Default]]&lt;&gt;"",Table_Styles[[#This Row],[Background Default]],""))</f>
        <v/>
      </c>
      <c r="S108" s="123"/>
      <c r="T108" s="123"/>
      <c r="U108" s="102" t="str">
        <f>IF(Table_Styles[[#This Row],[Border]]&lt;&gt;"",Table_Styles[[#This Row],[Border]],IF(Table_Styles[[#This Row],[Border Default]]&lt;&gt;"",Table_Styles[[#This Row],[Border Default]],""))</f>
        <v/>
      </c>
      <c r="V108" s="123"/>
      <c r="W108" s="123"/>
      <c r="X108" s="102" t="str">
        <f>IF(Table_Styles[[#This Row],[Border Radius]]&lt;&gt;"",Table_Styles[[#This Row],[Border Radius]],IF(Table_Styles[[#This Row],[Border Radius Default]]&lt;&gt;"",Table_Styles[[#This Row],[Border Radius Default]],""))</f>
        <v/>
      </c>
      <c r="Y108" s="123"/>
      <c r="Z108" s="123"/>
      <c r="AA108" s="102" t="str">
        <f>IF(Table_Styles[[#This Row],[MT]]&lt;&gt;"",Table_Styles[[#This Row],[MT]],IF(Table_Styles[[#This Row],[MT Default]]&lt;&gt;"",Table_Styles[[#This Row],[MT Default]],""))</f>
        <v/>
      </c>
      <c r="AB108" s="123"/>
      <c r="AC108" s="123"/>
      <c r="AD108" s="102" t="str">
        <f>IF(Table_Styles[[#This Row],[MR]]&lt;&gt;"",Table_Styles[[#This Row],[MR]],IF(Table_Styles[[#This Row],[MR Default]]&lt;&gt;"",Table_Styles[[#This Row],[MR Default]],""))</f>
        <v/>
      </c>
      <c r="AE108" s="123"/>
      <c r="AF108" s="123"/>
      <c r="AG108" s="102" t="str">
        <f>IF(Table_Styles[[#This Row],[MB]]&lt;&gt;"",Table_Styles[[#This Row],[MB]],IF(Table_Styles[[#This Row],[MB Default]]&lt;&gt;"",Table_Styles[[#This Row],[MB Default]],""))</f>
        <v/>
      </c>
      <c r="AH108" s="123"/>
      <c r="AI108" s="123"/>
      <c r="AJ108" s="102" t="str">
        <f>IF(Table_Styles[[#This Row],[ML]]&lt;&gt;"",Table_Styles[[#This Row],[ML]],IF(Table_Styles[[#This Row],[ML Default]]&lt;&gt;"",Table_Styles[[#This Row],[ML Default]],""))</f>
        <v/>
      </c>
      <c r="AK108" s="123"/>
      <c r="AL108" s="123"/>
      <c r="AM108" s="102" t="str">
        <f>IF(Table_Styles[[#This Row],[PT]]&lt;&gt;"",Table_Styles[[#This Row],[PT]],IF(Table_Styles[[#This Row],[PT Default]]&lt;&gt;"",Table_Styles[[#This Row],[PT Default]],""))</f>
        <v/>
      </c>
      <c r="AN108" s="123"/>
      <c r="AO108" s="123"/>
      <c r="AP108" s="102" t="str">
        <f>IF(Table_Styles[[#This Row],[PR]]&lt;&gt;"",Table_Styles[[#This Row],[PR]],IF(Table_Styles[[#This Row],[PR Default]]&lt;&gt;"",Table_Styles[[#This Row],[PR Default]],""))</f>
        <v/>
      </c>
      <c r="AQ108" s="123"/>
      <c r="AR108" s="123"/>
      <c r="AS108" s="102" t="str">
        <f>IF(Table_Styles[[#This Row],[PB]]&lt;&gt;"",Table_Styles[[#This Row],[PB]],IF(Table_Styles[[#This Row],[PB Default]]&lt;&gt;"",Table_Styles[[#This Row],[PB Default]],""))</f>
        <v/>
      </c>
      <c r="AT108" s="123"/>
      <c r="AU108" s="123"/>
      <c r="AV108" s="102" t="str">
        <f>IF(Table_Styles[[#This Row],[PL]]&lt;&gt;"",Table_Styles[[#This Row],[PL]],IF(Table_Styles[[#This Row],[PL Default]]&lt;&gt;"",Table_Styles[[#This Row],[PL Default]],""))</f>
        <v/>
      </c>
      <c r="AW108" s="123"/>
      <c r="AX108" s="123"/>
      <c r="AY108" s="102" t="str">
        <f>IF(Table_Styles[[#This Row],[BT]]&lt;&gt;"",Table_Styles[[#This Row],[BT]],IF(Table_Styles[[#This Row],[BT Default]]&lt;&gt;"",Table_Styles[[#This Row],[BT Default]],""))</f>
        <v/>
      </c>
      <c r="AZ108" s="123"/>
      <c r="BA108" s="123"/>
      <c r="BB108" s="102" t="str">
        <f>IF(Table_Styles[[#This Row],[BR]]&lt;&gt;"",Table_Styles[[#This Row],[BR]],IF(Table_Styles[[#This Row],[BR Default]]&lt;&gt;"",Table_Styles[[#This Row],[BR Default]],""))</f>
        <v/>
      </c>
      <c r="BC108" s="123"/>
      <c r="BD108" s="123"/>
      <c r="BE108" s="102" t="str">
        <f>IF(Table_Styles[[#This Row],[BB]]&lt;&gt;"",Table_Styles[[#This Row],[BB]],IF(Table_Styles[[#This Row],[BB Default]]&lt;&gt;"",Table_Styles[[#This Row],[BB Default]],""))</f>
        <v/>
      </c>
      <c r="BF108" s="123"/>
      <c r="BG108" s="123"/>
      <c r="BH108" s="102" t="str">
        <f>IF(Table_Styles[[#This Row],[BL]]&lt;&gt;"",Table_Styles[[#This Row],[BL]],IF(Table_Styles[[#This Row],[BL Default]]&lt;&gt;"",Table_Styles[[#This Row],[BL Default]],""))</f>
        <v/>
      </c>
      <c r="BI108" s="123"/>
      <c r="BJ108" s="123"/>
      <c r="BK108" s="102" t="str">
        <f>IF(Table_Styles[[#This Row],[Width]]&lt;&gt;"",Table_Styles[[#This Row],[Width]],IF(Table_Styles[[#This Row],[Width Default]]&lt;&gt;"",Table_Styles[[#This Row],[Width Default]],""))</f>
        <v/>
      </c>
      <c r="BL108" s="123"/>
      <c r="BM108" s="123"/>
      <c r="BN108" s="102" t="str">
        <f>IF(Table_Styles[[#This Row],[Height]]&lt;&gt;"",Table_Styles[[#This Row],[Height]],IF(Table_Styles[[#This Row],[Height Default]]&lt;&gt;"",Table_Styles[[#This Row],[Height Default]],""))</f>
        <v/>
      </c>
      <c r="BO108" s="102"/>
      <c r="BP108" s="102"/>
      <c r="BQ108" s="102" t="str">
        <f>IF(Table_Styles[[#This Row],[Top]]&lt;&gt;"",Table_Styles[[#This Row],[Top]],IF(Table_Styles[[#This Row],[Top Default]]&lt;&gt;"",Table_Styles[[#This Row],[Top Default]],""))</f>
        <v/>
      </c>
      <c r="BR108" s="102"/>
      <c r="BS108" s="102"/>
      <c r="BT108" s="102" t="str">
        <f>IF(Table_Styles[[#This Row],[Right]]&lt;&gt;"",Table_Styles[[#This Row],[Right]],IF(Table_Styles[[#This Row],[Right Default]]&lt;&gt;"",Table_Styles[[#This Row],[Right Default]],""))</f>
        <v/>
      </c>
      <c r="BU108" s="102"/>
      <c r="BV108" s="102"/>
      <c r="BW108" s="102" t="str">
        <f>IF(Table_Styles[[#This Row],[Bottom]]&lt;&gt;"",Table_Styles[[#This Row],[Bottom]],IF(Table_Styles[[#This Row],[Bottom Default]]&lt;&gt;"",Table_Styles[[#This Row],[Bottom Default]],""))</f>
        <v/>
      </c>
      <c r="BX108" s="102"/>
      <c r="BY108" s="102"/>
      <c r="BZ108" s="102" t="str">
        <f>IF(Table_Styles[[#This Row],[Left]]&lt;&gt;"",Table_Styles[[#This Row],[Left]],IF(Table_Styles[[#This Row],[Left Default]]&lt;&gt;"",Table_Styles[[#This Row],[Left Default]],""))</f>
        <v/>
      </c>
      <c r="CA108" s="123"/>
      <c r="CB108" s="102" t="str">
        <f>IF(AND(Table_Styles[[#This Row],[Selector]]&lt;&gt;"",Table_Styles[[#This Row],[Font Family Used]]&lt;&gt;"",Table_Styles[[#This Row],[Font Weight Used]]&lt;&gt;""),Table_Styles[[#This Row],[Font Family Used]]&amp;" "&amp;Table_Styles[[#This Row],[Font Weight Used]],"")</f>
        <v/>
      </c>
      <c r="CC108" s="102" t="str">
        <f ca="1">IF(AND(Table_Styles[[#This Row],[Selector]],COUNTIF(OFFSET(CC:CC,0,0,ROW()-1,1),"="&amp;Table_Styles[[#This Row],[Font]])=0),Table_Styles[[#This Row],[Font]],"")</f>
        <v/>
      </c>
      <c r="CD108" s="102" t="str">
        <f ca="1">IF(Table_Styles[[#This Row],[Unique Font]]&lt;&gt;"",
"{""fontFamily"":"""&amp;Table_Styles[[#This Row],[Font Family Used]]&amp;""",""fontWeight"":"&amp;Table_Styles[[#This Row],[Font Weight Used]]&amp;"}","")</f>
        <v/>
      </c>
      <c r="CE108"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8" s="102" t="str">
        <f>IF(AND(Table_Styles[[#This Row],[Selector]]&lt;&gt;"", Table_Styles[[#This Row],[Config Properties]]&lt;&gt;""),
Table_Styles[[#This Row],[Selector]]&amp;" { "&amp;Table_Styles[[#This Row],[Config Properties]]&amp;" }","")</f>
        <v/>
      </c>
      <c r="CG108" s="102" t="str">
        <f xml:space="preserve">
SUBSTITUTE(SUBSTITUTE(SUBSTITUTE(SUBSTITUTE(SUBSTITUTE(SUBSTITUTE(SUBSTITUTE(SUBSTITUTE(Table_Styles[[#This Row],[Config]],
" {","{"),
"{ ","{"),
" }","}"),
"} ","}"),
" ,",","),
", ",","),
" :",":"),
": ",":")</f>
        <v/>
      </c>
    </row>
    <row r="109" spans="2:85" ht="21" customHeight="1">
      <c r="B109" s="175" t="s">
        <v>495</v>
      </c>
      <c r="C109" s="169" t="s">
        <v>496</v>
      </c>
      <c r="D109" s="10"/>
      <c r="E109" s="10"/>
      <c r="F109" s="10" t="str">
        <f>IF(Table_Styles[[#This Row],[Font Family]]&lt;&gt;"",Table_Styles[[#This Row],[Font Family]],IF(Table_Styles[[#This Row],[Font Family Default]]&lt;&gt;"",Table_Styles[[#This Row],[Font Family Default]],""))</f>
        <v/>
      </c>
      <c r="G109" s="10"/>
      <c r="H109" s="266" t="s">
        <v>406</v>
      </c>
      <c r="I109" s="10" t="str">
        <f>IF(Table_Styles[[#This Row],[Font Size]]&lt;&gt;"",Table_Styles[[#This Row],[Font Size]],IF(Table_Styles[[#This Row],[Font Size Default]]&lt;&gt;"",Table_Styles[[#This Row],[Font Size Default]],""))</f>
        <v>13px</v>
      </c>
      <c r="J109" s="10"/>
      <c r="K109" s="10"/>
      <c r="L109" s="10" t="str">
        <f>IF(Table_Styles[[#This Row],[Font Weight]]&lt;&gt;"",Table_Styles[[#This Row],[Font Weight]],IF(Table_Styles[[#This Row],[Font Weight Default]]&lt;&gt;"",Table_Styles[[#This Row],[Font Weight Default]],""))</f>
        <v/>
      </c>
      <c r="M109" s="10"/>
      <c r="N109" s="10"/>
      <c r="O109" s="10" t="str">
        <f>IF(Table_Styles[[#This Row],[Colour]]&lt;&gt;"",Table_Styles[[#This Row],[Colour]],IF(Table_Styles[[#This Row],[Colour Default]]&lt;&gt;"",Table_Styles[[#This Row],[Colour Default]],""))</f>
        <v/>
      </c>
      <c r="P109" s="10"/>
      <c r="Q109" s="10"/>
      <c r="R109" s="10" t="str">
        <f>IF(Table_Styles[[#This Row],[Background]]&lt;&gt;"",Table_Styles[[#This Row],[Background]],IF(Table_Styles[[#This Row],[Background Default]]&lt;&gt;"",Table_Styles[[#This Row],[Background Default]],""))</f>
        <v/>
      </c>
      <c r="S109" s="10"/>
      <c r="T109" s="10"/>
      <c r="U109" s="10" t="str">
        <f>IF(Table_Styles[[#This Row],[Border]]&lt;&gt;"",Table_Styles[[#This Row],[Border]],IF(Table_Styles[[#This Row],[Border Default]]&lt;&gt;"",Table_Styles[[#This Row],[Border Default]],""))</f>
        <v/>
      </c>
      <c r="V109" s="10"/>
      <c r="W109" s="10"/>
      <c r="X109" s="10" t="str">
        <f>IF(Table_Styles[[#This Row],[Border Radius]]&lt;&gt;"",Table_Styles[[#This Row],[Border Radius]],IF(Table_Styles[[#This Row],[Border Radius Default]]&lt;&gt;"",Table_Styles[[#This Row],[Border Radius Default]],""))</f>
        <v/>
      </c>
      <c r="Y109" s="10"/>
      <c r="Z109" s="168"/>
      <c r="AA109" s="10" t="str">
        <f>IF(Table_Styles[[#This Row],[MT]]&lt;&gt;"",Table_Styles[[#This Row],[MT]],IF(Table_Styles[[#This Row],[MT Default]]&lt;&gt;"",Table_Styles[[#This Row],[MT Default]],""))</f>
        <v/>
      </c>
      <c r="AB109" s="10"/>
      <c r="AC109" s="266" t="s">
        <v>452</v>
      </c>
      <c r="AD109" s="10" t="str">
        <f>IF(Table_Styles[[#This Row],[MR]]&lt;&gt;"",Table_Styles[[#This Row],[MR]],IF(Table_Styles[[#This Row],[MR Default]]&lt;&gt;"",Table_Styles[[#This Row],[MR Default]],""))</f>
        <v>1px</v>
      </c>
      <c r="AE109" s="10"/>
      <c r="AF109" s="10"/>
      <c r="AG109" s="10" t="str">
        <f>IF(Table_Styles[[#This Row],[MB]]&lt;&gt;"",Table_Styles[[#This Row],[MB]],IF(Table_Styles[[#This Row],[MB Default]]&lt;&gt;"",Table_Styles[[#This Row],[MB Default]],""))</f>
        <v/>
      </c>
      <c r="AH109" s="10"/>
      <c r="AI109" s="10"/>
      <c r="AJ109" s="10" t="str">
        <f>IF(Table_Styles[[#This Row],[ML]]&lt;&gt;"",Table_Styles[[#This Row],[ML]],IF(Table_Styles[[#This Row],[ML Default]]&lt;&gt;"",Table_Styles[[#This Row],[ML Default]],""))</f>
        <v/>
      </c>
      <c r="AK109" s="10"/>
      <c r="AL109" s="10"/>
      <c r="AM109" s="10" t="str">
        <f>IF(Table_Styles[[#This Row],[PT]]&lt;&gt;"",Table_Styles[[#This Row],[PT]],IF(Table_Styles[[#This Row],[PT Default]]&lt;&gt;"",Table_Styles[[#This Row],[PT Default]],""))</f>
        <v/>
      </c>
      <c r="AN109" s="10"/>
      <c r="AO109" s="10"/>
      <c r="AP109" s="10" t="str">
        <f>IF(Table_Styles[[#This Row],[PR]]&lt;&gt;"",Table_Styles[[#This Row],[PR]],IF(Table_Styles[[#This Row],[PR Default]]&lt;&gt;"",Table_Styles[[#This Row],[PR Default]],""))</f>
        <v/>
      </c>
      <c r="AQ109" s="10"/>
      <c r="AR109" s="10"/>
      <c r="AS109" s="10" t="str">
        <f>IF(Table_Styles[[#This Row],[PB]]&lt;&gt;"",Table_Styles[[#This Row],[PB]],IF(Table_Styles[[#This Row],[PB Default]]&lt;&gt;"",Table_Styles[[#This Row],[PB Default]],""))</f>
        <v/>
      </c>
      <c r="AT109" s="10"/>
      <c r="AU109" s="10"/>
      <c r="AV109" s="10" t="str">
        <f>IF(Table_Styles[[#This Row],[PL]]&lt;&gt;"",Table_Styles[[#This Row],[PL]],IF(Table_Styles[[#This Row],[PL Default]]&lt;&gt;"",Table_Styles[[#This Row],[PL Default]],""))</f>
        <v/>
      </c>
      <c r="AW109" s="10"/>
      <c r="AX109" s="10"/>
      <c r="AY109" s="10" t="str">
        <f>IF(Table_Styles[[#This Row],[BT]]&lt;&gt;"",Table_Styles[[#This Row],[BT]],IF(Table_Styles[[#This Row],[BT Default]]&lt;&gt;"",Table_Styles[[#This Row],[BT Default]],""))</f>
        <v/>
      </c>
      <c r="AZ109" s="10"/>
      <c r="BA109" s="10"/>
      <c r="BB109" s="10" t="str">
        <f>IF(Table_Styles[[#This Row],[BR]]&lt;&gt;"",Table_Styles[[#This Row],[BR]],IF(Table_Styles[[#This Row],[BR Default]]&lt;&gt;"",Table_Styles[[#This Row],[BR Default]],""))</f>
        <v/>
      </c>
      <c r="BC109" s="10"/>
      <c r="BD109" s="10"/>
      <c r="BE109" s="10" t="str">
        <f>IF(Table_Styles[[#This Row],[BB]]&lt;&gt;"",Table_Styles[[#This Row],[BB]],IF(Table_Styles[[#This Row],[BB Default]]&lt;&gt;"",Table_Styles[[#This Row],[BB Default]],""))</f>
        <v/>
      </c>
      <c r="BF109" s="10"/>
      <c r="BG109" s="10"/>
      <c r="BH109" s="10" t="str">
        <f>IF(Table_Styles[[#This Row],[BL]]&lt;&gt;"",Table_Styles[[#This Row],[BL]],IF(Table_Styles[[#This Row],[BL Default]]&lt;&gt;"",Table_Styles[[#This Row],[BL Default]],""))</f>
        <v/>
      </c>
      <c r="BI109" s="10"/>
      <c r="BJ109" s="10"/>
      <c r="BK109" s="10" t="str">
        <f>IF(Table_Styles[[#This Row],[Width]]&lt;&gt;"",Table_Styles[[#This Row],[Width]],IF(Table_Styles[[#This Row],[Width Default]]&lt;&gt;"",Table_Styles[[#This Row],[Width Default]],""))</f>
        <v/>
      </c>
      <c r="BL109" s="10"/>
      <c r="BM109" s="10"/>
      <c r="BN109" s="10" t="str">
        <f>IF(Table_Styles[[#This Row],[Height]]&lt;&gt;"",Table_Styles[[#This Row],[Height]],IF(Table_Styles[[#This Row],[Height Default]]&lt;&gt;"",Table_Styles[[#This Row],[Height Default]],""))</f>
        <v/>
      </c>
      <c r="BO109" s="10"/>
      <c r="BP109" s="78" t="s">
        <v>159</v>
      </c>
      <c r="BQ109" s="50" t="str">
        <f>IF(Table_Styles[[#This Row],[Top]]&lt;&gt;"",Table_Styles[[#This Row],[Top]],IF(Table_Styles[[#This Row],[Top Default]]&lt;&gt;"",Table_Styles[[#This Row],[Top Default]],""))</f>
        <v>0</v>
      </c>
      <c r="BR109" s="10"/>
      <c r="BS109" s="10"/>
      <c r="BT109" s="10" t="str">
        <f>IF(Table_Styles[[#This Row],[Right]]&lt;&gt;"",Table_Styles[[#This Row],[Right]],IF(Table_Styles[[#This Row],[Right Default]]&lt;&gt;"",Table_Styles[[#This Row],[Right Default]],""))</f>
        <v/>
      </c>
      <c r="BU109" s="10"/>
      <c r="BV109" s="10"/>
      <c r="BW109" s="10" t="str">
        <f>IF(Table_Styles[[#This Row],[Bottom]]&lt;&gt;"",Table_Styles[[#This Row],[Bottom]],IF(Table_Styles[[#This Row],[Bottom Default]]&lt;&gt;"",Table_Styles[[#This Row],[Bottom Default]],""))</f>
        <v/>
      </c>
      <c r="BX109" s="10"/>
      <c r="BY109" s="78" t="s">
        <v>434</v>
      </c>
      <c r="BZ109" s="10" t="str">
        <f>IF(Table_Styles[[#This Row],[Left]]&lt;&gt;"",Table_Styles[[#This Row],[Left]],IF(Table_Styles[[#This Row],[Left Default]]&lt;&gt;"",Table_Styles[[#This Row],[Left Default]],""))</f>
        <v>-4px</v>
      </c>
      <c r="CA109" s="10"/>
      <c r="CB109" t="str">
        <f>IF(AND(Table_Styles[[#This Row],[Selector]]&lt;&gt;"",Table_Styles[[#This Row],[Font Family Used]]&lt;&gt;"",Table_Styles[[#This Row],[Font Weight Used]]&lt;&gt;""),Table_Styles[[#This Row],[Font Family Used]]&amp;" "&amp;Table_Styles[[#This Row],[Font Weight Used]],"")</f>
        <v/>
      </c>
      <c r="CC109" t="str">
        <f ca="1">IF(AND(Table_Styles[[#This Row],[Selector]],COUNTIF(OFFSET(CC:CC,0,0,ROW()-1,1),"="&amp;Table_Styles[[#This Row],[Font]])=0),Table_Styles[[#This Row],[Font]],"")</f>
        <v/>
      </c>
      <c r="CD109" t="str">
        <f ca="1">IF(Table_Styles[[#This Row],[Unique Font]]&lt;&gt;"",
"{""fontFamily"":"""&amp;Table_Styles[[#This Row],[Font Family Used]]&amp;""",""fontWeight"":"&amp;Table_Styles[[#This Row],[Font Weight Used]]&amp;"}","")</f>
        <v/>
      </c>
      <c r="CE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13px;margin-right: 1px;top: 0;left: -4px</v>
      </c>
      <c r="CF109" t="str">
        <f>IF(AND(Table_Styles[[#This Row],[Selector]]&lt;&gt;"", Table_Styles[[#This Row],[Config Properties]]&lt;&gt;""),
Table_Styles[[#This Row],[Selector]]&amp;" { "&amp;Table_Styles[[#This Row],[Config Properties]]&amp;" }","")</f>
        <v>nav .btn-icon { font-size: 13px;margin-right: 1px;top: 0;left: -4px }</v>
      </c>
      <c r="CG109" t="str">
        <f xml:space="preserve">
SUBSTITUTE(SUBSTITUTE(SUBSTITUTE(SUBSTITUTE(SUBSTITUTE(SUBSTITUTE(SUBSTITUTE(SUBSTITUTE(Table_Styles[[#This Row],[Config]],
" {","{"),
"{ ","{"),
" }","}"),
"} ","}"),
" ,",","),
", ",","),
" :",":"),
": ",":")</f>
        <v>nav .btn-icon{font-size:13px;margin-right:1px;top:0;left:-4px}</v>
      </c>
    </row>
    <row r="110" spans="2:85" ht="21" customHeight="1">
      <c r="B110" s="174" t="s">
        <v>497</v>
      </c>
      <c r="C110" s="101" t="s">
        <v>498</v>
      </c>
      <c r="D110" s="60"/>
      <c r="E110" s="60" t="str">
        <f>Settings_Styling_Font_Body_Text</f>
        <v>Montserrat</v>
      </c>
      <c r="F110" s="52" t="str">
        <f>IF(Table_Styles[[#This Row],[Font Family]]&lt;&gt;"",Table_Styles[[#This Row],[Font Family]],IF(Table_Styles[[#This Row],[Font Family Default]]&lt;&gt;"",Table_Styles[[#This Row],[Font Family Default]],""))</f>
        <v>Montserrat</v>
      </c>
      <c r="G110" s="59"/>
      <c r="H110" s="177" t="s">
        <v>403</v>
      </c>
      <c r="I110" s="52" t="str">
        <f>IF(Table_Styles[[#This Row],[Font Size]]&lt;&gt;"",Table_Styles[[#This Row],[Font Size]],IF(Table_Styles[[#This Row],[Font Size Default]]&lt;&gt;"",Table_Styles[[#This Row],[Font Size Default]],""))</f>
        <v>14px</v>
      </c>
      <c r="J110" s="59"/>
      <c r="K110" s="62" t="s">
        <v>1083</v>
      </c>
      <c r="L110" s="52" t="str">
        <f>IF(Table_Styles[[#This Row],[Font Weight]]&lt;&gt;"",Table_Styles[[#This Row],[Font Weight]],IF(Table_Styles[[#This Row],[Font Weight Default]]&lt;&gt;"",Table_Styles[[#This Row],[Font Weight Default]],""))</f>
        <v>500</v>
      </c>
      <c r="M110" s="59"/>
      <c r="N110" s="59"/>
      <c r="O110" s="52" t="str">
        <f>IF(Table_Styles[[#This Row],[Colour]]&lt;&gt;"",Table_Styles[[#This Row],[Colour]],IF(Table_Styles[[#This Row],[Colour Default]]&lt;&gt;"",Table_Styles[[#This Row],[Colour Default]],""))</f>
        <v/>
      </c>
      <c r="P110" s="59"/>
      <c r="Q110" s="59"/>
      <c r="R110" s="52" t="str">
        <f>IF(Table_Styles[[#This Row],[Background]]&lt;&gt;"",Table_Styles[[#This Row],[Background]],IF(Table_Styles[[#This Row],[Background Default]]&lt;&gt;"",Table_Styles[[#This Row],[Background Default]],""))</f>
        <v/>
      </c>
      <c r="S110" s="59"/>
      <c r="T110" s="59"/>
      <c r="U110" s="52" t="str">
        <f>IF(Table_Styles[[#This Row],[Border]]&lt;&gt;"",Table_Styles[[#This Row],[Border]],IF(Table_Styles[[#This Row],[Border Default]]&lt;&gt;"",Table_Styles[[#This Row],[Border Default]],""))</f>
        <v/>
      </c>
      <c r="V110" s="59"/>
      <c r="W110" s="59" t="str">
        <f>Settings_Styling_Other_Default_Border_Radius</f>
        <v>3px</v>
      </c>
      <c r="X110" s="52" t="str">
        <f>IF(Table_Styles[[#This Row],[Border Radius]]&lt;&gt;"",Table_Styles[[#This Row],[Border Radius]],IF(Table_Styles[[#This Row],[Border Radius Default]]&lt;&gt;"",Table_Styles[[#This Row],[Border Radius Default]],""))</f>
        <v>3px</v>
      </c>
      <c r="Y110" s="59"/>
      <c r="Z110" s="59"/>
      <c r="AA110" s="52" t="str">
        <f>IF(Table_Styles[[#This Row],[MT]]&lt;&gt;"",Table_Styles[[#This Row],[MT]],IF(Table_Styles[[#This Row],[MT Default]]&lt;&gt;"",Table_Styles[[#This Row],[MT Default]],""))</f>
        <v/>
      </c>
      <c r="AB110" s="59"/>
      <c r="AC110" s="59"/>
      <c r="AD110" s="52" t="str">
        <f>IF(Table_Styles[[#This Row],[MR]]&lt;&gt;"",Table_Styles[[#This Row],[MR]],IF(Table_Styles[[#This Row],[MR Default]]&lt;&gt;"",Table_Styles[[#This Row],[MR Default]],""))</f>
        <v/>
      </c>
      <c r="AE110" s="59"/>
      <c r="AF110" s="59"/>
      <c r="AG110" s="52" t="str">
        <f>IF(Table_Styles[[#This Row],[MB]]&lt;&gt;"",Table_Styles[[#This Row],[MB]],IF(Table_Styles[[#This Row],[MB Default]]&lt;&gt;"",Table_Styles[[#This Row],[MB Default]],""))</f>
        <v/>
      </c>
      <c r="AH110" s="59"/>
      <c r="AI110" s="59"/>
      <c r="AJ110" s="52" t="str">
        <f>IF(Table_Styles[[#This Row],[ML]]&lt;&gt;"",Table_Styles[[#This Row],[ML]],IF(Table_Styles[[#This Row],[ML Default]]&lt;&gt;"",Table_Styles[[#This Row],[ML Default]],""))</f>
        <v/>
      </c>
      <c r="AK110" s="59"/>
      <c r="AL110" s="261" t="s">
        <v>1084</v>
      </c>
      <c r="AM110" s="52" t="str">
        <f>IF(Table_Styles[[#This Row],[PT]]&lt;&gt;"",Table_Styles[[#This Row],[PT]],IF(Table_Styles[[#This Row],[PT Default]]&lt;&gt;"",Table_Styles[[#This Row],[PT Default]],""))</f>
        <v>9px</v>
      </c>
      <c r="AN110" s="59"/>
      <c r="AO110" s="135" t="s">
        <v>461</v>
      </c>
      <c r="AP110" s="52" t="str">
        <f>IF(Table_Styles[[#This Row],[PR]]&lt;&gt;"",Table_Styles[[#This Row],[PR]],IF(Table_Styles[[#This Row],[PR Default]]&lt;&gt;"",Table_Styles[[#This Row],[PR Default]],""))</f>
        <v>16px</v>
      </c>
      <c r="AQ110" s="59"/>
      <c r="AR110" s="261" t="s">
        <v>424</v>
      </c>
      <c r="AS110" s="52" t="str">
        <f>IF(Table_Styles[[#This Row],[PB]]&lt;&gt;"",Table_Styles[[#This Row],[PB]],IF(Table_Styles[[#This Row],[PB Default]]&lt;&gt;"",Table_Styles[[#This Row],[PB Default]],""))</f>
        <v>7px</v>
      </c>
      <c r="AT110" s="59"/>
      <c r="AU110" s="135" t="s">
        <v>461</v>
      </c>
      <c r="AV110" s="52" t="str">
        <f>IF(Table_Styles[[#This Row],[PL]]&lt;&gt;"",Table_Styles[[#This Row],[PL]],IF(Table_Styles[[#This Row],[PL Default]]&lt;&gt;"",Table_Styles[[#This Row],[PL Default]],""))</f>
        <v>16px</v>
      </c>
      <c r="AW110" s="59"/>
      <c r="AX110" s="59"/>
      <c r="AY110" s="52" t="str">
        <f>IF(Table_Styles[[#This Row],[BT]]&lt;&gt;"",Table_Styles[[#This Row],[BT]],IF(Table_Styles[[#This Row],[BT Default]]&lt;&gt;"",Table_Styles[[#This Row],[BT Default]],""))</f>
        <v/>
      </c>
      <c r="AZ110" s="59"/>
      <c r="BA110" s="59"/>
      <c r="BB110" s="52" t="str">
        <f>IF(Table_Styles[[#This Row],[BR]]&lt;&gt;"",Table_Styles[[#This Row],[BR]],IF(Table_Styles[[#This Row],[BR Default]]&lt;&gt;"",Table_Styles[[#This Row],[BR Default]],""))</f>
        <v/>
      </c>
      <c r="BC110" s="59"/>
      <c r="BD110" s="59"/>
      <c r="BE110" s="52" t="str">
        <f>IF(Table_Styles[[#This Row],[BB]]&lt;&gt;"",Table_Styles[[#This Row],[BB]],IF(Table_Styles[[#This Row],[BB Default]]&lt;&gt;"",Table_Styles[[#This Row],[BB Default]],""))</f>
        <v/>
      </c>
      <c r="BF110" s="59"/>
      <c r="BG110" s="59"/>
      <c r="BH110" s="52" t="str">
        <f>IF(Table_Styles[[#This Row],[BL]]&lt;&gt;"",Table_Styles[[#This Row],[BL]],IF(Table_Styles[[#This Row],[BL Default]]&lt;&gt;"",Table_Styles[[#This Row],[BL Default]],""))</f>
        <v/>
      </c>
      <c r="BI110" s="59"/>
      <c r="BJ110" s="59"/>
      <c r="BK110" s="52" t="str">
        <f>IF(Table_Styles[[#This Row],[Width]]&lt;&gt;"",Table_Styles[[#This Row],[Width]],IF(Table_Styles[[#This Row],[Width Default]]&lt;&gt;"",Table_Styles[[#This Row],[Width Default]],""))</f>
        <v/>
      </c>
      <c r="BL110" s="59"/>
      <c r="BM110" s="59"/>
      <c r="BN110" s="52" t="str">
        <f>IF(Table_Styles[[#This Row],[Height]]&lt;&gt;"",Table_Styles[[#This Row],[Height]],IF(Table_Styles[[#This Row],[Height Default]]&lt;&gt;"",Table_Styles[[#This Row],[Height Default]],""))</f>
        <v/>
      </c>
      <c r="BO110" s="52"/>
      <c r="BP110" s="52"/>
      <c r="BQ110" s="52" t="str">
        <f>IF(Table_Styles[[#This Row],[Top]]&lt;&gt;"",Table_Styles[[#This Row],[Top]],IF(Table_Styles[[#This Row],[Top Default]]&lt;&gt;"",Table_Styles[[#This Row],[Top Default]],""))</f>
        <v/>
      </c>
      <c r="BR110" s="52"/>
      <c r="BS110" s="52"/>
      <c r="BT110" s="52" t="str">
        <f>IF(Table_Styles[[#This Row],[Right]]&lt;&gt;"",Table_Styles[[#This Row],[Right]],IF(Table_Styles[[#This Row],[Right Default]]&lt;&gt;"",Table_Styles[[#This Row],[Right Default]],""))</f>
        <v/>
      </c>
      <c r="BU110" s="52"/>
      <c r="BV110" s="52"/>
      <c r="BW110" s="52" t="str">
        <f>IF(Table_Styles[[#This Row],[Bottom]]&lt;&gt;"",Table_Styles[[#This Row],[Bottom]],IF(Table_Styles[[#This Row],[Bottom Default]]&lt;&gt;"",Table_Styles[[#This Row],[Bottom Default]],""))</f>
        <v/>
      </c>
      <c r="BX110" s="52"/>
      <c r="BY110" s="52"/>
      <c r="BZ110" s="52" t="str">
        <f>IF(Table_Styles[[#This Row],[Left]]&lt;&gt;"",Table_Styles[[#This Row],[Left]],IF(Table_Styles[[#This Row],[Left Default]]&lt;&gt;"",Table_Styles[[#This Row],[Left Default]],""))</f>
        <v/>
      </c>
      <c r="CA110" s="184" t="s">
        <v>1082</v>
      </c>
      <c r="CB110" s="103" t="str">
        <f>IF(AND(Table_Styles[[#This Row],[Selector]]&lt;&gt;"",Table_Styles[[#This Row],[Font Family Used]]&lt;&gt;"",Table_Styles[[#This Row],[Font Weight Used]]&lt;&gt;""),Table_Styles[[#This Row],[Font Family Used]]&amp;" "&amp;Table_Styles[[#This Row],[Font Weight Used]],"")</f>
        <v>Montserrat 500</v>
      </c>
      <c r="CC110" s="103" t="str">
        <f ca="1">IF(AND(Table_Styles[[#This Row],[Selector]],COUNTIF(OFFSET(CC:CC,0,0,ROW()-1,1),"="&amp;Table_Styles[[#This Row],[Font]])=0),Table_Styles[[#This Row],[Font]],"")</f>
        <v/>
      </c>
      <c r="CD110" s="103" t="str">
        <f ca="1">IF(Table_Styles[[#This Row],[Unique Font]]&lt;&gt;"",
"{""fontFamily"":"""&amp;Table_Styles[[#This Row],[Font Family Used]]&amp;""",""fontWeight"":"&amp;Table_Styles[[#This Row],[Font Weight Used]]&amp;"}","")</f>
        <v/>
      </c>
      <c r="CE11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500;border-radius: 3px;padding-top: 9px;padding-right: 16px;padding-bottom: 7px;padding-left: 16px;text-transform: uppercase;</v>
      </c>
      <c r="CF110" s="103" t="str">
        <f>IF(AND(Table_Styles[[#This Row],[Selector]]&lt;&gt;"", Table_Styles[[#This Row],[Config Properties]]&lt;&gt;""),
Table_Styles[[#This Row],[Selector]]&amp;" { "&amp;Table_Styles[[#This Row],[Config Properties]]&amp;" }","")</f>
        <v>nav .btn { font-family: 'Montserrat';font-size: 14px;font-weight: 500;border-radius: 3px;padding-top: 9px;padding-right: 16px;padding-bottom: 7px;padding-left: 16px;text-transform: uppercase; }</v>
      </c>
      <c r="CG110" s="103" t="str">
        <f xml:space="preserve">
SUBSTITUTE(SUBSTITUTE(SUBSTITUTE(SUBSTITUTE(SUBSTITUTE(SUBSTITUTE(SUBSTITUTE(SUBSTITUTE(Table_Styles[[#This Row],[Config]],
" {","{"),
"{ ","{"),
" }","}"),
"} ","}"),
" ,",","),
", ",","),
" :",":"),
": ",":")</f>
        <v>nav .btn{font-family:'Montserrat';font-size:14px;font-weight:500;border-radius:3px;padding-top:9px;padding-right:16px;padding-bottom:7px;padding-left:16px;text-transform:uppercase;}</v>
      </c>
    </row>
    <row r="111" spans="2:85" ht="21" customHeight="1">
      <c r="B111" s="174" t="s">
        <v>499</v>
      </c>
      <c r="C111" s="101" t="s">
        <v>500</v>
      </c>
      <c r="D111" s="60"/>
      <c r="E111" s="60"/>
      <c r="F111" s="25" t="str">
        <f>IF(Table_Styles[[#This Row],[Font Family]]&lt;&gt;"",Table_Styles[[#This Row],[Font Family]],IF(Table_Styles[[#This Row],[Font Family Default]]&lt;&gt;"",Table_Styles[[#This Row],[Font Family Default]],""))</f>
        <v/>
      </c>
      <c r="G111" s="60"/>
      <c r="H111" s="60"/>
      <c r="I111" s="25" t="str">
        <f>IF(Table_Styles[[#This Row],[Font Size]]&lt;&gt;"",Table_Styles[[#This Row],[Font Size]],IF(Table_Styles[[#This Row],[Font Size Default]]&lt;&gt;"",Table_Styles[[#This Row],[Font Size Default]],""))</f>
        <v/>
      </c>
      <c r="J111" s="60"/>
      <c r="K111" s="60"/>
      <c r="L111" s="25" t="str">
        <f>IF(Table_Styles[[#This Row],[Font Weight]]&lt;&gt;"",Table_Styles[[#This Row],[Font Weight]],IF(Table_Styles[[#This Row],[Font Weight Default]]&lt;&gt;"",Table_Styles[[#This Row],[Font Weight Default]],""))</f>
        <v/>
      </c>
      <c r="M111" s="60"/>
      <c r="N111" s="62" t="s">
        <v>271</v>
      </c>
      <c r="O111" s="25" t="str">
        <f>IF(Table_Styles[[#This Row],[Colour]]&lt;&gt;"",Table_Styles[[#This Row],[Colour]],IF(Table_Styles[[#This Row],[Colour Default]]&lt;&gt;"",Table_Styles[[#This Row],[Colour Default]],""))</f>
        <v>#FFFFFF</v>
      </c>
      <c r="P111" s="60"/>
      <c r="Q111" s="215" t="str">
        <f>Colour_Accent_1</f>
        <v>#ff9629</v>
      </c>
      <c r="R111" s="25" t="str">
        <f>IF(Table_Styles[[#This Row],[Background]]&lt;&gt;"",Table_Styles[[#This Row],[Background]],IF(Table_Styles[[#This Row],[Background Default]]&lt;&gt;"",Table_Styles[[#This Row],[Background Default]],""))</f>
        <v>#ff9629</v>
      </c>
      <c r="S111" s="29"/>
      <c r="T111" s="59" t="s">
        <v>409</v>
      </c>
      <c r="U111" s="25" t="str">
        <f>IF(Table_Styles[[#This Row],[Border]]&lt;&gt;"",Table_Styles[[#This Row],[Border]],IF(Table_Styles[[#This Row],[Border Default]]&lt;&gt;"",Table_Styles[[#This Row],[Border Default]],""))</f>
        <v>none</v>
      </c>
      <c r="V111" s="60"/>
      <c r="W111" s="149" t="s">
        <v>465</v>
      </c>
      <c r="X111" s="25" t="str">
        <f>IF(Table_Styles[[#This Row],[Border Radius]]&lt;&gt;"",Table_Styles[[#This Row],[Border Radius]],IF(Table_Styles[[#This Row],[Border Radius Default]]&lt;&gt;"",Table_Styles[[#This Row],[Border Radius Default]],""))</f>
        <v>4px</v>
      </c>
      <c r="Y111" s="60"/>
      <c r="Z111" s="60"/>
      <c r="AA111" s="25" t="str">
        <f>IF(Table_Styles[[#This Row],[MT]]&lt;&gt;"",Table_Styles[[#This Row],[MT]],IF(Table_Styles[[#This Row],[MT Default]]&lt;&gt;"",Table_Styles[[#This Row],[MT Default]],""))</f>
        <v/>
      </c>
      <c r="AB111" s="60"/>
      <c r="AC111" s="60"/>
      <c r="AD111" s="25" t="str">
        <f>IF(Table_Styles[[#This Row],[MR]]&lt;&gt;"",Table_Styles[[#This Row],[MR]],IF(Table_Styles[[#This Row],[MR Default]]&lt;&gt;"",Table_Styles[[#This Row],[MR Default]],""))</f>
        <v/>
      </c>
      <c r="AE111" s="60"/>
      <c r="AF111" s="60"/>
      <c r="AG111" s="25" t="str">
        <f>IF(Table_Styles[[#This Row],[MB]]&lt;&gt;"",Table_Styles[[#This Row],[MB]],IF(Table_Styles[[#This Row],[MB Default]]&lt;&gt;"",Table_Styles[[#This Row],[MB Default]],""))</f>
        <v/>
      </c>
      <c r="AH111" s="60"/>
      <c r="AI111" s="60"/>
      <c r="AJ111" s="25" t="str">
        <f>IF(Table_Styles[[#This Row],[ML]]&lt;&gt;"",Table_Styles[[#This Row],[ML]],IF(Table_Styles[[#This Row],[ML Default]]&lt;&gt;"",Table_Styles[[#This Row],[ML Default]],""))</f>
        <v/>
      </c>
      <c r="AK111" s="60"/>
      <c r="AL111" s="60"/>
      <c r="AM111" s="25" t="str">
        <f>IF(Table_Styles[[#This Row],[PT]]&lt;&gt;"",Table_Styles[[#This Row],[PT]],IF(Table_Styles[[#This Row],[PT Default]]&lt;&gt;"",Table_Styles[[#This Row],[PT Default]],""))</f>
        <v/>
      </c>
      <c r="AN111" s="60"/>
      <c r="AO111" s="60"/>
      <c r="AP111" s="25" t="str">
        <f>IF(Table_Styles[[#This Row],[PR]]&lt;&gt;"",Table_Styles[[#This Row],[PR]],IF(Table_Styles[[#This Row],[PR Default]]&lt;&gt;"",Table_Styles[[#This Row],[PR Default]],""))</f>
        <v/>
      </c>
      <c r="AQ111" s="60"/>
      <c r="AR111" s="60"/>
      <c r="AS111" s="25" t="str">
        <f>IF(Table_Styles[[#This Row],[PB]]&lt;&gt;"",Table_Styles[[#This Row],[PB]],IF(Table_Styles[[#This Row],[PB Default]]&lt;&gt;"",Table_Styles[[#This Row],[PB Default]],""))</f>
        <v/>
      </c>
      <c r="AT111" s="60"/>
      <c r="AU111" s="60"/>
      <c r="AV111" s="25" t="str">
        <f>IF(Table_Styles[[#This Row],[PL]]&lt;&gt;"",Table_Styles[[#This Row],[PL]],IF(Table_Styles[[#This Row],[PL Default]]&lt;&gt;"",Table_Styles[[#This Row],[PL Default]],""))</f>
        <v/>
      </c>
      <c r="AW111" s="60"/>
      <c r="AX111" s="60"/>
      <c r="AY111" s="25" t="str">
        <f>IF(Table_Styles[[#This Row],[BT]]&lt;&gt;"",Table_Styles[[#This Row],[BT]],IF(Table_Styles[[#This Row],[BT Default]]&lt;&gt;"",Table_Styles[[#This Row],[BT Default]],""))</f>
        <v/>
      </c>
      <c r="AZ111" s="60"/>
      <c r="BA111" s="60"/>
      <c r="BB111" s="25" t="str">
        <f>IF(Table_Styles[[#This Row],[BR]]&lt;&gt;"",Table_Styles[[#This Row],[BR]],IF(Table_Styles[[#This Row],[BR Default]]&lt;&gt;"",Table_Styles[[#This Row],[BR Default]],""))</f>
        <v/>
      </c>
      <c r="BC111" s="60"/>
      <c r="BD111" s="60"/>
      <c r="BE111" s="25" t="str">
        <f>IF(Table_Styles[[#This Row],[BB]]&lt;&gt;"",Table_Styles[[#This Row],[BB]],IF(Table_Styles[[#This Row],[BB Default]]&lt;&gt;"",Table_Styles[[#This Row],[BB Default]],""))</f>
        <v/>
      </c>
      <c r="BF111" s="60"/>
      <c r="BG111" s="60"/>
      <c r="BH111" s="25" t="str">
        <f>IF(Table_Styles[[#This Row],[BL]]&lt;&gt;"",Table_Styles[[#This Row],[BL]],IF(Table_Styles[[#This Row],[BL Default]]&lt;&gt;"",Table_Styles[[#This Row],[BL Default]],""))</f>
        <v/>
      </c>
      <c r="BI111" s="60"/>
      <c r="BJ111" s="60"/>
      <c r="BK111" s="25" t="str">
        <f>IF(Table_Styles[[#This Row],[Width]]&lt;&gt;"",Table_Styles[[#This Row],[Width]],IF(Table_Styles[[#This Row],[Width Default]]&lt;&gt;"",Table_Styles[[#This Row],[Width Default]],""))</f>
        <v/>
      </c>
      <c r="BL111" s="60"/>
      <c r="BM111" s="60"/>
      <c r="BN111" s="25" t="str">
        <f>IF(Table_Styles[[#This Row],[Height]]&lt;&gt;"",Table_Styles[[#This Row],[Height]],IF(Table_Styles[[#This Row],[Height Default]]&lt;&gt;"",Table_Styles[[#This Row],[Height Default]],""))</f>
        <v/>
      </c>
      <c r="BO111" s="25"/>
      <c r="BP111" s="25"/>
      <c r="BQ111" s="25" t="str">
        <f>IF(Table_Styles[[#This Row],[Top]]&lt;&gt;"",Table_Styles[[#This Row],[Top]],IF(Table_Styles[[#This Row],[Top Default]]&lt;&gt;"",Table_Styles[[#This Row],[Top Default]],""))</f>
        <v/>
      </c>
      <c r="BR111" s="25"/>
      <c r="BS111" s="25"/>
      <c r="BT111" s="25" t="str">
        <f>IF(Table_Styles[[#This Row],[Right]]&lt;&gt;"",Table_Styles[[#This Row],[Right]],IF(Table_Styles[[#This Row],[Right Default]]&lt;&gt;"",Table_Styles[[#This Row],[Right Default]],""))</f>
        <v/>
      </c>
      <c r="BU111" s="25"/>
      <c r="BV111" s="25"/>
      <c r="BW111" s="25" t="str">
        <f>IF(Table_Styles[[#This Row],[Bottom]]&lt;&gt;"",Table_Styles[[#This Row],[Bottom]],IF(Table_Styles[[#This Row],[Bottom Default]]&lt;&gt;"",Table_Styles[[#This Row],[Bottom Default]],""))</f>
        <v/>
      </c>
      <c r="BX111" s="25"/>
      <c r="BY111" s="25"/>
      <c r="BZ111" s="25" t="str">
        <f>IF(Table_Styles[[#This Row],[Left]]&lt;&gt;"",Table_Styles[[#This Row],[Left]],IF(Table_Styles[[#This Row],[Left Default]]&lt;&gt;"",Table_Styles[[#This Row],[Left Default]],""))</f>
        <v/>
      </c>
      <c r="CA111" s="60" t="s">
        <v>1060</v>
      </c>
      <c r="CB111" s="101" t="str">
        <f>IF(AND(Table_Styles[[#This Row],[Selector]]&lt;&gt;"",Table_Styles[[#This Row],[Font Family Used]]&lt;&gt;"",Table_Styles[[#This Row],[Font Weight Used]]&lt;&gt;""),Table_Styles[[#This Row],[Font Family Used]]&amp;" "&amp;Table_Styles[[#This Row],[Font Weight Used]],"")</f>
        <v/>
      </c>
      <c r="CC111" s="101" t="str">
        <f ca="1">IF(AND(Table_Styles[[#This Row],[Selector]],COUNTIF(OFFSET(CC:CC,0,0,ROW()-1,1),"="&amp;Table_Styles[[#This Row],[Font]])=0),Table_Styles[[#This Row],[Font]],"")</f>
        <v/>
      </c>
      <c r="CD111" s="101" t="str">
        <f ca="1">IF(Table_Styles[[#This Row],[Unique Font]]&lt;&gt;"",
"{""fontFamily"":"""&amp;Table_Styles[[#This Row],[Font Family Used]]&amp;""",""fontWeight"":"&amp;Table_Styles[[#This Row],[Font Weight Used]]&amp;"}","")</f>
        <v/>
      </c>
      <c r="CE11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#ff9629;border: none;border-radius: 4px;box-shadow: 0 1px 3px rgba(0,0,0,0.12), 0 1px 2px rgba(0,0,0,0.24);</v>
      </c>
      <c r="CF111" s="103" t="str">
        <f>IF(AND(Table_Styles[[#This Row],[Selector]]&lt;&gt;"", Table_Styles[[#This Row],[Config Properties]]&lt;&gt;""),
Table_Styles[[#This Row],[Selector]]&amp;" { "&amp;Table_Styles[[#This Row],[Config Properties]]&amp;" }","")</f>
        <v>nav .btn.btn-primary { color: #FFFFFF;background: #ff9629;border: none;border-radius: 4px;box-shadow: 0 1px 3px rgba(0,0,0,0.12), 0 1px 2px rgba(0,0,0,0.24); }</v>
      </c>
      <c r="CG111" s="103" t="str">
        <f xml:space="preserve">
SUBSTITUTE(SUBSTITUTE(SUBSTITUTE(SUBSTITUTE(SUBSTITUTE(SUBSTITUTE(SUBSTITUTE(SUBSTITUTE(Table_Styles[[#This Row],[Config]],
" {","{"),
"{ ","{"),
" }","}"),
"} ","}"),
" ,",","),
", ",","),
" :",":"),
": ",":")</f>
        <v>nav .btn.btn-primary{color:#FFFFFF;background:#ff9629;border:none;border-radius:4px;box-shadow:0 1px 3px rgba(0,0,0,0.12),0 1px 2px rgba(0,0,0,0.24);}</v>
      </c>
    </row>
    <row r="112" spans="2:85" ht="21" customHeight="1">
      <c r="B112" s="175" t="s">
        <v>501</v>
      </c>
      <c r="C112" s="103" t="s">
        <v>502</v>
      </c>
      <c r="D112" s="59"/>
      <c r="E112" s="59"/>
      <c r="F112" s="52" t="str">
        <f>IF(Table_Styles[[#This Row],[Font Family]]&lt;&gt;"",Table_Styles[[#This Row],[Font Family]],IF(Table_Styles[[#This Row],[Font Family Default]]&lt;&gt;"",Table_Styles[[#This Row],[Font Family Default]],""))</f>
        <v/>
      </c>
      <c r="G112" s="59"/>
      <c r="H112" s="59"/>
      <c r="I112" s="52" t="str">
        <f>IF(Table_Styles[[#This Row],[Font Size]]&lt;&gt;"",Table_Styles[[#This Row],[Font Size]],IF(Table_Styles[[#This Row],[Font Size Default]]&lt;&gt;"",Table_Styles[[#This Row],[Font Size Default]],""))</f>
        <v/>
      </c>
      <c r="J112" s="59"/>
      <c r="K112" s="59"/>
      <c r="L112" s="52" t="str">
        <f>IF(Table_Styles[[#This Row],[Font Weight]]&lt;&gt;"",Table_Styles[[#This Row],[Font Weight]],IF(Table_Styles[[#This Row],[Font Weight Default]]&lt;&gt;"",Table_Styles[[#This Row],[Font Weight Default]],""))</f>
        <v/>
      </c>
      <c r="M112" s="59"/>
      <c r="N112" s="62" t="s">
        <v>271</v>
      </c>
      <c r="O112" s="25" t="str">
        <f>IF(Table_Styles[[#This Row],[Colour]]&lt;&gt;"",Table_Styles[[#This Row],[Colour]],IF(Table_Styles[[#This Row],[Colour Default]]&lt;&gt;"",Table_Styles[[#This Row],[Colour Default]],""))</f>
        <v>#FFFFFF</v>
      </c>
      <c r="P112" s="60"/>
      <c r="Q112" s="173" t="str">
        <f>Colour_Accent_1</f>
        <v>#ff9629</v>
      </c>
      <c r="R112" s="25" t="str">
        <f>IF(Table_Styles[[#This Row],[Background]]&lt;&gt;"",Table_Styles[[#This Row],[Background]],IF(Table_Styles[[#This Row],[Background Default]]&lt;&gt;"",Table_Styles[[#This Row],[Background Default]],""))</f>
        <v>#ff9629</v>
      </c>
      <c r="S112" s="29"/>
      <c r="T112" s="59" t="s">
        <v>409</v>
      </c>
      <c r="U112" s="52" t="str">
        <f>IF(Table_Styles[[#This Row],[Border]]&lt;&gt;"",Table_Styles[[#This Row],[Border]],IF(Table_Styles[[#This Row],[Border Default]]&lt;&gt;"",Table_Styles[[#This Row],[Border Default]],""))</f>
        <v>none</v>
      </c>
      <c r="V112" s="59"/>
      <c r="W112" s="59"/>
      <c r="X112" s="52" t="str">
        <f>IF(Table_Styles[[#This Row],[Border Radius]]&lt;&gt;"",Table_Styles[[#This Row],[Border Radius]],IF(Table_Styles[[#This Row],[Border Radius Default]]&lt;&gt;"",Table_Styles[[#This Row],[Border Radius Default]],""))</f>
        <v/>
      </c>
      <c r="Y112" s="59"/>
      <c r="Z112" s="59"/>
      <c r="AA112" s="52" t="str">
        <f>IF(Table_Styles[[#This Row],[MT]]&lt;&gt;"",Table_Styles[[#This Row],[MT]],IF(Table_Styles[[#This Row],[MT Default]]&lt;&gt;"",Table_Styles[[#This Row],[MT Default]],""))</f>
        <v/>
      </c>
      <c r="AB112" s="59"/>
      <c r="AC112" s="59"/>
      <c r="AD112" s="52" t="str">
        <f>IF(Table_Styles[[#This Row],[MR]]&lt;&gt;"",Table_Styles[[#This Row],[MR]],IF(Table_Styles[[#This Row],[MR Default]]&lt;&gt;"",Table_Styles[[#This Row],[MR Default]],""))</f>
        <v/>
      </c>
      <c r="AE112" s="59"/>
      <c r="AF112" s="59"/>
      <c r="AG112" s="52" t="str">
        <f>IF(Table_Styles[[#This Row],[MB]]&lt;&gt;"",Table_Styles[[#This Row],[MB]],IF(Table_Styles[[#This Row],[MB Default]]&lt;&gt;"",Table_Styles[[#This Row],[MB Default]],""))</f>
        <v/>
      </c>
      <c r="AH112" s="59"/>
      <c r="AI112" s="59"/>
      <c r="AJ112" s="52" t="str">
        <f>IF(Table_Styles[[#This Row],[ML]]&lt;&gt;"",Table_Styles[[#This Row],[ML]],IF(Table_Styles[[#This Row],[ML Default]]&lt;&gt;"",Table_Styles[[#This Row],[ML Default]],""))</f>
        <v/>
      </c>
      <c r="AK112" s="59"/>
      <c r="AL112" s="59"/>
      <c r="AM112" s="52" t="str">
        <f>IF(Table_Styles[[#This Row],[PT]]&lt;&gt;"",Table_Styles[[#This Row],[PT]],IF(Table_Styles[[#This Row],[PT Default]]&lt;&gt;"",Table_Styles[[#This Row],[PT Default]],""))</f>
        <v/>
      </c>
      <c r="AN112" s="59"/>
      <c r="AO112" s="135"/>
      <c r="AP112" s="52" t="str">
        <f>IF(Table_Styles[[#This Row],[PR]]&lt;&gt;"",Table_Styles[[#This Row],[PR]],IF(Table_Styles[[#This Row],[PR Default]]&lt;&gt;"",Table_Styles[[#This Row],[PR Default]],""))</f>
        <v/>
      </c>
      <c r="AQ112" s="59"/>
      <c r="AR112" s="59"/>
      <c r="AS112" s="52" t="str">
        <f>IF(Table_Styles[[#This Row],[PB]]&lt;&gt;"",Table_Styles[[#This Row],[PB]],IF(Table_Styles[[#This Row],[PB Default]]&lt;&gt;"",Table_Styles[[#This Row],[PB Default]],""))</f>
        <v/>
      </c>
      <c r="AT112" s="59"/>
      <c r="AU112" s="59"/>
      <c r="AV112" s="52" t="str">
        <f>IF(Table_Styles[[#This Row],[PL]]&lt;&gt;"",Table_Styles[[#This Row],[PL]],IF(Table_Styles[[#This Row],[PL Default]]&lt;&gt;"",Table_Styles[[#This Row],[PL Default]],""))</f>
        <v/>
      </c>
      <c r="AW112" s="59"/>
      <c r="AX112" s="59"/>
      <c r="AY112" s="52" t="str">
        <f>IF(Table_Styles[[#This Row],[BT]]&lt;&gt;"",Table_Styles[[#This Row],[BT]],IF(Table_Styles[[#This Row],[BT Default]]&lt;&gt;"",Table_Styles[[#This Row],[BT Default]],""))</f>
        <v/>
      </c>
      <c r="AZ112" s="59"/>
      <c r="BA112" s="59"/>
      <c r="BB112" s="52" t="str">
        <f>IF(Table_Styles[[#This Row],[BR]]&lt;&gt;"",Table_Styles[[#This Row],[BR]],IF(Table_Styles[[#This Row],[BR Default]]&lt;&gt;"",Table_Styles[[#This Row],[BR Default]],""))</f>
        <v/>
      </c>
      <c r="BC112" s="59"/>
      <c r="BD112" s="59"/>
      <c r="BE112" s="52" t="str">
        <f>IF(Table_Styles[[#This Row],[BB]]&lt;&gt;"",Table_Styles[[#This Row],[BB]],IF(Table_Styles[[#This Row],[BB Default]]&lt;&gt;"",Table_Styles[[#This Row],[BB Default]],""))</f>
        <v/>
      </c>
      <c r="BF112" s="59"/>
      <c r="BG112" s="59"/>
      <c r="BH112" s="52" t="str">
        <f>IF(Table_Styles[[#This Row],[BL]]&lt;&gt;"",Table_Styles[[#This Row],[BL]],IF(Table_Styles[[#This Row],[BL Default]]&lt;&gt;"",Table_Styles[[#This Row],[BL Default]],""))</f>
        <v/>
      </c>
      <c r="BI112" s="59"/>
      <c r="BJ112" s="59"/>
      <c r="BK112" s="52" t="str">
        <f>IF(Table_Styles[[#This Row],[Width]]&lt;&gt;"",Table_Styles[[#This Row],[Width]],IF(Table_Styles[[#This Row],[Width Default]]&lt;&gt;"",Table_Styles[[#This Row],[Width Default]],""))</f>
        <v/>
      </c>
      <c r="BL112" s="59"/>
      <c r="BM112" s="59"/>
      <c r="BN112" s="52" t="str">
        <f>IF(Table_Styles[[#This Row],[Height]]&lt;&gt;"",Table_Styles[[#This Row],[Height]],IF(Table_Styles[[#This Row],[Height Default]]&lt;&gt;"",Table_Styles[[#This Row],[Height Default]],""))</f>
        <v/>
      </c>
      <c r="BO112" s="52"/>
      <c r="BP112" s="52"/>
      <c r="BQ112" s="52" t="str">
        <f>IF(Table_Styles[[#This Row],[Top]]&lt;&gt;"",Table_Styles[[#This Row],[Top]],IF(Table_Styles[[#This Row],[Top Default]]&lt;&gt;"",Table_Styles[[#This Row],[Top Default]],""))</f>
        <v/>
      </c>
      <c r="BR112" s="52"/>
      <c r="BS112" s="52"/>
      <c r="BT112" s="52" t="str">
        <f>IF(Table_Styles[[#This Row],[Right]]&lt;&gt;"",Table_Styles[[#This Row],[Right]],IF(Table_Styles[[#This Row],[Right Default]]&lt;&gt;"",Table_Styles[[#This Row],[Right Default]],""))</f>
        <v/>
      </c>
      <c r="BU112" s="52"/>
      <c r="BV112" s="52"/>
      <c r="BW112" s="52" t="str">
        <f>IF(Table_Styles[[#This Row],[Bottom]]&lt;&gt;"",Table_Styles[[#This Row],[Bottom]],IF(Table_Styles[[#This Row],[Bottom Default]]&lt;&gt;"",Table_Styles[[#This Row],[Bottom Default]],""))</f>
        <v/>
      </c>
      <c r="BX112" s="52"/>
      <c r="BY112" s="52"/>
      <c r="BZ112" s="52" t="str">
        <f>IF(Table_Styles[[#This Row],[Left]]&lt;&gt;"",Table_Styles[[#This Row],[Left]],IF(Table_Styles[[#This Row],[Left Default]]&lt;&gt;"",Table_Styles[[#This Row],[Left Default]],""))</f>
        <v/>
      </c>
      <c r="CA112" s="59"/>
      <c r="CB112" s="103" t="str">
        <f>IF(AND(Table_Styles[[#This Row],[Selector]]&lt;&gt;"",Table_Styles[[#This Row],[Font Family Used]]&lt;&gt;"",Table_Styles[[#This Row],[Font Weight Used]]&lt;&gt;""),Table_Styles[[#This Row],[Font Family Used]]&amp;" "&amp;Table_Styles[[#This Row],[Font Weight Used]],"")</f>
        <v/>
      </c>
      <c r="CC112" s="103" t="str">
        <f ca="1">IF(AND(Table_Styles[[#This Row],[Selector]],COUNTIF(OFFSET(CC:CC,0,0,ROW()-1,1),"="&amp;Table_Styles[[#This Row],[Font]])=0),Table_Styles[[#This Row],[Font]],"")</f>
        <v/>
      </c>
      <c r="CD112" s="103" t="str">
        <f ca="1">IF(Table_Styles[[#This Row],[Unique Font]]&lt;&gt;"",
"{""fontFamily"":"""&amp;Table_Styles[[#This Row],[Font Family Used]]&amp;""",""fontWeight"":"&amp;Table_Styles[[#This Row],[Font Weight Used]]&amp;"}","")</f>
        <v/>
      </c>
      <c r="CE11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#ff9629;border: none</v>
      </c>
      <c r="CF112" s="103" t="str">
        <f>IF(AND(Table_Styles[[#This Row],[Selector]]&lt;&gt;"", Table_Styles[[#This Row],[Config Properties]]&lt;&gt;""),
Table_Styles[[#This Row],[Selector]]&amp;" { "&amp;Table_Styles[[#This Row],[Config Properties]]&amp;" }","")</f>
        <v>nav .btn.btn-primary:hover { color: #FFFFFF;background: #ff9629;border: none }</v>
      </c>
      <c r="CG112" s="103" t="str">
        <f xml:space="preserve">
SUBSTITUTE(SUBSTITUTE(SUBSTITUTE(SUBSTITUTE(SUBSTITUTE(SUBSTITUTE(SUBSTITUTE(SUBSTITUTE(Table_Styles[[#This Row],[Config]],
" {","{"),
"{ ","{"),
" }","}"),
"} ","}"),
" ,",","),
", ",","),
" :",":"),
": ",":")</f>
        <v>nav .btn.btn-primary:hover{color:#FFFFFF;background:#ff9629;border:none}</v>
      </c>
    </row>
    <row r="113" spans="2:85" ht="21" customHeight="1">
      <c r="B113" s="175" t="s">
        <v>503</v>
      </c>
      <c r="C113" s="103" t="s">
        <v>504</v>
      </c>
      <c r="D113" s="59"/>
      <c r="E113" s="59"/>
      <c r="F113" s="52" t="str">
        <f>IF(Table_Styles[[#This Row],[Font Family]]&lt;&gt;"",Table_Styles[[#This Row],[Font Family]],IF(Table_Styles[[#This Row],[Font Family Default]]&lt;&gt;"",Table_Styles[[#This Row],[Font Family Default]],""))</f>
        <v/>
      </c>
      <c r="G113" s="59"/>
      <c r="H113" s="59"/>
      <c r="I113" s="52" t="str">
        <f>IF(Table_Styles[[#This Row],[Font Size]]&lt;&gt;"",Table_Styles[[#This Row],[Font Size]],IF(Table_Styles[[#This Row],[Font Size Default]]&lt;&gt;"",Table_Styles[[#This Row],[Font Size Default]],""))</f>
        <v/>
      </c>
      <c r="J113" s="59"/>
      <c r="K113" s="59"/>
      <c r="L113" s="52" t="str">
        <f>IF(Table_Styles[[#This Row],[Font Weight]]&lt;&gt;"",Table_Styles[[#This Row],[Font Weight]],IF(Table_Styles[[#This Row],[Font Weight Default]]&lt;&gt;"",Table_Styles[[#This Row],[Font Weight Default]],""))</f>
        <v/>
      </c>
      <c r="M113" s="59"/>
      <c r="N113" s="62" t="s">
        <v>271</v>
      </c>
      <c r="O113" s="25" t="str">
        <f>IF(Table_Styles[[#This Row],[Colour]]&lt;&gt;"",Table_Styles[[#This Row],[Colour]],IF(Table_Styles[[#This Row],[Colour Default]]&lt;&gt;"",Table_Styles[[#This Row],[Colour Default]],""))</f>
        <v>#FFFFFF</v>
      </c>
      <c r="P113" s="60"/>
      <c r="Q113" s="173" t="str">
        <f>Colour_Accent_1</f>
        <v>#ff9629</v>
      </c>
      <c r="R113" s="25" t="str">
        <f>IF(Table_Styles[[#This Row],[Background]]&lt;&gt;"",Table_Styles[[#This Row],[Background]],IF(Table_Styles[[#This Row],[Background Default]]&lt;&gt;"",Table_Styles[[#This Row],[Background Default]],""))</f>
        <v>#ff9629</v>
      </c>
      <c r="S113" s="29"/>
      <c r="T113" s="59" t="s">
        <v>409</v>
      </c>
      <c r="U113" s="52" t="str">
        <f>IF(Table_Styles[[#This Row],[Border]]&lt;&gt;"",Table_Styles[[#This Row],[Border]],IF(Table_Styles[[#This Row],[Border Default]]&lt;&gt;"",Table_Styles[[#This Row],[Border Default]],""))</f>
        <v>none</v>
      </c>
      <c r="V113" s="59"/>
      <c r="W113" s="59"/>
      <c r="X113" s="52" t="str">
        <f>IF(Table_Styles[[#This Row],[Border Radius]]&lt;&gt;"",Table_Styles[[#This Row],[Border Radius]],IF(Table_Styles[[#This Row],[Border Radius Default]]&lt;&gt;"",Table_Styles[[#This Row],[Border Radius Default]],""))</f>
        <v/>
      </c>
      <c r="Y113" s="59"/>
      <c r="Z113" s="59"/>
      <c r="AA113" s="52" t="str">
        <f>IF(Table_Styles[[#This Row],[MT]]&lt;&gt;"",Table_Styles[[#This Row],[MT]],IF(Table_Styles[[#This Row],[MT Default]]&lt;&gt;"",Table_Styles[[#This Row],[MT Default]],""))</f>
        <v/>
      </c>
      <c r="AB113" s="59"/>
      <c r="AC113" s="59"/>
      <c r="AD113" s="52" t="str">
        <f>IF(Table_Styles[[#This Row],[MR]]&lt;&gt;"",Table_Styles[[#This Row],[MR]],IF(Table_Styles[[#This Row],[MR Default]]&lt;&gt;"",Table_Styles[[#This Row],[MR Default]],""))</f>
        <v/>
      </c>
      <c r="AE113" s="59"/>
      <c r="AF113" s="59"/>
      <c r="AG113" s="52" t="str">
        <f>IF(Table_Styles[[#This Row],[MB]]&lt;&gt;"",Table_Styles[[#This Row],[MB]],IF(Table_Styles[[#This Row],[MB Default]]&lt;&gt;"",Table_Styles[[#This Row],[MB Default]],""))</f>
        <v/>
      </c>
      <c r="AH113" s="59"/>
      <c r="AI113" s="59"/>
      <c r="AJ113" s="52" t="str">
        <f>IF(Table_Styles[[#This Row],[ML]]&lt;&gt;"",Table_Styles[[#This Row],[ML]],IF(Table_Styles[[#This Row],[ML Default]]&lt;&gt;"",Table_Styles[[#This Row],[ML Default]],""))</f>
        <v/>
      </c>
      <c r="AK113" s="59"/>
      <c r="AL113" s="59"/>
      <c r="AM113" s="52" t="str">
        <f>IF(Table_Styles[[#This Row],[PT]]&lt;&gt;"",Table_Styles[[#This Row],[PT]],IF(Table_Styles[[#This Row],[PT Default]]&lt;&gt;"",Table_Styles[[#This Row],[PT Default]],""))</f>
        <v/>
      </c>
      <c r="AN113" s="59"/>
      <c r="AO113" s="59"/>
      <c r="AP113" s="52" t="str">
        <f>IF(Table_Styles[[#This Row],[PR]]&lt;&gt;"",Table_Styles[[#This Row],[PR]],IF(Table_Styles[[#This Row],[PR Default]]&lt;&gt;"",Table_Styles[[#This Row],[PR Default]],""))</f>
        <v/>
      </c>
      <c r="AQ113" s="59"/>
      <c r="AR113" s="59"/>
      <c r="AS113" s="52" t="str">
        <f>IF(Table_Styles[[#This Row],[PB]]&lt;&gt;"",Table_Styles[[#This Row],[PB]],IF(Table_Styles[[#This Row],[PB Default]]&lt;&gt;"",Table_Styles[[#This Row],[PB Default]],""))</f>
        <v/>
      </c>
      <c r="AT113" s="59"/>
      <c r="AU113" s="59"/>
      <c r="AV113" s="52" t="str">
        <f>IF(Table_Styles[[#This Row],[PL]]&lt;&gt;"",Table_Styles[[#This Row],[PL]],IF(Table_Styles[[#This Row],[PL Default]]&lt;&gt;"",Table_Styles[[#This Row],[PL Default]],""))</f>
        <v/>
      </c>
      <c r="AW113" s="59"/>
      <c r="AX113" s="59"/>
      <c r="AY113" s="52" t="str">
        <f>IF(Table_Styles[[#This Row],[BT]]&lt;&gt;"",Table_Styles[[#This Row],[BT]],IF(Table_Styles[[#This Row],[BT Default]]&lt;&gt;"",Table_Styles[[#This Row],[BT Default]],""))</f>
        <v/>
      </c>
      <c r="AZ113" s="59"/>
      <c r="BA113" s="59"/>
      <c r="BB113" s="52" t="str">
        <f>IF(Table_Styles[[#This Row],[BR]]&lt;&gt;"",Table_Styles[[#This Row],[BR]],IF(Table_Styles[[#This Row],[BR Default]]&lt;&gt;"",Table_Styles[[#This Row],[BR Default]],""))</f>
        <v/>
      </c>
      <c r="BC113" s="59"/>
      <c r="BD113" s="59"/>
      <c r="BE113" s="52" t="str">
        <f>IF(Table_Styles[[#This Row],[BB]]&lt;&gt;"",Table_Styles[[#This Row],[BB]],IF(Table_Styles[[#This Row],[BB Default]]&lt;&gt;"",Table_Styles[[#This Row],[BB Default]],""))</f>
        <v/>
      </c>
      <c r="BF113" s="59"/>
      <c r="BG113" s="59"/>
      <c r="BH113" s="52" t="str">
        <f>IF(Table_Styles[[#This Row],[BL]]&lt;&gt;"",Table_Styles[[#This Row],[BL]],IF(Table_Styles[[#This Row],[BL Default]]&lt;&gt;"",Table_Styles[[#This Row],[BL Default]],""))</f>
        <v/>
      </c>
      <c r="BI113" s="59"/>
      <c r="BJ113" s="59"/>
      <c r="BK113" s="52" t="str">
        <f>IF(Table_Styles[[#This Row],[Width]]&lt;&gt;"",Table_Styles[[#This Row],[Width]],IF(Table_Styles[[#This Row],[Width Default]]&lt;&gt;"",Table_Styles[[#This Row],[Width Default]],""))</f>
        <v/>
      </c>
      <c r="BL113" s="59"/>
      <c r="BM113" s="59"/>
      <c r="BN113" s="52" t="str">
        <f>IF(Table_Styles[[#This Row],[Height]]&lt;&gt;"",Table_Styles[[#This Row],[Height]],IF(Table_Styles[[#This Row],[Height Default]]&lt;&gt;"",Table_Styles[[#This Row],[Height Default]],""))</f>
        <v/>
      </c>
      <c r="BO113" s="52"/>
      <c r="BP113" s="52"/>
      <c r="BQ113" s="52" t="str">
        <f>IF(Table_Styles[[#This Row],[Top]]&lt;&gt;"",Table_Styles[[#This Row],[Top]],IF(Table_Styles[[#This Row],[Top Default]]&lt;&gt;"",Table_Styles[[#This Row],[Top Default]],""))</f>
        <v/>
      </c>
      <c r="BR113" s="52"/>
      <c r="BS113" s="52"/>
      <c r="BT113" s="52" t="str">
        <f>IF(Table_Styles[[#This Row],[Right]]&lt;&gt;"",Table_Styles[[#This Row],[Right]],IF(Table_Styles[[#This Row],[Right Default]]&lt;&gt;"",Table_Styles[[#This Row],[Right Default]],""))</f>
        <v/>
      </c>
      <c r="BU113" s="52"/>
      <c r="BV113" s="52"/>
      <c r="BW113" s="52" t="str">
        <f>IF(Table_Styles[[#This Row],[Bottom]]&lt;&gt;"",Table_Styles[[#This Row],[Bottom]],IF(Table_Styles[[#This Row],[Bottom Default]]&lt;&gt;"",Table_Styles[[#This Row],[Bottom Default]],""))</f>
        <v/>
      </c>
      <c r="BX113" s="52"/>
      <c r="BY113" s="52"/>
      <c r="BZ113" s="52" t="str">
        <f>IF(Table_Styles[[#This Row],[Left]]&lt;&gt;"",Table_Styles[[#This Row],[Left]],IF(Table_Styles[[#This Row],[Left Default]]&lt;&gt;"",Table_Styles[[#This Row],[Left Default]],""))</f>
        <v/>
      </c>
      <c r="CA113" s="59"/>
      <c r="CB113" s="103" t="str">
        <f>IF(AND(Table_Styles[[#This Row],[Selector]]&lt;&gt;"",Table_Styles[[#This Row],[Font Family Used]]&lt;&gt;"",Table_Styles[[#This Row],[Font Weight Used]]&lt;&gt;""),Table_Styles[[#This Row],[Font Family Used]]&amp;" "&amp;Table_Styles[[#This Row],[Font Weight Used]],"")</f>
        <v/>
      </c>
      <c r="CC113" s="103" t="str">
        <f ca="1">IF(AND(Table_Styles[[#This Row],[Selector]],COUNTIF(OFFSET(CC:CC,0,0,ROW()-1,1),"="&amp;Table_Styles[[#This Row],[Font]])=0),Table_Styles[[#This Row],[Font]],"")</f>
        <v/>
      </c>
      <c r="CD113" s="103" t="str">
        <f ca="1">IF(Table_Styles[[#This Row],[Unique Font]]&lt;&gt;"",
"{""fontFamily"":"""&amp;Table_Styles[[#This Row],[Font Family Used]]&amp;""",""fontWeight"":"&amp;Table_Styles[[#This Row],[Font Weight Used]]&amp;"}","")</f>
        <v/>
      </c>
      <c r="CE11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#ff9629;border: none</v>
      </c>
      <c r="CF113" s="103" t="str">
        <f>IF(AND(Table_Styles[[#This Row],[Selector]]&lt;&gt;"", Table_Styles[[#This Row],[Config Properties]]&lt;&gt;""),
Table_Styles[[#This Row],[Selector]]&amp;" { "&amp;Table_Styles[[#This Row],[Config Properties]]&amp;" }","")</f>
        <v>nav .btn.btn-primary:active { color: #FFFFFF;background: #ff9629;border: none }</v>
      </c>
      <c r="CG113" s="103" t="str">
        <f xml:space="preserve">
SUBSTITUTE(SUBSTITUTE(SUBSTITUTE(SUBSTITUTE(SUBSTITUTE(SUBSTITUTE(SUBSTITUTE(SUBSTITUTE(Table_Styles[[#This Row],[Config]],
" {","{"),
"{ ","{"),
" }","}"),
"} ","}"),
" ,",","),
", ",","),
" :",":"),
": ",":")</f>
        <v>nav .btn.btn-primary:active{color:#FFFFFF;background:#ff9629;border:none}</v>
      </c>
    </row>
    <row r="114" spans="2:85" ht="21" customHeight="1">
      <c r="B114" s="174" t="s">
        <v>505</v>
      </c>
      <c r="C114" s="101" t="s">
        <v>506</v>
      </c>
      <c r="D114" s="60"/>
      <c r="E114" s="60"/>
      <c r="F114" s="25" t="str">
        <f>IF(Table_Styles[[#This Row],[Font Family]]&lt;&gt;"",Table_Styles[[#This Row],[Font Family]],IF(Table_Styles[[#This Row],[Font Family Default]]&lt;&gt;"",Table_Styles[[#This Row],[Font Family Default]],""))</f>
        <v/>
      </c>
      <c r="G114" s="60"/>
      <c r="H114" s="60"/>
      <c r="I114" s="25" t="str">
        <f>IF(Table_Styles[[#This Row],[Font Size]]&lt;&gt;"",Table_Styles[[#This Row],[Font Size]],IF(Table_Styles[[#This Row],[Font Size Default]]&lt;&gt;"",Table_Styles[[#This Row],[Font Size Default]],""))</f>
        <v/>
      </c>
      <c r="J114" s="60"/>
      <c r="K114" s="60"/>
      <c r="L114" s="25" t="str">
        <f>IF(Table_Styles[[#This Row],[Font Weight]]&lt;&gt;"",Table_Styles[[#This Row],[Font Weight]],IF(Table_Styles[[#This Row],[Font Weight Default]]&lt;&gt;"",Table_Styles[[#This Row],[Font Weight Default]],""))</f>
        <v/>
      </c>
      <c r="M114" s="60"/>
      <c r="N114" s="215" t="str">
        <f>Colour_Accent_1</f>
        <v>#ff9629</v>
      </c>
      <c r="O114" s="25" t="str">
        <f>IF(Table_Styles[[#This Row],[Colour]]&lt;&gt;"",Table_Styles[[#This Row],[Colour]],IF(Table_Styles[[#This Row],[Colour Default]]&lt;&gt;"",Table_Styles[[#This Row],[Colour Default]],""))</f>
        <v>#ff9629</v>
      </c>
      <c r="P114" s="213"/>
      <c r="Q114" s="62" t="s">
        <v>271</v>
      </c>
      <c r="R114" s="25" t="str">
        <f>IF(Table_Styles[[#This Row],[Background]]&lt;&gt;"",Table_Styles[[#This Row],[Background]],IF(Table_Styles[[#This Row],[Background Default]]&lt;&gt;"",Table_Styles[[#This Row],[Background Default]],""))</f>
        <v>#FFFFFF</v>
      </c>
      <c r="S114" s="29"/>
      <c r="T114" s="59" t="s">
        <v>409</v>
      </c>
      <c r="U114" s="25" t="str">
        <f>IF(Table_Styles[[#This Row],[Border]]&lt;&gt;"",Table_Styles[[#This Row],[Border]],IF(Table_Styles[[#This Row],[Border Default]]&lt;&gt;"",Table_Styles[[#This Row],[Border Default]],""))</f>
        <v>none</v>
      </c>
      <c r="V114" s="60"/>
      <c r="W114" s="60"/>
      <c r="X114" s="25" t="str">
        <f>IF(Table_Styles[[#This Row],[Border Radius]]&lt;&gt;"",Table_Styles[[#This Row],[Border Radius]],IF(Table_Styles[[#This Row],[Border Radius Default]]&lt;&gt;"",Table_Styles[[#This Row],[Border Radius Default]],""))</f>
        <v/>
      </c>
      <c r="Y114" s="60"/>
      <c r="Z114" s="60"/>
      <c r="AA114" s="25" t="str">
        <f>IF(Table_Styles[[#This Row],[MT]]&lt;&gt;"",Table_Styles[[#This Row],[MT]],IF(Table_Styles[[#This Row],[MT Default]]&lt;&gt;"",Table_Styles[[#This Row],[MT Default]],""))</f>
        <v/>
      </c>
      <c r="AB114" s="60"/>
      <c r="AC114" s="60"/>
      <c r="AD114" s="25" t="str">
        <f>IF(Table_Styles[[#This Row],[MR]]&lt;&gt;"",Table_Styles[[#This Row],[MR]],IF(Table_Styles[[#This Row],[MR Default]]&lt;&gt;"",Table_Styles[[#This Row],[MR Default]],""))</f>
        <v/>
      </c>
      <c r="AE114" s="60"/>
      <c r="AF114" s="60"/>
      <c r="AG114" s="25" t="str">
        <f>IF(Table_Styles[[#This Row],[MB]]&lt;&gt;"",Table_Styles[[#This Row],[MB]],IF(Table_Styles[[#This Row],[MB Default]]&lt;&gt;"",Table_Styles[[#This Row],[MB Default]],""))</f>
        <v/>
      </c>
      <c r="AH114" s="60"/>
      <c r="AI114" s="60"/>
      <c r="AJ114" s="25" t="str">
        <f>IF(Table_Styles[[#This Row],[ML]]&lt;&gt;"",Table_Styles[[#This Row],[ML]],IF(Table_Styles[[#This Row],[ML Default]]&lt;&gt;"",Table_Styles[[#This Row],[ML Default]],""))</f>
        <v/>
      </c>
      <c r="AK114" s="60"/>
      <c r="AL114" s="60"/>
      <c r="AM114" s="25" t="str">
        <f>IF(Table_Styles[[#This Row],[PT]]&lt;&gt;"",Table_Styles[[#This Row],[PT]],IF(Table_Styles[[#This Row],[PT Default]]&lt;&gt;"",Table_Styles[[#This Row],[PT Default]],""))</f>
        <v/>
      </c>
      <c r="AN114" s="60"/>
      <c r="AO114" s="62" t="s">
        <v>485</v>
      </c>
      <c r="AP114" s="25" t="str">
        <f>IF(Table_Styles[[#This Row],[PR]]&lt;&gt;"",Table_Styles[[#This Row],[PR]],IF(Table_Styles[[#This Row],[PR Default]]&lt;&gt;"",Table_Styles[[#This Row],[PR Default]],""))</f>
        <v>8px</v>
      </c>
      <c r="AQ114" s="60"/>
      <c r="AR114" s="60"/>
      <c r="AS114" s="25" t="str">
        <f>IF(Table_Styles[[#This Row],[PB]]&lt;&gt;"",Table_Styles[[#This Row],[PB]],IF(Table_Styles[[#This Row],[PB Default]]&lt;&gt;"",Table_Styles[[#This Row],[PB Default]],""))</f>
        <v/>
      </c>
      <c r="AT114" s="60"/>
      <c r="AU114" s="62" t="s">
        <v>485</v>
      </c>
      <c r="AV114" s="25" t="str">
        <f>IF(Table_Styles[[#This Row],[PL]]&lt;&gt;"",Table_Styles[[#This Row],[PL]],IF(Table_Styles[[#This Row],[PL Default]]&lt;&gt;"",Table_Styles[[#This Row],[PL Default]],""))</f>
        <v>8px</v>
      </c>
      <c r="AW114" s="60"/>
      <c r="AX114" s="60"/>
      <c r="AY114" s="25" t="str">
        <f>IF(Table_Styles[[#This Row],[BT]]&lt;&gt;"",Table_Styles[[#This Row],[BT]],IF(Table_Styles[[#This Row],[BT Default]]&lt;&gt;"",Table_Styles[[#This Row],[BT Default]],""))</f>
        <v/>
      </c>
      <c r="AZ114" s="60"/>
      <c r="BA114" s="60"/>
      <c r="BB114" s="25" t="str">
        <f>IF(Table_Styles[[#This Row],[BR]]&lt;&gt;"",Table_Styles[[#This Row],[BR]],IF(Table_Styles[[#This Row],[BR Default]]&lt;&gt;"",Table_Styles[[#This Row],[BR Default]],""))</f>
        <v/>
      </c>
      <c r="BC114" s="60"/>
      <c r="BD114" s="60"/>
      <c r="BE114" s="25" t="str">
        <f>IF(Table_Styles[[#This Row],[BB]]&lt;&gt;"",Table_Styles[[#This Row],[BB]],IF(Table_Styles[[#This Row],[BB Default]]&lt;&gt;"",Table_Styles[[#This Row],[BB Default]],""))</f>
        <v/>
      </c>
      <c r="BF114" s="60"/>
      <c r="BG114" s="60"/>
      <c r="BH114" s="25" t="str">
        <f>IF(Table_Styles[[#This Row],[BL]]&lt;&gt;"",Table_Styles[[#This Row],[BL]],IF(Table_Styles[[#This Row],[BL Default]]&lt;&gt;"",Table_Styles[[#This Row],[BL Default]],""))</f>
        <v/>
      </c>
      <c r="BI114" s="60"/>
      <c r="BJ114" s="60"/>
      <c r="BK114" s="25" t="str">
        <f>IF(Table_Styles[[#This Row],[Width]]&lt;&gt;"",Table_Styles[[#This Row],[Width]],IF(Table_Styles[[#This Row],[Width Default]]&lt;&gt;"",Table_Styles[[#This Row],[Width Default]],""))</f>
        <v/>
      </c>
      <c r="BL114" s="60"/>
      <c r="BM114" s="60"/>
      <c r="BN114" s="25" t="str">
        <f>IF(Table_Styles[[#This Row],[Height]]&lt;&gt;"",Table_Styles[[#This Row],[Height]],IF(Table_Styles[[#This Row],[Height Default]]&lt;&gt;"",Table_Styles[[#This Row],[Height Default]],""))</f>
        <v/>
      </c>
      <c r="BO114" s="25"/>
      <c r="BP114" s="25"/>
      <c r="BQ114" s="25" t="str">
        <f>IF(Table_Styles[[#This Row],[Top]]&lt;&gt;"",Table_Styles[[#This Row],[Top]],IF(Table_Styles[[#This Row],[Top Default]]&lt;&gt;"",Table_Styles[[#This Row],[Top Default]],""))</f>
        <v/>
      </c>
      <c r="BR114" s="25"/>
      <c r="BS114" s="25"/>
      <c r="BT114" s="25" t="str">
        <f>IF(Table_Styles[[#This Row],[Right]]&lt;&gt;"",Table_Styles[[#This Row],[Right]],IF(Table_Styles[[#This Row],[Right Default]]&lt;&gt;"",Table_Styles[[#This Row],[Right Default]],""))</f>
        <v/>
      </c>
      <c r="BU114" s="25"/>
      <c r="BV114" s="25"/>
      <c r="BW114" s="25" t="str">
        <f>IF(Table_Styles[[#This Row],[Bottom]]&lt;&gt;"",Table_Styles[[#This Row],[Bottom]],IF(Table_Styles[[#This Row],[Bottom Default]]&lt;&gt;"",Table_Styles[[#This Row],[Bottom Default]],""))</f>
        <v/>
      </c>
      <c r="BX114" s="25"/>
      <c r="BY114" s="25"/>
      <c r="BZ114" s="25" t="str">
        <f>IF(Table_Styles[[#This Row],[Left]]&lt;&gt;"",Table_Styles[[#This Row],[Left]],IF(Table_Styles[[#This Row],[Left Default]]&lt;&gt;"",Table_Styles[[#This Row],[Left Default]],""))</f>
        <v/>
      </c>
      <c r="CA114" s="60"/>
      <c r="CB114" s="101" t="str">
        <f>IF(AND(Table_Styles[[#This Row],[Selector]]&lt;&gt;"",Table_Styles[[#This Row],[Font Family Used]]&lt;&gt;"",Table_Styles[[#This Row],[Font Weight Used]]&lt;&gt;""),Table_Styles[[#This Row],[Font Family Used]]&amp;" "&amp;Table_Styles[[#This Row],[Font Weight Used]],"")</f>
        <v/>
      </c>
      <c r="CC114" s="101" t="str">
        <f ca="1">IF(AND(Table_Styles[[#This Row],[Selector]],COUNTIF(OFFSET(CC:CC,0,0,ROW()-1,1),"="&amp;Table_Styles[[#This Row],[Font]])=0),Table_Styles[[#This Row],[Font]],"")</f>
        <v/>
      </c>
      <c r="CD114" s="101" t="str">
        <f ca="1">IF(Table_Styles[[#This Row],[Unique Font]]&lt;&gt;"",
"{""fontFamily"":"""&amp;Table_Styles[[#This Row],[Font Family Used]]&amp;""",""fontWeight"":"&amp;Table_Styles[[#This Row],[Font Weight Used]]&amp;"}","")</f>
        <v/>
      </c>
      <c r="CE11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#ff9629;background: #FFFFFF;border: none;padding-right: 8px;padding-left: 8px</v>
      </c>
      <c r="CF114" s="103" t="str">
        <f>IF(AND(Table_Styles[[#This Row],[Selector]]&lt;&gt;"", Table_Styles[[#This Row],[Config Properties]]&lt;&gt;""),
Table_Styles[[#This Row],[Selector]]&amp;" { "&amp;Table_Styles[[#This Row],[Config Properties]]&amp;" }","")</f>
        <v>nav .btn.btn-secondary { color: #ff9629;background: #FFFFFF;border: none;padding-right: 8px;padding-left: 8px }</v>
      </c>
      <c r="CG114" s="103" t="str">
        <f xml:space="preserve">
SUBSTITUTE(SUBSTITUTE(SUBSTITUTE(SUBSTITUTE(SUBSTITUTE(SUBSTITUTE(SUBSTITUTE(SUBSTITUTE(Table_Styles[[#This Row],[Config]],
" {","{"),
"{ ","{"),
" }","}"),
"} ","}"),
" ,",","),
", ",","),
" :",":"),
": ",":")</f>
        <v>nav .btn.btn-secondary{color:#ff9629;background:#FFFFFF;border:none;padding-right:8px;padding-left:8px}</v>
      </c>
    </row>
    <row r="115" spans="2:85" ht="21" customHeight="1">
      <c r="B115" s="174" t="s">
        <v>507</v>
      </c>
      <c r="C115" s="101" t="s">
        <v>508</v>
      </c>
      <c r="D115" s="60"/>
      <c r="E115" s="60"/>
      <c r="F115" s="25" t="str">
        <f>IF(Table_Styles[[#This Row],[Font Family]]&lt;&gt;"",Table_Styles[[#This Row],[Font Family]],IF(Table_Styles[[#This Row],[Font Family Default]]&lt;&gt;"",Table_Styles[[#This Row],[Font Family Default]],""))</f>
        <v/>
      </c>
      <c r="G115" s="60"/>
      <c r="H115" s="60"/>
      <c r="I115" s="25" t="str">
        <f>IF(Table_Styles[[#This Row],[Font Size]]&lt;&gt;"",Table_Styles[[#This Row],[Font Size]],IF(Table_Styles[[#This Row],[Font Size Default]]&lt;&gt;"",Table_Styles[[#This Row],[Font Size Default]],""))</f>
        <v/>
      </c>
      <c r="J115" s="60"/>
      <c r="K115" s="60"/>
      <c r="L115" s="25" t="str">
        <f>IF(Table_Styles[[#This Row],[Font Weight]]&lt;&gt;"",Table_Styles[[#This Row],[Font Weight]],IF(Table_Styles[[#This Row],[Font Weight Default]]&lt;&gt;"",Table_Styles[[#This Row],[Font Weight Default]],""))</f>
        <v/>
      </c>
      <c r="M115" s="60"/>
      <c r="N115" s="215" t="str">
        <f>Colour_Accent_1</f>
        <v>#ff9629</v>
      </c>
      <c r="O115" s="25" t="str">
        <f>IF(Table_Styles[[#This Row],[Colour]]&lt;&gt;"",Table_Styles[[#This Row],[Colour]],IF(Table_Styles[[#This Row],[Colour Default]]&lt;&gt;"",Table_Styles[[#This Row],[Colour Default]],""))</f>
        <v>#ff9629</v>
      </c>
      <c r="P115" s="213"/>
      <c r="Q115" s="62" t="s">
        <v>271</v>
      </c>
      <c r="R115" s="25" t="str">
        <f>IF(Table_Styles[[#This Row],[Background]]&lt;&gt;"",Table_Styles[[#This Row],[Background]],IF(Table_Styles[[#This Row],[Background Default]]&lt;&gt;"",Table_Styles[[#This Row],[Background Default]],""))</f>
        <v>#FFFFFF</v>
      </c>
      <c r="S115" s="29"/>
      <c r="T115" s="59" t="s">
        <v>409</v>
      </c>
      <c r="U115" s="25" t="str">
        <f>IF(Table_Styles[[#This Row],[Border]]&lt;&gt;"",Table_Styles[[#This Row],[Border]],IF(Table_Styles[[#This Row],[Border Default]]&lt;&gt;"",Table_Styles[[#This Row],[Border Default]],""))</f>
        <v>none</v>
      </c>
      <c r="V115" s="60"/>
      <c r="W115" s="60"/>
      <c r="X115" s="25" t="str">
        <f>IF(Table_Styles[[#This Row],[Border Radius]]&lt;&gt;"",Table_Styles[[#This Row],[Border Radius]],IF(Table_Styles[[#This Row],[Border Radius Default]]&lt;&gt;"",Table_Styles[[#This Row],[Border Radius Default]],""))</f>
        <v/>
      </c>
      <c r="Y115" s="60"/>
      <c r="Z115" s="60"/>
      <c r="AA115" s="25" t="str">
        <f>IF(Table_Styles[[#This Row],[MT]]&lt;&gt;"",Table_Styles[[#This Row],[MT]],IF(Table_Styles[[#This Row],[MT Default]]&lt;&gt;"",Table_Styles[[#This Row],[MT Default]],""))</f>
        <v/>
      </c>
      <c r="AB115" s="60"/>
      <c r="AC115" s="60"/>
      <c r="AD115" s="25" t="str">
        <f>IF(Table_Styles[[#This Row],[MR]]&lt;&gt;"",Table_Styles[[#This Row],[MR]],IF(Table_Styles[[#This Row],[MR Default]]&lt;&gt;"",Table_Styles[[#This Row],[MR Default]],""))</f>
        <v/>
      </c>
      <c r="AE115" s="60"/>
      <c r="AF115" s="60"/>
      <c r="AG115" s="25" t="str">
        <f>IF(Table_Styles[[#This Row],[MB]]&lt;&gt;"",Table_Styles[[#This Row],[MB]],IF(Table_Styles[[#This Row],[MB Default]]&lt;&gt;"",Table_Styles[[#This Row],[MB Default]],""))</f>
        <v/>
      </c>
      <c r="AH115" s="60"/>
      <c r="AI115" s="60"/>
      <c r="AJ115" s="25" t="str">
        <f>IF(Table_Styles[[#This Row],[ML]]&lt;&gt;"",Table_Styles[[#This Row],[ML]],IF(Table_Styles[[#This Row],[ML Default]]&lt;&gt;"",Table_Styles[[#This Row],[ML Default]],""))</f>
        <v/>
      </c>
      <c r="AK115" s="60"/>
      <c r="AL115" s="60"/>
      <c r="AM115" s="25" t="str">
        <f>IF(Table_Styles[[#This Row],[PT]]&lt;&gt;"",Table_Styles[[#This Row],[PT]],IF(Table_Styles[[#This Row],[PT Default]]&lt;&gt;"",Table_Styles[[#This Row],[PT Default]],""))</f>
        <v/>
      </c>
      <c r="AN115" s="60"/>
      <c r="AO115" s="60"/>
      <c r="AP115" s="25" t="str">
        <f>IF(Table_Styles[[#This Row],[PR]]&lt;&gt;"",Table_Styles[[#This Row],[PR]],IF(Table_Styles[[#This Row],[PR Default]]&lt;&gt;"",Table_Styles[[#This Row],[PR Default]],""))</f>
        <v/>
      </c>
      <c r="AQ115" s="60"/>
      <c r="AR115" s="60"/>
      <c r="AS115" s="25" t="str">
        <f>IF(Table_Styles[[#This Row],[PB]]&lt;&gt;"",Table_Styles[[#This Row],[PB]],IF(Table_Styles[[#This Row],[PB Default]]&lt;&gt;"",Table_Styles[[#This Row],[PB Default]],""))</f>
        <v/>
      </c>
      <c r="AT115" s="60"/>
      <c r="AU115" s="60"/>
      <c r="AV115" s="25" t="str">
        <f>IF(Table_Styles[[#This Row],[PL]]&lt;&gt;"",Table_Styles[[#This Row],[PL]],IF(Table_Styles[[#This Row],[PL Default]]&lt;&gt;"",Table_Styles[[#This Row],[PL Default]],""))</f>
        <v/>
      </c>
      <c r="AW115" s="60"/>
      <c r="AX115" s="60"/>
      <c r="AY115" s="25" t="str">
        <f>IF(Table_Styles[[#This Row],[BT]]&lt;&gt;"",Table_Styles[[#This Row],[BT]],IF(Table_Styles[[#This Row],[BT Default]]&lt;&gt;"",Table_Styles[[#This Row],[BT Default]],""))</f>
        <v/>
      </c>
      <c r="AZ115" s="60"/>
      <c r="BA115" s="60"/>
      <c r="BB115" s="25" t="str">
        <f>IF(Table_Styles[[#This Row],[BR]]&lt;&gt;"",Table_Styles[[#This Row],[BR]],IF(Table_Styles[[#This Row],[BR Default]]&lt;&gt;"",Table_Styles[[#This Row],[BR Default]],""))</f>
        <v/>
      </c>
      <c r="BC115" s="60"/>
      <c r="BD115" s="60"/>
      <c r="BE115" s="25" t="str">
        <f>IF(Table_Styles[[#This Row],[BB]]&lt;&gt;"",Table_Styles[[#This Row],[BB]],IF(Table_Styles[[#This Row],[BB Default]]&lt;&gt;"",Table_Styles[[#This Row],[BB Default]],""))</f>
        <v/>
      </c>
      <c r="BF115" s="60"/>
      <c r="BG115" s="60"/>
      <c r="BH115" s="25" t="str">
        <f>IF(Table_Styles[[#This Row],[BL]]&lt;&gt;"",Table_Styles[[#This Row],[BL]],IF(Table_Styles[[#This Row],[BL Default]]&lt;&gt;"",Table_Styles[[#This Row],[BL Default]],""))</f>
        <v/>
      </c>
      <c r="BI115" s="60"/>
      <c r="BJ115" s="60"/>
      <c r="BK115" s="25" t="str">
        <f>IF(Table_Styles[[#This Row],[Width]]&lt;&gt;"",Table_Styles[[#This Row],[Width]],IF(Table_Styles[[#This Row],[Width Default]]&lt;&gt;"",Table_Styles[[#This Row],[Width Default]],""))</f>
        <v/>
      </c>
      <c r="BL115" s="60"/>
      <c r="BM115" s="60"/>
      <c r="BN115" s="25" t="str">
        <f>IF(Table_Styles[[#This Row],[Height]]&lt;&gt;"",Table_Styles[[#This Row],[Height]],IF(Table_Styles[[#This Row],[Height Default]]&lt;&gt;"",Table_Styles[[#This Row],[Height Default]],""))</f>
        <v/>
      </c>
      <c r="BO115" s="25"/>
      <c r="BP115" s="25"/>
      <c r="BQ115" s="25" t="str">
        <f>IF(Table_Styles[[#This Row],[Top]]&lt;&gt;"",Table_Styles[[#This Row],[Top]],IF(Table_Styles[[#This Row],[Top Default]]&lt;&gt;"",Table_Styles[[#This Row],[Top Default]],""))</f>
        <v/>
      </c>
      <c r="BR115" s="25"/>
      <c r="BS115" s="25"/>
      <c r="BT115" s="25" t="str">
        <f>IF(Table_Styles[[#This Row],[Right]]&lt;&gt;"",Table_Styles[[#This Row],[Right]],IF(Table_Styles[[#This Row],[Right Default]]&lt;&gt;"",Table_Styles[[#This Row],[Right Default]],""))</f>
        <v/>
      </c>
      <c r="BU115" s="25"/>
      <c r="BV115" s="25"/>
      <c r="BW115" s="25" t="str">
        <f>IF(Table_Styles[[#This Row],[Bottom]]&lt;&gt;"",Table_Styles[[#This Row],[Bottom]],IF(Table_Styles[[#This Row],[Bottom Default]]&lt;&gt;"",Table_Styles[[#This Row],[Bottom Default]],""))</f>
        <v/>
      </c>
      <c r="BX115" s="25"/>
      <c r="BY115" s="25"/>
      <c r="BZ115" s="25" t="str">
        <f>IF(Table_Styles[[#This Row],[Left]]&lt;&gt;"",Table_Styles[[#This Row],[Left]],IF(Table_Styles[[#This Row],[Left Default]]&lt;&gt;"",Table_Styles[[#This Row],[Left Default]],""))</f>
        <v/>
      </c>
      <c r="CA115" s="60"/>
      <c r="CB115" s="101" t="str">
        <f>IF(AND(Table_Styles[[#This Row],[Selector]]&lt;&gt;"",Table_Styles[[#This Row],[Font Family Used]]&lt;&gt;"",Table_Styles[[#This Row],[Font Weight Used]]&lt;&gt;""),Table_Styles[[#This Row],[Font Family Used]]&amp;" "&amp;Table_Styles[[#This Row],[Font Weight Used]],"")</f>
        <v/>
      </c>
      <c r="CC115" s="101" t="str">
        <f ca="1">IF(AND(Table_Styles[[#This Row],[Selector]],COUNTIF(OFFSET(CC:CC,0,0,ROW()-1,1),"="&amp;Table_Styles[[#This Row],[Font]])=0),Table_Styles[[#This Row],[Font]],"")</f>
        <v/>
      </c>
      <c r="CD115" s="101" t="str">
        <f ca="1">IF(Table_Styles[[#This Row],[Unique Font]]&lt;&gt;"",
"{""fontFamily"":"""&amp;Table_Styles[[#This Row],[Font Family Used]]&amp;""",""fontWeight"":"&amp;Table_Styles[[#This Row],[Font Weight Used]]&amp;"}","")</f>
        <v/>
      </c>
      <c r="CE11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#ff9629;background: #FFFFFF;border: none</v>
      </c>
      <c r="CF115" s="103" t="str">
        <f>IF(AND(Table_Styles[[#This Row],[Selector]]&lt;&gt;"", Table_Styles[[#This Row],[Config Properties]]&lt;&gt;""),
Table_Styles[[#This Row],[Selector]]&amp;" { "&amp;Table_Styles[[#This Row],[Config Properties]]&amp;" }","")</f>
        <v>nav .btn.btn-secondary:hover { color: #ff9629;background: #FFFFFF;border: none }</v>
      </c>
      <c r="CG115" s="103" t="str">
        <f xml:space="preserve">
SUBSTITUTE(SUBSTITUTE(SUBSTITUTE(SUBSTITUTE(SUBSTITUTE(SUBSTITUTE(SUBSTITUTE(SUBSTITUTE(Table_Styles[[#This Row],[Config]],
" {","{"),
"{ ","{"),
" }","}"),
"} ","}"),
" ,",","),
", ",","),
" :",":"),
": ",":")</f>
        <v>nav .btn.btn-secondary:hover{color:#ff9629;background:#FFFFFF;border:none}</v>
      </c>
    </row>
    <row r="116" spans="2:85" ht="21" customHeight="1">
      <c r="B116" s="174" t="s">
        <v>509</v>
      </c>
      <c r="C116" s="101" t="s">
        <v>510</v>
      </c>
      <c r="D116" s="60"/>
      <c r="E116" s="60"/>
      <c r="F116" s="25" t="str">
        <f>IF(Table_Styles[[#This Row],[Font Family]]&lt;&gt;"",Table_Styles[[#This Row],[Font Family]],IF(Table_Styles[[#This Row],[Font Family Default]]&lt;&gt;"",Table_Styles[[#This Row],[Font Family Default]],""))</f>
        <v/>
      </c>
      <c r="G116" s="60"/>
      <c r="H116" s="60"/>
      <c r="I116" s="25" t="str">
        <f>IF(Table_Styles[[#This Row],[Font Size]]&lt;&gt;"",Table_Styles[[#This Row],[Font Size]],IF(Table_Styles[[#This Row],[Font Size Default]]&lt;&gt;"",Table_Styles[[#This Row],[Font Size Default]],""))</f>
        <v/>
      </c>
      <c r="J116" s="60"/>
      <c r="K116" s="60"/>
      <c r="L116" s="25" t="str">
        <f>IF(Table_Styles[[#This Row],[Font Weight]]&lt;&gt;"",Table_Styles[[#This Row],[Font Weight]],IF(Table_Styles[[#This Row],[Font Weight Default]]&lt;&gt;"",Table_Styles[[#This Row],[Font Weight Default]],""))</f>
        <v/>
      </c>
      <c r="M116" s="60"/>
      <c r="N116" s="215" t="str">
        <f>Colour_Accent_1</f>
        <v>#ff9629</v>
      </c>
      <c r="O116" s="25" t="str">
        <f>IF(Table_Styles[[#This Row],[Colour]]&lt;&gt;"",Table_Styles[[#This Row],[Colour]],IF(Table_Styles[[#This Row],[Colour Default]]&lt;&gt;"",Table_Styles[[#This Row],[Colour Default]],""))</f>
        <v>#ff9629</v>
      </c>
      <c r="P116" s="213"/>
      <c r="Q116" s="62" t="s">
        <v>271</v>
      </c>
      <c r="R116" s="25" t="str">
        <f>IF(Table_Styles[[#This Row],[Background]]&lt;&gt;"",Table_Styles[[#This Row],[Background]],IF(Table_Styles[[#This Row],[Background Default]]&lt;&gt;"",Table_Styles[[#This Row],[Background Default]],""))</f>
        <v>#FFFFFF</v>
      </c>
      <c r="S116" s="29"/>
      <c r="T116" s="59" t="s">
        <v>409</v>
      </c>
      <c r="U116" s="25" t="str">
        <f>IF(Table_Styles[[#This Row],[Border]]&lt;&gt;"",Table_Styles[[#This Row],[Border]],IF(Table_Styles[[#This Row],[Border Default]]&lt;&gt;"",Table_Styles[[#This Row],[Border Default]],""))</f>
        <v>none</v>
      </c>
      <c r="V116" s="60"/>
      <c r="W116" s="60"/>
      <c r="X116" s="25" t="str">
        <f>IF(Table_Styles[[#This Row],[Border Radius]]&lt;&gt;"",Table_Styles[[#This Row],[Border Radius]],IF(Table_Styles[[#This Row],[Border Radius Default]]&lt;&gt;"",Table_Styles[[#This Row],[Border Radius Default]],""))</f>
        <v/>
      </c>
      <c r="Y116" s="60"/>
      <c r="Z116" s="60"/>
      <c r="AA116" s="25" t="str">
        <f>IF(Table_Styles[[#This Row],[MT]]&lt;&gt;"",Table_Styles[[#This Row],[MT]],IF(Table_Styles[[#This Row],[MT Default]]&lt;&gt;"",Table_Styles[[#This Row],[MT Default]],""))</f>
        <v/>
      </c>
      <c r="AB116" s="60"/>
      <c r="AC116" s="60"/>
      <c r="AD116" s="25" t="str">
        <f>IF(Table_Styles[[#This Row],[MR]]&lt;&gt;"",Table_Styles[[#This Row],[MR]],IF(Table_Styles[[#This Row],[MR Default]]&lt;&gt;"",Table_Styles[[#This Row],[MR Default]],""))</f>
        <v/>
      </c>
      <c r="AE116" s="60"/>
      <c r="AF116" s="60"/>
      <c r="AG116" s="25" t="str">
        <f>IF(Table_Styles[[#This Row],[MB]]&lt;&gt;"",Table_Styles[[#This Row],[MB]],IF(Table_Styles[[#This Row],[MB Default]]&lt;&gt;"",Table_Styles[[#This Row],[MB Default]],""))</f>
        <v/>
      </c>
      <c r="AH116" s="60"/>
      <c r="AI116" s="60"/>
      <c r="AJ116" s="25" t="str">
        <f>IF(Table_Styles[[#This Row],[ML]]&lt;&gt;"",Table_Styles[[#This Row],[ML]],IF(Table_Styles[[#This Row],[ML Default]]&lt;&gt;"",Table_Styles[[#This Row],[ML Default]],""))</f>
        <v/>
      </c>
      <c r="AK116" s="60"/>
      <c r="AL116" s="60"/>
      <c r="AM116" s="25" t="str">
        <f>IF(Table_Styles[[#This Row],[PT]]&lt;&gt;"",Table_Styles[[#This Row],[PT]],IF(Table_Styles[[#This Row],[PT Default]]&lt;&gt;"",Table_Styles[[#This Row],[PT Default]],""))</f>
        <v/>
      </c>
      <c r="AN116" s="60"/>
      <c r="AO116" s="60"/>
      <c r="AP116" s="25" t="str">
        <f>IF(Table_Styles[[#This Row],[PR]]&lt;&gt;"",Table_Styles[[#This Row],[PR]],IF(Table_Styles[[#This Row],[PR Default]]&lt;&gt;"",Table_Styles[[#This Row],[PR Default]],""))</f>
        <v/>
      </c>
      <c r="AQ116" s="60"/>
      <c r="AR116" s="60"/>
      <c r="AS116" s="25" t="str">
        <f>IF(Table_Styles[[#This Row],[PB]]&lt;&gt;"",Table_Styles[[#This Row],[PB]],IF(Table_Styles[[#This Row],[PB Default]]&lt;&gt;"",Table_Styles[[#This Row],[PB Default]],""))</f>
        <v/>
      </c>
      <c r="AT116" s="60"/>
      <c r="AU116" s="60"/>
      <c r="AV116" s="25" t="str">
        <f>IF(Table_Styles[[#This Row],[PL]]&lt;&gt;"",Table_Styles[[#This Row],[PL]],IF(Table_Styles[[#This Row],[PL Default]]&lt;&gt;"",Table_Styles[[#This Row],[PL Default]],""))</f>
        <v/>
      </c>
      <c r="AW116" s="60"/>
      <c r="AX116" s="60"/>
      <c r="AY116" s="25" t="str">
        <f>IF(Table_Styles[[#This Row],[BT]]&lt;&gt;"",Table_Styles[[#This Row],[BT]],IF(Table_Styles[[#This Row],[BT Default]]&lt;&gt;"",Table_Styles[[#This Row],[BT Default]],""))</f>
        <v/>
      </c>
      <c r="AZ116" s="60"/>
      <c r="BA116" s="60"/>
      <c r="BB116" s="25" t="str">
        <f>IF(Table_Styles[[#This Row],[BR]]&lt;&gt;"",Table_Styles[[#This Row],[BR]],IF(Table_Styles[[#This Row],[BR Default]]&lt;&gt;"",Table_Styles[[#This Row],[BR Default]],""))</f>
        <v/>
      </c>
      <c r="BC116" s="60"/>
      <c r="BD116" s="60"/>
      <c r="BE116" s="25" t="str">
        <f>IF(Table_Styles[[#This Row],[BB]]&lt;&gt;"",Table_Styles[[#This Row],[BB]],IF(Table_Styles[[#This Row],[BB Default]]&lt;&gt;"",Table_Styles[[#This Row],[BB Default]],""))</f>
        <v/>
      </c>
      <c r="BF116" s="60"/>
      <c r="BG116" s="60"/>
      <c r="BH116" s="25" t="str">
        <f>IF(Table_Styles[[#This Row],[BL]]&lt;&gt;"",Table_Styles[[#This Row],[BL]],IF(Table_Styles[[#This Row],[BL Default]]&lt;&gt;"",Table_Styles[[#This Row],[BL Default]],""))</f>
        <v/>
      </c>
      <c r="BI116" s="60"/>
      <c r="BJ116" s="60"/>
      <c r="BK116" s="25" t="str">
        <f>IF(Table_Styles[[#This Row],[Width]]&lt;&gt;"",Table_Styles[[#This Row],[Width]],IF(Table_Styles[[#This Row],[Width Default]]&lt;&gt;"",Table_Styles[[#This Row],[Width Default]],""))</f>
        <v/>
      </c>
      <c r="BL116" s="60"/>
      <c r="BM116" s="60"/>
      <c r="BN116" s="25" t="str">
        <f>IF(Table_Styles[[#This Row],[Height]]&lt;&gt;"",Table_Styles[[#This Row],[Height]],IF(Table_Styles[[#This Row],[Height Default]]&lt;&gt;"",Table_Styles[[#This Row],[Height Default]],""))</f>
        <v/>
      </c>
      <c r="BO116" s="25"/>
      <c r="BP116" s="25"/>
      <c r="BQ116" s="25" t="str">
        <f>IF(Table_Styles[[#This Row],[Top]]&lt;&gt;"",Table_Styles[[#This Row],[Top]],IF(Table_Styles[[#This Row],[Top Default]]&lt;&gt;"",Table_Styles[[#This Row],[Top Default]],""))</f>
        <v/>
      </c>
      <c r="BR116" s="25"/>
      <c r="BS116" s="25"/>
      <c r="BT116" s="25" t="str">
        <f>IF(Table_Styles[[#This Row],[Right]]&lt;&gt;"",Table_Styles[[#This Row],[Right]],IF(Table_Styles[[#This Row],[Right Default]]&lt;&gt;"",Table_Styles[[#This Row],[Right Default]],""))</f>
        <v/>
      </c>
      <c r="BU116" s="25"/>
      <c r="BV116" s="25"/>
      <c r="BW116" s="25" t="str">
        <f>IF(Table_Styles[[#This Row],[Bottom]]&lt;&gt;"",Table_Styles[[#This Row],[Bottom]],IF(Table_Styles[[#This Row],[Bottom Default]]&lt;&gt;"",Table_Styles[[#This Row],[Bottom Default]],""))</f>
        <v/>
      </c>
      <c r="BX116" s="25"/>
      <c r="BY116" s="25"/>
      <c r="BZ116" s="25" t="str">
        <f>IF(Table_Styles[[#This Row],[Left]]&lt;&gt;"",Table_Styles[[#This Row],[Left]],IF(Table_Styles[[#This Row],[Left Default]]&lt;&gt;"",Table_Styles[[#This Row],[Left Default]],""))</f>
        <v/>
      </c>
      <c r="CA116" s="60"/>
      <c r="CB116" s="101" t="str">
        <f>IF(AND(Table_Styles[[#This Row],[Selector]]&lt;&gt;"",Table_Styles[[#This Row],[Font Family Used]]&lt;&gt;"",Table_Styles[[#This Row],[Font Weight Used]]&lt;&gt;""),Table_Styles[[#This Row],[Font Family Used]]&amp;" "&amp;Table_Styles[[#This Row],[Font Weight Used]],"")</f>
        <v/>
      </c>
      <c r="CC116" s="101" t="str">
        <f ca="1">IF(AND(Table_Styles[[#This Row],[Selector]],COUNTIF(OFFSET(CC:CC,0,0,ROW()-1,1),"="&amp;Table_Styles[[#This Row],[Font]])=0),Table_Styles[[#This Row],[Font]],"")</f>
        <v/>
      </c>
      <c r="CD116" s="101" t="str">
        <f ca="1">IF(Table_Styles[[#This Row],[Unique Font]]&lt;&gt;"",
"{""fontFamily"":"""&amp;Table_Styles[[#This Row],[Font Family Used]]&amp;""",""fontWeight"":"&amp;Table_Styles[[#This Row],[Font Weight Used]]&amp;"}","")</f>
        <v/>
      </c>
      <c r="CE11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#ff9629;background: #FFFFFF;border: none</v>
      </c>
      <c r="CF116" s="103" t="str">
        <f>IF(AND(Table_Styles[[#This Row],[Selector]]&lt;&gt;"", Table_Styles[[#This Row],[Config Properties]]&lt;&gt;""),
Table_Styles[[#This Row],[Selector]]&amp;" { "&amp;Table_Styles[[#This Row],[Config Properties]]&amp;" }","")</f>
        <v>nav .btn.btn-secondary:active { color: #ff9629;background: #FFFFFF;border: none }</v>
      </c>
      <c r="CG116" s="103" t="str">
        <f xml:space="preserve">
SUBSTITUTE(SUBSTITUTE(SUBSTITUTE(SUBSTITUTE(SUBSTITUTE(SUBSTITUTE(SUBSTITUTE(SUBSTITUTE(Table_Styles[[#This Row],[Config]],
" {","{"),
"{ ","{"),
" }","}"),
"} ","}"),
" ,",","),
", ",","),
" :",":"),
": ",":")</f>
        <v>nav .btn.btn-secondary:active{color:#ff9629;background:#FFFFFF;border:none}</v>
      </c>
    </row>
    <row r="117" spans="2:85" ht="29.25" thickBot="1">
      <c r="B117" s="102" t="s">
        <v>511</v>
      </c>
      <c r="C117" s="102"/>
      <c r="D117" s="123"/>
      <c r="E117" s="123"/>
      <c r="F117" s="102" t="str">
        <f>IF(Table_Styles[[#This Row],[Font Family]]&lt;&gt;"",Table_Styles[[#This Row],[Font Family]],IF(Table_Styles[[#This Row],[Font Family Default]]&lt;&gt;"",Table_Styles[[#This Row],[Font Family Default]],""))</f>
        <v/>
      </c>
      <c r="G117" s="123"/>
      <c r="H117" s="123"/>
      <c r="I117" s="102" t="str">
        <f>IF(Table_Styles[[#This Row],[Font Size]]&lt;&gt;"",Table_Styles[[#This Row],[Font Size]],IF(Table_Styles[[#This Row],[Font Size Default]]&lt;&gt;"",Table_Styles[[#This Row],[Font Size Default]],""))</f>
        <v/>
      </c>
      <c r="J117" s="123"/>
      <c r="K117" s="123"/>
      <c r="L117" s="102" t="str">
        <f>IF(Table_Styles[[#This Row],[Font Weight]]&lt;&gt;"",Table_Styles[[#This Row],[Font Weight]],IF(Table_Styles[[#This Row],[Font Weight Default]]&lt;&gt;"",Table_Styles[[#This Row],[Font Weight Default]],""))</f>
        <v/>
      </c>
      <c r="M117" s="123"/>
      <c r="N117" s="123"/>
      <c r="O117" s="102" t="str">
        <f>IF(Table_Styles[[#This Row],[Colour]]&lt;&gt;"",Table_Styles[[#This Row],[Colour]],IF(Table_Styles[[#This Row],[Colour Default]]&lt;&gt;"",Table_Styles[[#This Row],[Colour Default]],""))</f>
        <v/>
      </c>
      <c r="P117" s="123"/>
      <c r="Q117" s="123"/>
      <c r="R117" s="102" t="str">
        <f>IF(Table_Styles[[#This Row],[Background]]&lt;&gt;"",Table_Styles[[#This Row],[Background]],IF(Table_Styles[[#This Row],[Background Default]]&lt;&gt;"",Table_Styles[[#This Row],[Background Default]],""))</f>
        <v/>
      </c>
      <c r="S117" s="123"/>
      <c r="T117" s="123"/>
      <c r="U117" s="102" t="str">
        <f>IF(Table_Styles[[#This Row],[Border]]&lt;&gt;"",Table_Styles[[#This Row],[Border]],IF(Table_Styles[[#This Row],[Border Default]]&lt;&gt;"",Table_Styles[[#This Row],[Border Default]],""))</f>
        <v/>
      </c>
      <c r="V117" s="123"/>
      <c r="W117" s="123"/>
      <c r="X117" s="102" t="str">
        <f>IF(Table_Styles[[#This Row],[Border Radius]]&lt;&gt;"",Table_Styles[[#This Row],[Border Radius]],IF(Table_Styles[[#This Row],[Border Radius Default]]&lt;&gt;"",Table_Styles[[#This Row],[Border Radius Default]],""))</f>
        <v/>
      </c>
      <c r="Y117" s="123"/>
      <c r="Z117" s="123"/>
      <c r="AA117" s="102" t="str">
        <f>IF(Table_Styles[[#This Row],[MT]]&lt;&gt;"",Table_Styles[[#This Row],[MT]],IF(Table_Styles[[#This Row],[MT Default]]&lt;&gt;"",Table_Styles[[#This Row],[MT Default]],""))</f>
        <v/>
      </c>
      <c r="AB117" s="123"/>
      <c r="AC117" s="123"/>
      <c r="AD117" s="102" t="str">
        <f>IF(Table_Styles[[#This Row],[MR]]&lt;&gt;"",Table_Styles[[#This Row],[MR]],IF(Table_Styles[[#This Row],[MR Default]]&lt;&gt;"",Table_Styles[[#This Row],[MR Default]],""))</f>
        <v/>
      </c>
      <c r="AE117" s="123"/>
      <c r="AF117" s="123"/>
      <c r="AG117" s="102" t="str">
        <f>IF(Table_Styles[[#This Row],[MB]]&lt;&gt;"",Table_Styles[[#This Row],[MB]],IF(Table_Styles[[#This Row],[MB Default]]&lt;&gt;"",Table_Styles[[#This Row],[MB Default]],""))</f>
        <v/>
      </c>
      <c r="AH117" s="123"/>
      <c r="AI117" s="123"/>
      <c r="AJ117" s="102" t="str">
        <f>IF(Table_Styles[[#This Row],[ML]]&lt;&gt;"",Table_Styles[[#This Row],[ML]],IF(Table_Styles[[#This Row],[ML Default]]&lt;&gt;"",Table_Styles[[#This Row],[ML Default]],""))</f>
        <v/>
      </c>
      <c r="AK117" s="123"/>
      <c r="AL117" s="123"/>
      <c r="AM117" s="102" t="str">
        <f>IF(Table_Styles[[#This Row],[PT]]&lt;&gt;"",Table_Styles[[#This Row],[PT]],IF(Table_Styles[[#This Row],[PT Default]]&lt;&gt;"",Table_Styles[[#This Row],[PT Default]],""))</f>
        <v/>
      </c>
      <c r="AN117" s="123"/>
      <c r="AO117" s="123"/>
      <c r="AP117" s="102" t="str">
        <f>IF(Table_Styles[[#This Row],[PR]]&lt;&gt;"",Table_Styles[[#This Row],[PR]],IF(Table_Styles[[#This Row],[PR Default]]&lt;&gt;"",Table_Styles[[#This Row],[PR Default]],""))</f>
        <v/>
      </c>
      <c r="AQ117" s="123"/>
      <c r="AR117" s="123"/>
      <c r="AS117" s="102" t="str">
        <f>IF(Table_Styles[[#This Row],[PB]]&lt;&gt;"",Table_Styles[[#This Row],[PB]],IF(Table_Styles[[#This Row],[PB Default]]&lt;&gt;"",Table_Styles[[#This Row],[PB Default]],""))</f>
        <v/>
      </c>
      <c r="AT117" s="123"/>
      <c r="AU117" s="123"/>
      <c r="AV117" s="102" t="str">
        <f>IF(Table_Styles[[#This Row],[PL]]&lt;&gt;"",Table_Styles[[#This Row],[PL]],IF(Table_Styles[[#This Row],[PL Default]]&lt;&gt;"",Table_Styles[[#This Row],[PL Default]],""))</f>
        <v/>
      </c>
      <c r="AW117" s="123"/>
      <c r="AX117" s="123"/>
      <c r="AY117" s="102" t="str">
        <f>IF(Table_Styles[[#This Row],[BT]]&lt;&gt;"",Table_Styles[[#This Row],[BT]],IF(Table_Styles[[#This Row],[BT Default]]&lt;&gt;"",Table_Styles[[#This Row],[BT Default]],""))</f>
        <v/>
      </c>
      <c r="AZ117" s="123"/>
      <c r="BA117" s="123"/>
      <c r="BB117" s="102" t="str">
        <f>IF(Table_Styles[[#This Row],[BR]]&lt;&gt;"",Table_Styles[[#This Row],[BR]],IF(Table_Styles[[#This Row],[BR Default]]&lt;&gt;"",Table_Styles[[#This Row],[BR Default]],""))</f>
        <v/>
      </c>
      <c r="BC117" s="123"/>
      <c r="BD117" s="123"/>
      <c r="BE117" s="102" t="str">
        <f>IF(Table_Styles[[#This Row],[BB]]&lt;&gt;"",Table_Styles[[#This Row],[BB]],IF(Table_Styles[[#This Row],[BB Default]]&lt;&gt;"",Table_Styles[[#This Row],[BB Default]],""))</f>
        <v/>
      </c>
      <c r="BF117" s="123"/>
      <c r="BG117" s="123"/>
      <c r="BH117" s="102" t="str">
        <f>IF(Table_Styles[[#This Row],[BL]]&lt;&gt;"",Table_Styles[[#This Row],[BL]],IF(Table_Styles[[#This Row],[BL Default]]&lt;&gt;"",Table_Styles[[#This Row],[BL Default]],""))</f>
        <v/>
      </c>
      <c r="BI117" s="123"/>
      <c r="BJ117" s="123"/>
      <c r="BK117" s="102" t="str">
        <f>IF(Table_Styles[[#This Row],[Width]]&lt;&gt;"",Table_Styles[[#This Row],[Width]],IF(Table_Styles[[#This Row],[Width Default]]&lt;&gt;"",Table_Styles[[#This Row],[Width Default]],""))</f>
        <v/>
      </c>
      <c r="BL117" s="123"/>
      <c r="BM117" s="123"/>
      <c r="BN117" s="102" t="str">
        <f>IF(Table_Styles[[#This Row],[Height]]&lt;&gt;"",Table_Styles[[#This Row],[Height]],IF(Table_Styles[[#This Row],[Height Default]]&lt;&gt;"",Table_Styles[[#This Row],[Height Default]],""))</f>
        <v/>
      </c>
      <c r="BO117" s="102"/>
      <c r="BP117" s="102"/>
      <c r="BQ117" s="102" t="str">
        <f>IF(Table_Styles[[#This Row],[Top]]&lt;&gt;"",Table_Styles[[#This Row],[Top]],IF(Table_Styles[[#This Row],[Top Default]]&lt;&gt;"",Table_Styles[[#This Row],[Top Default]],""))</f>
        <v/>
      </c>
      <c r="BR117" s="102"/>
      <c r="BS117" s="102"/>
      <c r="BT117" s="102" t="str">
        <f>IF(Table_Styles[[#This Row],[Right]]&lt;&gt;"",Table_Styles[[#This Row],[Right]],IF(Table_Styles[[#This Row],[Right Default]]&lt;&gt;"",Table_Styles[[#This Row],[Right Default]],""))</f>
        <v/>
      </c>
      <c r="BU117" s="102"/>
      <c r="BV117" s="102"/>
      <c r="BW117" s="102" t="str">
        <f>IF(Table_Styles[[#This Row],[Bottom]]&lt;&gt;"",Table_Styles[[#This Row],[Bottom]],IF(Table_Styles[[#This Row],[Bottom Default]]&lt;&gt;"",Table_Styles[[#This Row],[Bottom Default]],""))</f>
        <v/>
      </c>
      <c r="BX117" s="102"/>
      <c r="BY117" s="102"/>
      <c r="BZ117" s="102" t="str">
        <f>IF(Table_Styles[[#This Row],[Left]]&lt;&gt;"",Table_Styles[[#This Row],[Left]],IF(Table_Styles[[#This Row],[Left Default]]&lt;&gt;"",Table_Styles[[#This Row],[Left Default]],""))</f>
        <v/>
      </c>
      <c r="CA117" s="123"/>
      <c r="CB117" s="102" t="str">
        <f>IF(AND(Table_Styles[[#This Row],[Selector]]&lt;&gt;"",Table_Styles[[#This Row],[Font Family Used]]&lt;&gt;"",Table_Styles[[#This Row],[Font Weight Used]]&lt;&gt;""),Table_Styles[[#This Row],[Font Family Used]]&amp;" "&amp;Table_Styles[[#This Row],[Font Weight Used]],"")</f>
        <v/>
      </c>
      <c r="CC117" s="102" t="str">
        <f ca="1">IF(AND(Table_Styles[[#This Row],[Selector]],COUNTIF(OFFSET(CC:CC,0,0,ROW()-1,1),"="&amp;Table_Styles[[#This Row],[Font]])=0),Table_Styles[[#This Row],[Font]],"")</f>
        <v/>
      </c>
      <c r="CD117" s="102" t="str">
        <f ca="1">IF(Table_Styles[[#This Row],[Unique Font]]&lt;&gt;"",
"{""fontFamily"":"""&amp;Table_Styles[[#This Row],[Font Family Used]]&amp;""",""fontWeight"":"&amp;Table_Styles[[#This Row],[Font Weight Used]]&amp;"}","")</f>
        <v/>
      </c>
      <c r="CE117"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7" s="102" t="str">
        <f>IF(AND(Table_Styles[[#This Row],[Selector]]&lt;&gt;"", Table_Styles[[#This Row],[Config Properties]]&lt;&gt;""),
Table_Styles[[#This Row],[Selector]]&amp;" { "&amp;Table_Styles[[#This Row],[Config Properties]]&amp;" }","")</f>
        <v/>
      </c>
      <c r="CG117" s="102" t="str">
        <f xml:space="preserve">
SUBSTITUTE(SUBSTITUTE(SUBSTITUTE(SUBSTITUTE(SUBSTITUTE(SUBSTITUTE(SUBSTITUTE(SUBSTITUTE(Table_Styles[[#This Row],[Config]],
" {","{"),
"{ ","{"),
" }","}"),
"} ","}"),
" ,",","),
", ",","),
" :",":"),
": ",":")</f>
        <v/>
      </c>
    </row>
    <row r="118" spans="2:85" ht="21" customHeight="1">
      <c r="B118" s="101" t="s">
        <v>512</v>
      </c>
      <c r="C118" s="101" t="s">
        <v>513</v>
      </c>
      <c r="D118" s="60"/>
      <c r="E118" s="59" t="str">
        <f>Settings_Styling_Font_Headings</f>
        <v>Montserrat</v>
      </c>
      <c r="F118" s="25" t="str">
        <f>IF(Table_Styles[[#This Row],[Font Family]]&lt;&gt;"",Table_Styles[[#This Row],[Font Family]],IF(Table_Styles[[#This Row],[Font Family Default]]&lt;&gt;"",Table_Styles[[#This Row],[Font Family Default]],""))</f>
        <v>Montserrat</v>
      </c>
      <c r="G118" s="60"/>
      <c r="H118" s="173" t="s">
        <v>387</v>
      </c>
      <c r="I118" s="25" t="str">
        <f>IF(Table_Styles[[#This Row],[Font Size]]&lt;&gt;"",Table_Styles[[#This Row],[Font Size]],IF(Table_Styles[[#This Row],[Font Size Default]]&lt;&gt;"",Table_Styles[[#This Row],[Font Size Default]],""))</f>
        <v>20px</v>
      </c>
      <c r="J118" s="60"/>
      <c r="K118" s="60">
        <f>Settings_Styling_Font_Weight_Body_Text</f>
        <v>400</v>
      </c>
      <c r="L118" s="25">
        <f>IF(Table_Styles[[#This Row],[Font Weight]]&lt;&gt;"",Table_Styles[[#This Row],[Font Weight]],IF(Table_Styles[[#This Row],[Font Weight Default]]&lt;&gt;"",Table_Styles[[#This Row],[Font Weight Default]],""))</f>
        <v>400</v>
      </c>
      <c r="M118" s="60"/>
      <c r="N118" s="60"/>
      <c r="O118" s="25" t="str">
        <f>IF(Table_Styles[[#This Row],[Colour]]&lt;&gt;"",Table_Styles[[#This Row],[Colour]],IF(Table_Styles[[#This Row],[Colour Default]]&lt;&gt;"",Table_Styles[[#This Row],[Colour Default]],""))</f>
        <v/>
      </c>
      <c r="P118" s="60"/>
      <c r="Q118" s="60"/>
      <c r="R118" s="25" t="str">
        <f>IF(Table_Styles[[#This Row],[Background]]&lt;&gt;"",Table_Styles[[#This Row],[Background]],IF(Table_Styles[[#This Row],[Background Default]]&lt;&gt;"",Table_Styles[[#This Row],[Background Default]],""))</f>
        <v/>
      </c>
      <c r="S118" s="60"/>
      <c r="T118" s="60"/>
      <c r="U118" s="25" t="str">
        <f>IF(Table_Styles[[#This Row],[Border]]&lt;&gt;"",Table_Styles[[#This Row],[Border]],IF(Table_Styles[[#This Row],[Border Default]]&lt;&gt;"",Table_Styles[[#This Row],[Border Default]],""))</f>
        <v/>
      </c>
      <c r="V118" s="60"/>
      <c r="W118" s="60"/>
      <c r="X118" s="25" t="str">
        <f>IF(Table_Styles[[#This Row],[Border Radius]]&lt;&gt;"",Table_Styles[[#This Row],[Border Radius]],IF(Table_Styles[[#This Row],[Border Radius Default]]&lt;&gt;"",Table_Styles[[#This Row],[Border Radius Default]],""))</f>
        <v/>
      </c>
      <c r="Y118" s="60"/>
      <c r="Z118" s="62" t="s">
        <v>374</v>
      </c>
      <c r="AA118" s="25" t="str">
        <f>IF(Table_Styles[[#This Row],[MT]]&lt;&gt;"",Table_Styles[[#This Row],[MT]],IF(Table_Styles[[#This Row],[MT Default]]&lt;&gt;"",Table_Styles[[#This Row],[MT Default]],""))</f>
        <v>30px</v>
      </c>
      <c r="AB118" s="60"/>
      <c r="AC118" s="60"/>
      <c r="AD118" s="25" t="str">
        <f>IF(Table_Styles[[#This Row],[MR]]&lt;&gt;"",Table_Styles[[#This Row],[MR]],IF(Table_Styles[[#This Row],[MR Default]]&lt;&gt;"",Table_Styles[[#This Row],[MR Default]],""))</f>
        <v/>
      </c>
      <c r="AE118" s="60"/>
      <c r="AF118" s="62" t="s">
        <v>431</v>
      </c>
      <c r="AG118" s="25" t="str">
        <f>IF(Table_Styles[[#This Row],[MB]]&lt;&gt;"",Table_Styles[[#This Row],[MB]],IF(Table_Styles[[#This Row],[MB Default]]&lt;&gt;"",Table_Styles[[#This Row],[MB Default]],""))</f>
        <v>3px</v>
      </c>
      <c r="AH118" s="60"/>
      <c r="AI118" s="60"/>
      <c r="AJ118" s="25" t="str">
        <f>IF(Table_Styles[[#This Row],[ML]]&lt;&gt;"",Table_Styles[[#This Row],[ML]],IF(Table_Styles[[#This Row],[ML Default]]&lt;&gt;"",Table_Styles[[#This Row],[ML Default]],""))</f>
        <v/>
      </c>
      <c r="AK118" s="60"/>
      <c r="AL118" s="60"/>
      <c r="AM118" s="25" t="str">
        <f>IF(Table_Styles[[#This Row],[PT]]&lt;&gt;"",Table_Styles[[#This Row],[PT]],IF(Table_Styles[[#This Row],[PT Default]]&lt;&gt;"",Table_Styles[[#This Row],[PT Default]],""))</f>
        <v/>
      </c>
      <c r="AN118" s="60"/>
      <c r="AO118" s="60"/>
      <c r="AP118" s="25" t="str">
        <f>IF(Table_Styles[[#This Row],[PR]]&lt;&gt;"",Table_Styles[[#This Row],[PR]],IF(Table_Styles[[#This Row],[PR Default]]&lt;&gt;"",Table_Styles[[#This Row],[PR Default]],""))</f>
        <v/>
      </c>
      <c r="AQ118" s="60"/>
      <c r="AR118" s="173" t="s">
        <v>392</v>
      </c>
      <c r="AS118" s="25" t="str">
        <f>IF(Table_Styles[[#This Row],[PB]]&lt;&gt;"",Table_Styles[[#This Row],[PB]],IF(Table_Styles[[#This Row],[PB Default]]&lt;&gt;"",Table_Styles[[#This Row],[PB Default]],""))</f>
        <v>10px</v>
      </c>
      <c r="AT118" s="60"/>
      <c r="AU118" s="60"/>
      <c r="AV118" s="25" t="str">
        <f>IF(Table_Styles[[#This Row],[PL]]&lt;&gt;"",Table_Styles[[#This Row],[PL]],IF(Table_Styles[[#This Row],[PL Default]]&lt;&gt;"",Table_Styles[[#This Row],[PL Default]],""))</f>
        <v/>
      </c>
      <c r="AW118" s="60"/>
      <c r="AX118" s="60"/>
      <c r="AY118" s="25" t="str">
        <f>IF(Table_Styles[[#This Row],[BT]]&lt;&gt;"",Table_Styles[[#This Row],[BT]],IF(Table_Styles[[#This Row],[BT Default]]&lt;&gt;"",Table_Styles[[#This Row],[BT Default]],""))</f>
        <v/>
      </c>
      <c r="AZ118" s="60"/>
      <c r="BA118" s="60"/>
      <c r="BB118" s="25" t="str">
        <f>IF(Table_Styles[[#This Row],[BR]]&lt;&gt;"",Table_Styles[[#This Row],[BR]],IF(Table_Styles[[#This Row],[BR Default]]&lt;&gt;"",Table_Styles[[#This Row],[BR Default]],""))</f>
        <v/>
      </c>
      <c r="BC118" s="60"/>
      <c r="BD118" s="60"/>
      <c r="BE118" s="25" t="str">
        <f>IF(Table_Styles[[#This Row],[BB]]&lt;&gt;"",Table_Styles[[#This Row],[BB]],IF(Table_Styles[[#This Row],[BB Default]]&lt;&gt;"",Table_Styles[[#This Row],[BB Default]],""))</f>
        <v/>
      </c>
      <c r="BF118" s="60"/>
      <c r="BG118" s="60"/>
      <c r="BH118" s="25" t="str">
        <f>IF(Table_Styles[[#This Row],[BL]]&lt;&gt;"",Table_Styles[[#This Row],[BL]],IF(Table_Styles[[#This Row],[BL Default]]&lt;&gt;"",Table_Styles[[#This Row],[BL Default]],""))</f>
        <v/>
      </c>
      <c r="BI118" s="60"/>
      <c r="BJ118" s="60"/>
      <c r="BK118" s="25" t="str">
        <f>IF(Table_Styles[[#This Row],[Width]]&lt;&gt;"",Table_Styles[[#This Row],[Width]],IF(Table_Styles[[#This Row],[Width Default]]&lt;&gt;"",Table_Styles[[#This Row],[Width Default]],""))</f>
        <v/>
      </c>
      <c r="BL118" s="60"/>
      <c r="BM118" s="60"/>
      <c r="BN118" s="25" t="str">
        <f>IF(Table_Styles[[#This Row],[Height]]&lt;&gt;"",Table_Styles[[#This Row],[Height]],IF(Table_Styles[[#This Row],[Height Default]]&lt;&gt;"",Table_Styles[[#This Row],[Height Default]],""))</f>
        <v/>
      </c>
      <c r="BO118" s="25"/>
      <c r="BP118" s="25"/>
      <c r="BQ118" s="25" t="str">
        <f>IF(Table_Styles[[#This Row],[Top]]&lt;&gt;"",Table_Styles[[#This Row],[Top]],IF(Table_Styles[[#This Row],[Top Default]]&lt;&gt;"",Table_Styles[[#This Row],[Top Default]],""))</f>
        <v/>
      </c>
      <c r="BR118" s="25"/>
      <c r="BS118" s="25"/>
      <c r="BT118" s="25" t="str">
        <f>IF(Table_Styles[[#This Row],[Right]]&lt;&gt;"",Table_Styles[[#This Row],[Right]],IF(Table_Styles[[#This Row],[Right Default]]&lt;&gt;"",Table_Styles[[#This Row],[Right Default]],""))</f>
        <v/>
      </c>
      <c r="BU118" s="25"/>
      <c r="BV118" s="25"/>
      <c r="BW118" s="25" t="str">
        <f>IF(Table_Styles[[#This Row],[Bottom]]&lt;&gt;"",Table_Styles[[#This Row],[Bottom]],IF(Table_Styles[[#This Row],[Bottom Default]]&lt;&gt;"",Table_Styles[[#This Row],[Bottom Default]],""))</f>
        <v/>
      </c>
      <c r="BX118" s="25"/>
      <c r="BY118" s="25"/>
      <c r="BZ118" s="25" t="str">
        <f>IF(Table_Styles[[#This Row],[Left]]&lt;&gt;"",Table_Styles[[#This Row],[Left]],IF(Table_Styles[[#This Row],[Left Default]]&lt;&gt;"",Table_Styles[[#This Row],[Left Default]],""))</f>
        <v/>
      </c>
      <c r="CA118" s="60"/>
      <c r="CB118" s="101" t="str">
        <f>IF(AND(Table_Styles[[#This Row],[Selector]]&lt;&gt;"",Table_Styles[[#This Row],[Font Family Used]]&lt;&gt;"",Table_Styles[[#This Row],[Font Weight Used]]&lt;&gt;""),Table_Styles[[#This Row],[Font Family Used]]&amp;" "&amp;Table_Styles[[#This Row],[Font Weight Used]],"")</f>
        <v>Montserrat 400</v>
      </c>
      <c r="CC118" s="101" t="str">
        <f ca="1">IF(AND(Table_Styles[[#This Row],[Selector]],COUNTIF(OFFSET(CC:CC,0,0,ROW()-1,1),"="&amp;Table_Styles[[#This Row],[Font]])=0),Table_Styles[[#This Row],[Font]],"")</f>
        <v/>
      </c>
      <c r="CD118" s="101" t="str">
        <f ca="1">IF(Table_Styles[[#This Row],[Unique Font]]&lt;&gt;"",
"{""fontFamily"":"""&amp;Table_Styles[[#This Row],[Font Family Used]]&amp;""",""fontWeight"":"&amp;Table_Styles[[#This Row],[Font Weight Used]]&amp;"}","")</f>
        <v/>
      </c>
      <c r="CE11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20px;font-weight: 400;margin-top: 30px;margin-bottom: 3px;padding-bottom: 10px</v>
      </c>
      <c r="CF118" s="101" t="str">
        <f>IF(AND(Table_Styles[[#This Row],[Selector]]&lt;&gt;"", Table_Styles[[#This Row],[Config Properties]]&lt;&gt;""),
Table_Styles[[#This Row],[Selector]]&amp;" { "&amp;Table_Styles[[#This Row],[Config Properties]]&amp;" }","")</f>
        <v>nav#progress-bar h4 { font-family: 'Montserrat';font-size: 20px;font-weight: 400;margin-top: 30px;margin-bottom: 3px;padding-bottom: 10px }</v>
      </c>
      <c r="CG118" s="103" t="str">
        <f xml:space="preserve">
SUBSTITUTE(SUBSTITUTE(SUBSTITUTE(SUBSTITUTE(SUBSTITUTE(SUBSTITUTE(SUBSTITUTE(SUBSTITUTE(Table_Styles[[#This Row],[Config]],
" {","{"),
"{ ","{"),
" }","}"),
"} ","}"),
" ,",","),
", ",","),
" :",":"),
": ",":")</f>
        <v>nav#progress-bar h4{font-family:'Montserrat';font-size:20px;font-weight:400;margin-top:30px;margin-bottom:3px;padding-bottom:10px}</v>
      </c>
    </row>
    <row r="119" spans="2:85" ht="21" customHeight="1">
      <c r="B119" s="103" t="s">
        <v>514</v>
      </c>
      <c r="C119" s="104" t="s">
        <v>515</v>
      </c>
      <c r="D119" s="59"/>
      <c r="E119" s="59"/>
      <c r="F119" s="52" t="str">
        <f>IF(Table_Styles[[#This Row],[Font Family]]&lt;&gt;"",Table_Styles[[#This Row],[Font Family]],IF(Table_Styles[[#This Row],[Font Family Default]]&lt;&gt;"",Table_Styles[[#This Row],[Font Family Default]],""))</f>
        <v/>
      </c>
      <c r="G119" s="59"/>
      <c r="H119" s="59"/>
      <c r="I119" s="52" t="str">
        <f>IF(Table_Styles[[#This Row],[Font Size]]&lt;&gt;"",Table_Styles[[#This Row],[Font Size]],IF(Table_Styles[[#This Row],[Font Size Default]]&lt;&gt;"",Table_Styles[[#This Row],[Font Size Default]],""))</f>
        <v/>
      </c>
      <c r="J119" s="59"/>
      <c r="K119" s="59"/>
      <c r="L119" s="52" t="str">
        <f>IF(Table_Styles[[#This Row],[Font Weight]]&lt;&gt;"",Table_Styles[[#This Row],[Font Weight]],IF(Table_Styles[[#This Row],[Font Weight Default]]&lt;&gt;"",Table_Styles[[#This Row],[Font Weight Default]],""))</f>
        <v/>
      </c>
      <c r="M119" s="59"/>
      <c r="N119" s="59" t="str">
        <f>Colour_Foreground_1</f>
        <v>#1d1c1c</v>
      </c>
      <c r="O119" s="52" t="str">
        <f>IF(Table_Styles[[#This Row],[Colour]]&lt;&gt;"",Table_Styles[[#This Row],[Colour]],IF(Table_Styles[[#This Row],[Colour Default]]&lt;&gt;"",Table_Styles[[#This Row],[Colour Default]],""))</f>
        <v>#1d1c1c</v>
      </c>
      <c r="P119" s="59"/>
      <c r="Q119" s="59"/>
      <c r="R119" s="52" t="str">
        <f>IF(Table_Styles[[#This Row],[Background]]&lt;&gt;"",Table_Styles[[#This Row],[Background]],IF(Table_Styles[[#This Row],[Background Default]]&lt;&gt;"",Table_Styles[[#This Row],[Background Default]],""))</f>
        <v/>
      </c>
      <c r="S119" s="59"/>
      <c r="T119" s="59"/>
      <c r="U119" s="52" t="str">
        <f>IF(Table_Styles[[#This Row],[Border]]&lt;&gt;"",Table_Styles[[#This Row],[Border]],IF(Table_Styles[[#This Row],[Border Default]]&lt;&gt;"",Table_Styles[[#This Row],[Border Default]],""))</f>
        <v/>
      </c>
      <c r="V119" s="59"/>
      <c r="W119" s="59"/>
      <c r="X119" s="52" t="str">
        <f>IF(Table_Styles[[#This Row],[Border Radius]]&lt;&gt;"",Table_Styles[[#This Row],[Border Radius]],IF(Table_Styles[[#This Row],[Border Radius Default]]&lt;&gt;"",Table_Styles[[#This Row],[Border Radius Default]],""))</f>
        <v/>
      </c>
      <c r="Y119" s="59"/>
      <c r="Z119" s="59"/>
      <c r="AA119" s="52" t="str">
        <f>IF(Table_Styles[[#This Row],[MT]]&lt;&gt;"",Table_Styles[[#This Row],[MT]],IF(Table_Styles[[#This Row],[MT Default]]&lt;&gt;"",Table_Styles[[#This Row],[MT Default]],""))</f>
        <v/>
      </c>
      <c r="AB119" s="59"/>
      <c r="AC119" s="59"/>
      <c r="AD119" s="52" t="str">
        <f>IF(Table_Styles[[#This Row],[MR]]&lt;&gt;"",Table_Styles[[#This Row],[MR]],IF(Table_Styles[[#This Row],[MR Default]]&lt;&gt;"",Table_Styles[[#This Row],[MR Default]],""))</f>
        <v/>
      </c>
      <c r="AE119" s="59"/>
      <c r="AF119" s="59"/>
      <c r="AG119" s="52" t="str">
        <f>IF(Table_Styles[[#This Row],[MB]]&lt;&gt;"",Table_Styles[[#This Row],[MB]],IF(Table_Styles[[#This Row],[MB Default]]&lt;&gt;"",Table_Styles[[#This Row],[MB Default]],""))</f>
        <v/>
      </c>
      <c r="AH119" s="59"/>
      <c r="AI119" s="59"/>
      <c r="AJ119" s="52" t="str">
        <f>IF(Table_Styles[[#This Row],[ML]]&lt;&gt;"",Table_Styles[[#This Row],[ML]],IF(Table_Styles[[#This Row],[ML Default]]&lt;&gt;"",Table_Styles[[#This Row],[ML Default]],""))</f>
        <v/>
      </c>
      <c r="AK119" s="59"/>
      <c r="AL119" s="59"/>
      <c r="AM119" s="52" t="str">
        <f>IF(Table_Styles[[#This Row],[PT]]&lt;&gt;"",Table_Styles[[#This Row],[PT]],IF(Table_Styles[[#This Row],[PT Default]]&lt;&gt;"",Table_Styles[[#This Row],[PT Default]],""))</f>
        <v/>
      </c>
      <c r="AN119" s="59"/>
      <c r="AO119" s="59"/>
      <c r="AP119" s="52" t="str">
        <f>IF(Table_Styles[[#This Row],[PR]]&lt;&gt;"",Table_Styles[[#This Row],[PR]],IF(Table_Styles[[#This Row],[PR Default]]&lt;&gt;"",Table_Styles[[#This Row],[PR Default]],""))</f>
        <v/>
      </c>
      <c r="AQ119" s="59"/>
      <c r="AR119" s="59"/>
      <c r="AS119" s="52" t="str">
        <f>IF(Table_Styles[[#This Row],[PB]]&lt;&gt;"",Table_Styles[[#This Row],[PB]],IF(Table_Styles[[#This Row],[PB Default]]&lt;&gt;"",Table_Styles[[#This Row],[PB Default]],""))</f>
        <v/>
      </c>
      <c r="AT119" s="59"/>
      <c r="AU119" s="59"/>
      <c r="AV119" s="52" t="str">
        <f>IF(Table_Styles[[#This Row],[PL]]&lt;&gt;"",Table_Styles[[#This Row],[PL]],IF(Table_Styles[[#This Row],[PL Default]]&lt;&gt;"",Table_Styles[[#This Row],[PL Default]],""))</f>
        <v/>
      </c>
      <c r="AW119" s="59"/>
      <c r="AX119" s="59"/>
      <c r="AY119" s="52" t="str">
        <f>IF(Table_Styles[[#This Row],[BT]]&lt;&gt;"",Table_Styles[[#This Row],[BT]],IF(Table_Styles[[#This Row],[BT Default]]&lt;&gt;"",Table_Styles[[#This Row],[BT Default]],""))</f>
        <v/>
      </c>
      <c r="AZ119" s="59"/>
      <c r="BA119" s="59"/>
      <c r="BB119" s="52" t="str">
        <f>IF(Table_Styles[[#This Row],[BR]]&lt;&gt;"",Table_Styles[[#This Row],[BR]],IF(Table_Styles[[#This Row],[BR Default]]&lt;&gt;"",Table_Styles[[#This Row],[BR Default]],""))</f>
        <v/>
      </c>
      <c r="BC119" s="59"/>
      <c r="BD119" s="59" t="str">
        <f>"4px solid "&amp;Colour_Accent_1</f>
        <v>4px solid #ff9629</v>
      </c>
      <c r="BE119" s="52" t="str">
        <f>IF(Table_Styles[[#This Row],[BB]]&lt;&gt;"",Table_Styles[[#This Row],[BB]],IF(Table_Styles[[#This Row],[BB Default]]&lt;&gt;"",Table_Styles[[#This Row],[BB Default]],""))</f>
        <v>4px solid #ff9629</v>
      </c>
      <c r="BF119" s="59"/>
      <c r="BG119" s="59"/>
      <c r="BH119" s="52" t="str">
        <f>IF(Table_Styles[[#This Row],[BL]]&lt;&gt;"",Table_Styles[[#This Row],[BL]],IF(Table_Styles[[#This Row],[BL Default]]&lt;&gt;"",Table_Styles[[#This Row],[BL Default]],""))</f>
        <v/>
      </c>
      <c r="BI119" s="59"/>
      <c r="BJ119" s="59"/>
      <c r="BK119" s="52" t="str">
        <f>IF(Table_Styles[[#This Row],[Width]]&lt;&gt;"",Table_Styles[[#This Row],[Width]],IF(Table_Styles[[#This Row],[Width Default]]&lt;&gt;"",Table_Styles[[#This Row],[Width Default]],""))</f>
        <v/>
      </c>
      <c r="BL119" s="59"/>
      <c r="BM119" s="59"/>
      <c r="BN119" s="52" t="str">
        <f>IF(Table_Styles[[#This Row],[Height]]&lt;&gt;"",Table_Styles[[#This Row],[Height]],IF(Table_Styles[[#This Row],[Height Default]]&lt;&gt;"",Table_Styles[[#This Row],[Height Default]],""))</f>
        <v/>
      </c>
      <c r="BO119" s="52"/>
      <c r="BP119" s="52"/>
      <c r="BQ119" s="52" t="str">
        <f>IF(Table_Styles[[#This Row],[Top]]&lt;&gt;"",Table_Styles[[#This Row],[Top]],IF(Table_Styles[[#This Row],[Top Default]]&lt;&gt;"",Table_Styles[[#This Row],[Top Default]],""))</f>
        <v/>
      </c>
      <c r="BR119" s="52"/>
      <c r="BS119" s="52"/>
      <c r="BT119" s="52" t="str">
        <f>IF(Table_Styles[[#This Row],[Right]]&lt;&gt;"",Table_Styles[[#This Row],[Right]],IF(Table_Styles[[#This Row],[Right Default]]&lt;&gt;"",Table_Styles[[#This Row],[Right Default]],""))</f>
        <v/>
      </c>
      <c r="BU119" s="52"/>
      <c r="BV119" s="52"/>
      <c r="BW119" s="52" t="str">
        <f>IF(Table_Styles[[#This Row],[Bottom]]&lt;&gt;"",Table_Styles[[#This Row],[Bottom]],IF(Table_Styles[[#This Row],[Bottom Default]]&lt;&gt;"",Table_Styles[[#This Row],[Bottom Default]],""))</f>
        <v/>
      </c>
      <c r="BX119" s="52"/>
      <c r="BY119" s="52"/>
      <c r="BZ119" s="52" t="str">
        <f>IF(Table_Styles[[#This Row],[Left]]&lt;&gt;"",Table_Styles[[#This Row],[Left]],IF(Table_Styles[[#This Row],[Left Default]]&lt;&gt;"",Table_Styles[[#This Row],[Left Default]],""))</f>
        <v/>
      </c>
      <c r="CA119" s="59"/>
      <c r="CB119" s="103" t="str">
        <f>IF(AND(Table_Styles[[#This Row],[Selector]]&lt;&gt;"",Table_Styles[[#This Row],[Font Family Used]]&lt;&gt;"",Table_Styles[[#This Row],[Font Weight Used]]&lt;&gt;""),Table_Styles[[#This Row],[Font Family Used]]&amp;" "&amp;Table_Styles[[#This Row],[Font Weight Used]],"")</f>
        <v/>
      </c>
      <c r="CC119" s="103" t="str">
        <f ca="1">IF(AND(Table_Styles[[#This Row],[Selector]],COUNTIF(OFFSET(CC:CC,0,0,ROW()-1,1),"="&amp;Table_Styles[[#This Row],[Font]])=0),Table_Styles[[#This Row],[Font]],"")</f>
        <v/>
      </c>
      <c r="CD119" s="103" t="str">
        <f ca="1">IF(Table_Styles[[#This Row],[Unique Font]]&lt;&gt;"",
"{""fontFamily"":"""&amp;Table_Styles[[#This Row],[Font Family Used]]&amp;""",""fontWeight"":"&amp;Table_Styles[[#This Row],[Font Weight Used]]&amp;"}","")</f>
        <v/>
      </c>
      <c r="CE11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#1d1c1c;border-bottom: 4px solid #ff9629</v>
      </c>
      <c r="CF119" s="103" t="str">
        <f>IF(AND(Table_Styles[[#This Row],[Selector]]&lt;&gt;"", Table_Styles[[#This Row],[Config Properties]]&lt;&gt;""),
Table_Styles[[#This Row],[Selector]]&amp;" { "&amp;Table_Styles[[#This Row],[Config Properties]]&amp;" }","")</f>
        <v>nav#progress-bar h4.active { color: #1d1c1c;border-bottom: 4px solid #ff9629 }</v>
      </c>
      <c r="CG119" s="103" t="str">
        <f xml:space="preserve">
SUBSTITUTE(SUBSTITUTE(SUBSTITUTE(SUBSTITUTE(SUBSTITUTE(SUBSTITUTE(SUBSTITUTE(SUBSTITUTE(Table_Styles[[#This Row],[Config]],
" {","{"),
"{ ","{"),
" }","}"),
"} ","}"),
" ,",","),
", ",","),
" :",":"),
": ",":")</f>
        <v>nav#progress-bar h4.active{color:#1d1c1c;border-bottom:4px solid #ff9629}</v>
      </c>
    </row>
    <row r="120" spans="2:85" ht="21" customHeight="1">
      <c r="B120" s="103" t="s">
        <v>516</v>
      </c>
      <c r="C120" s="103" t="s">
        <v>517</v>
      </c>
      <c r="D120" s="59"/>
      <c r="E120" s="59"/>
      <c r="F120" s="52" t="str">
        <f>IF(Table_Styles[[#This Row],[Font Family]]&lt;&gt;"",Table_Styles[[#This Row],[Font Family]],IF(Table_Styles[[#This Row],[Font Family Default]]&lt;&gt;"",Table_Styles[[#This Row],[Font Family Default]],""))</f>
        <v/>
      </c>
      <c r="G120" s="59"/>
      <c r="H120" s="59"/>
      <c r="I120" s="52" t="str">
        <f>IF(Table_Styles[[#This Row],[Font Size]]&lt;&gt;"",Table_Styles[[#This Row],[Font Size]],IF(Table_Styles[[#This Row],[Font Size Default]]&lt;&gt;"",Table_Styles[[#This Row],[Font Size Default]],""))</f>
        <v/>
      </c>
      <c r="J120" s="59"/>
      <c r="K120" s="59"/>
      <c r="L120" s="52" t="str">
        <f>IF(Table_Styles[[#This Row],[Font Weight]]&lt;&gt;"",Table_Styles[[#This Row],[Font Weight]],IF(Table_Styles[[#This Row],[Font Weight Default]]&lt;&gt;"",Table_Styles[[#This Row],[Font Weight Default]],""))</f>
        <v/>
      </c>
      <c r="M120" s="59"/>
      <c r="N120" s="177" t="s">
        <v>518</v>
      </c>
      <c r="O120" s="52" t="str">
        <f>IF(Table_Styles[[#This Row],[Colour]]&lt;&gt;"",Table_Styles[[#This Row],[Colour]],IF(Table_Styles[[#This Row],[Colour Default]]&lt;&gt;"",Table_Styles[[#This Row],[Colour Default]],""))</f>
        <v>#d6dce0</v>
      </c>
      <c r="P120" s="59"/>
      <c r="Q120" s="59"/>
      <c r="R120" s="52" t="str">
        <f>IF(Table_Styles[[#This Row],[Background]]&lt;&gt;"",Table_Styles[[#This Row],[Background]],IF(Table_Styles[[#This Row],[Background Default]]&lt;&gt;"",Table_Styles[[#This Row],[Background Default]],""))</f>
        <v/>
      </c>
      <c r="S120" s="59"/>
      <c r="T120" s="59"/>
      <c r="U120" s="52" t="str">
        <f>IF(Table_Styles[[#This Row],[Border]]&lt;&gt;"",Table_Styles[[#This Row],[Border]],IF(Table_Styles[[#This Row],[Border Default]]&lt;&gt;"",Table_Styles[[#This Row],[Border Default]],""))</f>
        <v/>
      </c>
      <c r="V120" s="59"/>
      <c r="W120" s="59"/>
      <c r="X120" s="52" t="str">
        <f>IF(Table_Styles[[#This Row],[Border Radius]]&lt;&gt;"",Table_Styles[[#This Row],[Border Radius]],IF(Table_Styles[[#This Row],[Border Radius Default]]&lt;&gt;"",Table_Styles[[#This Row],[Border Radius Default]],""))</f>
        <v/>
      </c>
      <c r="Y120" s="59"/>
      <c r="Z120" s="59"/>
      <c r="AA120" s="52" t="str">
        <f>IF(Table_Styles[[#This Row],[MT]]&lt;&gt;"",Table_Styles[[#This Row],[MT]],IF(Table_Styles[[#This Row],[MT Default]]&lt;&gt;"",Table_Styles[[#This Row],[MT Default]],""))</f>
        <v/>
      </c>
      <c r="AB120" s="59"/>
      <c r="AC120" s="59"/>
      <c r="AD120" s="52" t="str">
        <f>IF(Table_Styles[[#This Row],[MR]]&lt;&gt;"",Table_Styles[[#This Row],[MR]],IF(Table_Styles[[#This Row],[MR Default]]&lt;&gt;"",Table_Styles[[#This Row],[MR Default]],""))</f>
        <v/>
      </c>
      <c r="AE120" s="59"/>
      <c r="AF120" s="59"/>
      <c r="AG120" s="52" t="str">
        <f>IF(Table_Styles[[#This Row],[MB]]&lt;&gt;"",Table_Styles[[#This Row],[MB]],IF(Table_Styles[[#This Row],[MB Default]]&lt;&gt;"",Table_Styles[[#This Row],[MB Default]],""))</f>
        <v/>
      </c>
      <c r="AH120" s="59"/>
      <c r="AI120" s="59"/>
      <c r="AJ120" s="52" t="str">
        <f>IF(Table_Styles[[#This Row],[ML]]&lt;&gt;"",Table_Styles[[#This Row],[ML]],IF(Table_Styles[[#This Row],[ML Default]]&lt;&gt;"",Table_Styles[[#This Row],[ML Default]],""))</f>
        <v/>
      </c>
      <c r="AK120" s="59"/>
      <c r="AL120" s="59"/>
      <c r="AM120" s="52" t="str">
        <f>IF(Table_Styles[[#This Row],[PT]]&lt;&gt;"",Table_Styles[[#This Row],[PT]],IF(Table_Styles[[#This Row],[PT Default]]&lt;&gt;"",Table_Styles[[#This Row],[PT Default]],""))</f>
        <v/>
      </c>
      <c r="AN120" s="59"/>
      <c r="AO120" s="59"/>
      <c r="AP120" s="52" t="str">
        <f>IF(Table_Styles[[#This Row],[PR]]&lt;&gt;"",Table_Styles[[#This Row],[PR]],IF(Table_Styles[[#This Row],[PR Default]]&lt;&gt;"",Table_Styles[[#This Row],[PR Default]],""))</f>
        <v/>
      </c>
      <c r="AQ120" s="59"/>
      <c r="AR120" s="59"/>
      <c r="AS120" s="52" t="str">
        <f>IF(Table_Styles[[#This Row],[PB]]&lt;&gt;"",Table_Styles[[#This Row],[PB]],IF(Table_Styles[[#This Row],[PB Default]]&lt;&gt;"",Table_Styles[[#This Row],[PB Default]],""))</f>
        <v/>
      </c>
      <c r="AT120" s="59"/>
      <c r="AU120" s="59"/>
      <c r="AV120" s="52" t="str">
        <f>IF(Table_Styles[[#This Row],[PL]]&lt;&gt;"",Table_Styles[[#This Row],[PL]],IF(Table_Styles[[#This Row],[PL Default]]&lt;&gt;"",Table_Styles[[#This Row],[PL Default]],""))</f>
        <v/>
      </c>
      <c r="AW120" s="59"/>
      <c r="AX120" s="59"/>
      <c r="AY120" s="52" t="str">
        <f>IF(Table_Styles[[#This Row],[BT]]&lt;&gt;"",Table_Styles[[#This Row],[BT]],IF(Table_Styles[[#This Row],[BT Default]]&lt;&gt;"",Table_Styles[[#This Row],[BT Default]],""))</f>
        <v/>
      </c>
      <c r="AZ120" s="59"/>
      <c r="BA120" s="59"/>
      <c r="BB120" s="52" t="str">
        <f>IF(Table_Styles[[#This Row],[BR]]&lt;&gt;"",Table_Styles[[#This Row],[BR]],IF(Table_Styles[[#This Row],[BR Default]]&lt;&gt;"",Table_Styles[[#This Row],[BR Default]],""))</f>
        <v/>
      </c>
      <c r="BC120" s="59"/>
      <c r="BD120" s="177" t="s">
        <v>519</v>
      </c>
      <c r="BE120" s="52" t="str">
        <f>IF(Table_Styles[[#This Row],[BB]]&lt;&gt;"",Table_Styles[[#This Row],[BB]],IF(Table_Styles[[#This Row],[BB Default]]&lt;&gt;"",Table_Styles[[#This Row],[BB Default]],""))</f>
        <v>4px solid #e4eaee</v>
      </c>
      <c r="BF120" s="59"/>
      <c r="BG120" s="59"/>
      <c r="BH120" s="52" t="str">
        <f>IF(Table_Styles[[#This Row],[BL]]&lt;&gt;"",Table_Styles[[#This Row],[BL]],IF(Table_Styles[[#This Row],[BL Default]]&lt;&gt;"",Table_Styles[[#This Row],[BL Default]],""))</f>
        <v/>
      </c>
      <c r="BI120" s="59"/>
      <c r="BJ120" s="59"/>
      <c r="BK120" s="52" t="str">
        <f>IF(Table_Styles[[#This Row],[Width]]&lt;&gt;"",Table_Styles[[#This Row],[Width]],IF(Table_Styles[[#This Row],[Width Default]]&lt;&gt;"",Table_Styles[[#This Row],[Width Default]],""))</f>
        <v/>
      </c>
      <c r="BL120" s="59"/>
      <c r="BM120" s="59"/>
      <c r="BN120" s="52" t="str">
        <f>IF(Table_Styles[[#This Row],[Height]]&lt;&gt;"",Table_Styles[[#This Row],[Height]],IF(Table_Styles[[#This Row],[Height Default]]&lt;&gt;"",Table_Styles[[#This Row],[Height Default]],""))</f>
        <v/>
      </c>
      <c r="BO120" s="52"/>
      <c r="BP120" s="52"/>
      <c r="BQ120" s="52" t="str">
        <f>IF(Table_Styles[[#This Row],[Top]]&lt;&gt;"",Table_Styles[[#This Row],[Top]],IF(Table_Styles[[#This Row],[Top Default]]&lt;&gt;"",Table_Styles[[#This Row],[Top Default]],""))</f>
        <v/>
      </c>
      <c r="BR120" s="52"/>
      <c r="BS120" s="52"/>
      <c r="BT120" s="52" t="str">
        <f>IF(Table_Styles[[#This Row],[Right]]&lt;&gt;"",Table_Styles[[#This Row],[Right]],IF(Table_Styles[[#This Row],[Right Default]]&lt;&gt;"",Table_Styles[[#This Row],[Right Default]],""))</f>
        <v/>
      </c>
      <c r="BU120" s="52"/>
      <c r="BV120" s="52"/>
      <c r="BW120" s="52" t="str">
        <f>IF(Table_Styles[[#This Row],[Bottom]]&lt;&gt;"",Table_Styles[[#This Row],[Bottom]],IF(Table_Styles[[#This Row],[Bottom Default]]&lt;&gt;"",Table_Styles[[#This Row],[Bottom Default]],""))</f>
        <v/>
      </c>
      <c r="BX120" s="52"/>
      <c r="BY120" s="52"/>
      <c r="BZ120" s="52" t="str">
        <f>IF(Table_Styles[[#This Row],[Left]]&lt;&gt;"",Table_Styles[[#This Row],[Left]],IF(Table_Styles[[#This Row],[Left Default]]&lt;&gt;"",Table_Styles[[#This Row],[Left Default]],""))</f>
        <v/>
      </c>
      <c r="CA120" s="59"/>
      <c r="CB120" s="103" t="str">
        <f>IF(AND(Table_Styles[[#This Row],[Selector]]&lt;&gt;"",Table_Styles[[#This Row],[Font Family Used]]&lt;&gt;"",Table_Styles[[#This Row],[Font Weight Used]]&lt;&gt;""),Table_Styles[[#This Row],[Font Family Used]]&amp;" "&amp;Table_Styles[[#This Row],[Font Weight Used]],"")</f>
        <v/>
      </c>
      <c r="CC120" s="103" t="str">
        <f ca="1">IF(AND(Table_Styles[[#This Row],[Selector]],COUNTIF(OFFSET(CC:CC,0,0,ROW()-1,1),"="&amp;Table_Styles[[#This Row],[Font]])=0),Table_Styles[[#This Row],[Font]],"")</f>
        <v/>
      </c>
      <c r="CD120" s="103" t="str">
        <f ca="1">IF(Table_Styles[[#This Row],[Unique Font]]&lt;&gt;"",
"{""fontFamily"":"""&amp;Table_Styles[[#This Row],[Font Family Used]]&amp;""",""fontWeight"":"&amp;Table_Styles[[#This Row],[Font Weight Used]]&amp;"}","")</f>
        <v/>
      </c>
      <c r="CE12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#d6dce0;border-bottom: 4px solid #e4eaee</v>
      </c>
      <c r="CF120" s="103" t="str">
        <f>IF(AND(Table_Styles[[#This Row],[Selector]]&lt;&gt;"", Table_Styles[[#This Row],[Config Properties]]&lt;&gt;""),
Table_Styles[[#This Row],[Selector]]&amp;" { "&amp;Table_Styles[[#This Row],[Config Properties]]&amp;" }","")</f>
        <v>nav#progress-bar h4.inactive { color: #d6dce0;border-bottom: 4px solid #e4eaee }</v>
      </c>
      <c r="CG120" s="103" t="str">
        <f xml:space="preserve">
SUBSTITUTE(SUBSTITUTE(SUBSTITUTE(SUBSTITUTE(SUBSTITUTE(SUBSTITUTE(SUBSTITUTE(SUBSTITUTE(Table_Styles[[#This Row],[Config]],
" {","{"),
"{ ","{"),
" }","}"),
"} ","}"),
" ,",","),
", ",","),
" :",":"),
": ",":")</f>
        <v>nav#progress-bar h4.inactive{color:#d6dce0;border-bottom:4px solid #e4eaee}</v>
      </c>
    </row>
    <row r="121" spans="2:85" ht="29.25" thickBot="1">
      <c r="B121" s="102" t="s">
        <v>381</v>
      </c>
      <c r="C121" s="102"/>
      <c r="D121" s="123"/>
      <c r="E121" s="123"/>
      <c r="F121" s="102" t="str">
        <f>IF(Table_Styles[[#This Row],[Font Family]]&lt;&gt;"",Table_Styles[[#This Row],[Font Family]],IF(Table_Styles[[#This Row],[Font Family Default]]&lt;&gt;"",Table_Styles[[#This Row],[Font Family Default]],""))</f>
        <v/>
      </c>
      <c r="G121" s="123"/>
      <c r="H121" s="123"/>
      <c r="I121" s="102" t="str">
        <f>IF(Table_Styles[[#This Row],[Font Size]]&lt;&gt;"",Table_Styles[[#This Row],[Font Size]],IF(Table_Styles[[#This Row],[Font Size Default]]&lt;&gt;"",Table_Styles[[#This Row],[Font Size Default]],""))</f>
        <v/>
      </c>
      <c r="J121" s="123"/>
      <c r="K121" s="123"/>
      <c r="L121" s="102" t="str">
        <f>IF(Table_Styles[[#This Row],[Font Weight]]&lt;&gt;"",Table_Styles[[#This Row],[Font Weight]],IF(Table_Styles[[#This Row],[Font Weight Default]]&lt;&gt;"",Table_Styles[[#This Row],[Font Weight Default]],""))</f>
        <v/>
      </c>
      <c r="M121" s="123"/>
      <c r="N121" s="123"/>
      <c r="O121" s="102" t="str">
        <f>IF(Table_Styles[[#This Row],[Colour]]&lt;&gt;"",Table_Styles[[#This Row],[Colour]],IF(Table_Styles[[#This Row],[Colour Default]]&lt;&gt;"",Table_Styles[[#This Row],[Colour Default]],""))</f>
        <v/>
      </c>
      <c r="P121" s="123"/>
      <c r="Q121" s="123"/>
      <c r="R121" s="102" t="str">
        <f>IF(Table_Styles[[#This Row],[Background]]&lt;&gt;"",Table_Styles[[#This Row],[Background]],IF(Table_Styles[[#This Row],[Background Default]]&lt;&gt;"",Table_Styles[[#This Row],[Background Default]],""))</f>
        <v/>
      </c>
      <c r="S121" s="123"/>
      <c r="T121" s="123"/>
      <c r="U121" s="102" t="str">
        <f>IF(Table_Styles[[#This Row],[Border]]&lt;&gt;"",Table_Styles[[#This Row],[Border]],IF(Table_Styles[[#This Row],[Border Default]]&lt;&gt;"",Table_Styles[[#This Row],[Border Default]],""))</f>
        <v/>
      </c>
      <c r="V121" s="123"/>
      <c r="W121" s="123"/>
      <c r="X121" s="102" t="str">
        <f>IF(Table_Styles[[#This Row],[Border Radius]]&lt;&gt;"",Table_Styles[[#This Row],[Border Radius]],IF(Table_Styles[[#This Row],[Border Radius Default]]&lt;&gt;"",Table_Styles[[#This Row],[Border Radius Default]],""))</f>
        <v/>
      </c>
      <c r="Y121" s="123"/>
      <c r="Z121" s="123"/>
      <c r="AA121" s="102" t="str">
        <f>IF(Table_Styles[[#This Row],[MT]]&lt;&gt;"",Table_Styles[[#This Row],[MT]],IF(Table_Styles[[#This Row],[MT Default]]&lt;&gt;"",Table_Styles[[#This Row],[MT Default]],""))</f>
        <v/>
      </c>
      <c r="AB121" s="123"/>
      <c r="AC121" s="123"/>
      <c r="AD121" s="102" t="str">
        <f>IF(Table_Styles[[#This Row],[MR]]&lt;&gt;"",Table_Styles[[#This Row],[MR]],IF(Table_Styles[[#This Row],[MR Default]]&lt;&gt;"",Table_Styles[[#This Row],[MR Default]],""))</f>
        <v/>
      </c>
      <c r="AE121" s="123"/>
      <c r="AF121" s="123"/>
      <c r="AG121" s="102" t="str">
        <f>IF(Table_Styles[[#This Row],[MB]]&lt;&gt;"",Table_Styles[[#This Row],[MB]],IF(Table_Styles[[#This Row],[MB Default]]&lt;&gt;"",Table_Styles[[#This Row],[MB Default]],""))</f>
        <v/>
      </c>
      <c r="AH121" s="123"/>
      <c r="AI121" s="123"/>
      <c r="AJ121" s="102" t="str">
        <f>IF(Table_Styles[[#This Row],[ML]]&lt;&gt;"",Table_Styles[[#This Row],[ML]],IF(Table_Styles[[#This Row],[ML Default]]&lt;&gt;"",Table_Styles[[#This Row],[ML Default]],""))</f>
        <v/>
      </c>
      <c r="AK121" s="123"/>
      <c r="AL121" s="123"/>
      <c r="AM121" s="102" t="str">
        <f>IF(Table_Styles[[#This Row],[PT]]&lt;&gt;"",Table_Styles[[#This Row],[PT]],IF(Table_Styles[[#This Row],[PT Default]]&lt;&gt;"",Table_Styles[[#This Row],[PT Default]],""))</f>
        <v/>
      </c>
      <c r="AN121" s="123"/>
      <c r="AO121" s="123"/>
      <c r="AP121" s="102" t="str">
        <f>IF(Table_Styles[[#This Row],[PR]]&lt;&gt;"",Table_Styles[[#This Row],[PR]],IF(Table_Styles[[#This Row],[PR Default]]&lt;&gt;"",Table_Styles[[#This Row],[PR Default]],""))</f>
        <v/>
      </c>
      <c r="AQ121" s="123"/>
      <c r="AR121" s="123"/>
      <c r="AS121" s="102" t="str">
        <f>IF(Table_Styles[[#This Row],[PB]]&lt;&gt;"",Table_Styles[[#This Row],[PB]],IF(Table_Styles[[#This Row],[PB Default]]&lt;&gt;"",Table_Styles[[#This Row],[PB Default]],""))</f>
        <v/>
      </c>
      <c r="AT121" s="123"/>
      <c r="AU121" s="123"/>
      <c r="AV121" s="102" t="str">
        <f>IF(Table_Styles[[#This Row],[PL]]&lt;&gt;"",Table_Styles[[#This Row],[PL]],IF(Table_Styles[[#This Row],[PL Default]]&lt;&gt;"",Table_Styles[[#This Row],[PL Default]],""))</f>
        <v/>
      </c>
      <c r="AW121" s="123"/>
      <c r="AX121" s="123"/>
      <c r="AY121" s="102" t="str">
        <f>IF(Table_Styles[[#This Row],[BT]]&lt;&gt;"",Table_Styles[[#This Row],[BT]],IF(Table_Styles[[#This Row],[BT Default]]&lt;&gt;"",Table_Styles[[#This Row],[BT Default]],""))</f>
        <v/>
      </c>
      <c r="AZ121" s="123"/>
      <c r="BA121" s="123"/>
      <c r="BB121" s="102" t="str">
        <f>IF(Table_Styles[[#This Row],[BR]]&lt;&gt;"",Table_Styles[[#This Row],[BR]],IF(Table_Styles[[#This Row],[BR Default]]&lt;&gt;"",Table_Styles[[#This Row],[BR Default]],""))</f>
        <v/>
      </c>
      <c r="BC121" s="123"/>
      <c r="BD121" s="123"/>
      <c r="BE121" s="102" t="str">
        <f>IF(Table_Styles[[#This Row],[BB]]&lt;&gt;"",Table_Styles[[#This Row],[BB]],IF(Table_Styles[[#This Row],[BB Default]]&lt;&gt;"",Table_Styles[[#This Row],[BB Default]],""))</f>
        <v/>
      </c>
      <c r="BF121" s="123"/>
      <c r="BG121" s="123"/>
      <c r="BH121" s="102" t="str">
        <f>IF(Table_Styles[[#This Row],[BL]]&lt;&gt;"",Table_Styles[[#This Row],[BL]],IF(Table_Styles[[#This Row],[BL Default]]&lt;&gt;"",Table_Styles[[#This Row],[BL Default]],""))</f>
        <v/>
      </c>
      <c r="BI121" s="123"/>
      <c r="BJ121" s="123"/>
      <c r="BK121" s="102" t="str">
        <f>IF(Table_Styles[[#This Row],[Width]]&lt;&gt;"",Table_Styles[[#This Row],[Width]],IF(Table_Styles[[#This Row],[Width Default]]&lt;&gt;"",Table_Styles[[#This Row],[Width Default]],""))</f>
        <v/>
      </c>
      <c r="BL121" s="123"/>
      <c r="BM121" s="123"/>
      <c r="BN121" s="102" t="str">
        <f>IF(Table_Styles[[#This Row],[Height]]&lt;&gt;"",Table_Styles[[#This Row],[Height]],IF(Table_Styles[[#This Row],[Height Default]]&lt;&gt;"",Table_Styles[[#This Row],[Height Default]],""))</f>
        <v/>
      </c>
      <c r="BO121" s="102"/>
      <c r="BP121" s="102"/>
      <c r="BQ121" s="102" t="str">
        <f>IF(Table_Styles[[#This Row],[Top]]&lt;&gt;"",Table_Styles[[#This Row],[Top]],IF(Table_Styles[[#This Row],[Top Default]]&lt;&gt;"",Table_Styles[[#This Row],[Top Default]],""))</f>
        <v/>
      </c>
      <c r="BR121" s="102"/>
      <c r="BS121" s="102"/>
      <c r="BT121" s="102" t="str">
        <f>IF(Table_Styles[[#This Row],[Right]]&lt;&gt;"",Table_Styles[[#This Row],[Right]],IF(Table_Styles[[#This Row],[Right Default]]&lt;&gt;"",Table_Styles[[#This Row],[Right Default]],""))</f>
        <v/>
      </c>
      <c r="BU121" s="102"/>
      <c r="BV121" s="102"/>
      <c r="BW121" s="102" t="str">
        <f>IF(Table_Styles[[#This Row],[Bottom]]&lt;&gt;"",Table_Styles[[#This Row],[Bottom]],IF(Table_Styles[[#This Row],[Bottom Default]]&lt;&gt;"",Table_Styles[[#This Row],[Bottom Default]],""))</f>
        <v/>
      </c>
      <c r="BX121" s="102"/>
      <c r="BY121" s="102"/>
      <c r="BZ121" s="102" t="str">
        <f>IF(Table_Styles[[#This Row],[Left]]&lt;&gt;"",Table_Styles[[#This Row],[Left]],IF(Table_Styles[[#This Row],[Left Default]]&lt;&gt;"",Table_Styles[[#This Row],[Left Default]],""))</f>
        <v/>
      </c>
      <c r="CA121" s="123"/>
      <c r="CB121" s="102" t="str">
        <f>IF(AND(Table_Styles[[#This Row],[Selector]]&lt;&gt;"",Table_Styles[[#This Row],[Font Family Used]]&lt;&gt;"",Table_Styles[[#This Row],[Font Weight Used]]&lt;&gt;""),Table_Styles[[#This Row],[Font Family Used]]&amp;" "&amp;Table_Styles[[#This Row],[Font Weight Used]],"")</f>
        <v/>
      </c>
      <c r="CC121" s="102" t="str">
        <f ca="1">IF(AND(Table_Styles[[#This Row],[Selector]],COUNTIF(OFFSET(CC:CC,0,0,ROW()-1,1),"="&amp;Table_Styles[[#This Row],[Font]])=0),Table_Styles[[#This Row],[Font]],"")</f>
        <v/>
      </c>
      <c r="CD121" s="102" t="str">
        <f ca="1">IF(Table_Styles[[#This Row],[Unique Font]]&lt;&gt;"",
"{""fontFamily"":"""&amp;Table_Styles[[#This Row],[Font Family Used]]&amp;""",""fontWeight"":"&amp;Table_Styles[[#This Row],[Font Weight Used]]&amp;"}","")</f>
        <v/>
      </c>
      <c r="CE121"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1" s="102" t="str">
        <f>IF(AND(Table_Styles[[#This Row],[Selector]]&lt;&gt;"", Table_Styles[[#This Row],[Config Properties]]&lt;&gt;""),
Table_Styles[[#This Row],[Selector]]&amp;" { "&amp;Table_Styles[[#This Row],[Config Properties]]&amp;" }","")</f>
        <v/>
      </c>
      <c r="CG121" s="102" t="str">
        <f xml:space="preserve">
SUBSTITUTE(SUBSTITUTE(SUBSTITUTE(SUBSTITUTE(SUBSTITUTE(SUBSTITUTE(SUBSTITUTE(SUBSTITUTE(Table_Styles[[#This Row],[Config]],
" {","{"),
"{ ","{"),
" }","}"),
"} ","}"),
" ,",","),
", ",","),
" :",":"),
": ",":")</f>
        <v/>
      </c>
    </row>
    <row r="122" spans="2:85" ht="21" customHeight="1">
      <c r="B122" s="103" t="s">
        <v>463</v>
      </c>
      <c r="C122" s="105" t="s">
        <v>788</v>
      </c>
      <c r="D122" s="146"/>
      <c r="E122" s="60"/>
      <c r="F122" s="29" t="str">
        <f>IF(Table_Styles[[#This Row],[Font Family]]&lt;&gt;"",Table_Styles[[#This Row],[Font Family]],IF(Table_Styles[[#This Row],[Font Family Default]]&lt;&gt;"",Table_Styles[[#This Row],[Font Family Default]],""))</f>
        <v/>
      </c>
      <c r="G122" s="146"/>
      <c r="H122" s="60"/>
      <c r="I122" s="29" t="str">
        <f>IF(Table_Styles[[#This Row],[Font Size]]&lt;&gt;"",Table_Styles[[#This Row],[Font Size]],IF(Table_Styles[[#This Row],[Font Size Default]]&lt;&gt;"",Table_Styles[[#This Row],[Font Size Default]],""))</f>
        <v/>
      </c>
      <c r="J122" s="146"/>
      <c r="K122" s="60"/>
      <c r="L122" s="29" t="str">
        <f>IF(Table_Styles[[#This Row],[Font Weight]]&lt;&gt;"",Table_Styles[[#This Row],[Font Weight]],IF(Table_Styles[[#This Row],[Font Weight Default]]&lt;&gt;"",Table_Styles[[#This Row],[Font Weight Default]],""))</f>
        <v/>
      </c>
      <c r="M122" s="146"/>
      <c r="N122" s="60"/>
      <c r="O122" s="29" t="str">
        <f>IF(Table_Styles[[#This Row],[Colour]]&lt;&gt;"",Table_Styles[[#This Row],[Colour]],IF(Table_Styles[[#This Row],[Colour Default]]&lt;&gt;"",Table_Styles[[#This Row],[Colour Default]],""))</f>
        <v/>
      </c>
      <c r="P122" s="146"/>
      <c r="Q122" s="60"/>
      <c r="R122" s="29" t="str">
        <f>IF(Table_Styles[[#This Row],[Background]]&lt;&gt;"",Table_Styles[[#This Row],[Background]],IF(Table_Styles[[#This Row],[Background Default]]&lt;&gt;"",Table_Styles[[#This Row],[Background Default]],""))</f>
        <v/>
      </c>
      <c r="S122" s="146"/>
      <c r="T122" s="60"/>
      <c r="U122" s="29" t="str">
        <f>IF(Table_Styles[[#This Row],[Border]]&lt;&gt;"",Table_Styles[[#This Row],[Border]],IF(Table_Styles[[#This Row],[Border Default]]&lt;&gt;"",Table_Styles[[#This Row],[Border Default]],""))</f>
        <v/>
      </c>
      <c r="V122" s="60"/>
      <c r="W122" s="62" t="s">
        <v>398</v>
      </c>
      <c r="X122" s="29" t="str">
        <f>IF(Table_Styles[[#This Row],[Border Radius]]&lt;&gt;"",Table_Styles[[#This Row],[Border Radius]],IF(Table_Styles[[#This Row],[Border Radius Default]]&lt;&gt;"",Table_Styles[[#This Row],[Border Radius Default]],""))</f>
        <v>5px</v>
      </c>
      <c r="Y122" s="146"/>
      <c r="Z122" s="60"/>
      <c r="AA122" s="29" t="str">
        <f>IF(Table_Styles[[#This Row],[MT]]&lt;&gt;"",Table_Styles[[#This Row],[MT]],IF(Table_Styles[[#This Row],[MT Default]]&lt;&gt;"",Table_Styles[[#This Row],[MT Default]],""))</f>
        <v/>
      </c>
      <c r="AB122" s="146"/>
      <c r="AC122" s="60"/>
      <c r="AD122" s="29" t="str">
        <f>IF(Table_Styles[[#This Row],[MR]]&lt;&gt;"",Table_Styles[[#This Row],[MR]],IF(Table_Styles[[#This Row],[MR Default]]&lt;&gt;"",Table_Styles[[#This Row],[MR Default]],""))</f>
        <v/>
      </c>
      <c r="AE122" s="146"/>
      <c r="AF122" s="60"/>
      <c r="AG122" s="29" t="str">
        <f>IF(Table_Styles[[#This Row],[MB]]&lt;&gt;"",Table_Styles[[#This Row],[MB]],IF(Table_Styles[[#This Row],[MB Default]]&lt;&gt;"",Table_Styles[[#This Row],[MB Default]],""))</f>
        <v/>
      </c>
      <c r="AH122" s="146"/>
      <c r="AI122" s="62" t="s">
        <v>374</v>
      </c>
      <c r="AJ122" s="29" t="str">
        <f>IF(Table_Styles[[#This Row],[ML]]&lt;&gt;"",Table_Styles[[#This Row],[ML]],IF(Table_Styles[[#This Row],[ML Default]]&lt;&gt;"",Table_Styles[[#This Row],[ML Default]],""))</f>
        <v>30px</v>
      </c>
      <c r="AK122" s="146"/>
      <c r="AL122" s="60"/>
      <c r="AM122" s="29" t="str">
        <f>IF(Table_Styles[[#This Row],[PT]]&lt;&gt;"",Table_Styles[[#This Row],[PT]],IF(Table_Styles[[#This Row],[PT Default]]&lt;&gt;"",Table_Styles[[#This Row],[PT Default]],""))</f>
        <v/>
      </c>
      <c r="AN122" s="146"/>
      <c r="AO122" s="60"/>
      <c r="AP122" s="29" t="str">
        <f>IF(Table_Styles[[#This Row],[PR]]&lt;&gt;"",Table_Styles[[#This Row],[PR]],IF(Table_Styles[[#This Row],[PR Default]]&lt;&gt;"",Table_Styles[[#This Row],[PR Default]],""))</f>
        <v/>
      </c>
      <c r="AQ122" s="146"/>
      <c r="AR122" s="60"/>
      <c r="AS122" s="29" t="str">
        <f>IF(Table_Styles[[#This Row],[PB]]&lt;&gt;"",Table_Styles[[#This Row],[PB]],IF(Table_Styles[[#This Row],[PB Default]]&lt;&gt;"",Table_Styles[[#This Row],[PB Default]],""))</f>
        <v/>
      </c>
      <c r="AT122" s="146"/>
      <c r="AU122" s="60"/>
      <c r="AV122" s="29" t="str">
        <f>IF(Table_Styles[[#This Row],[PL]]&lt;&gt;"",Table_Styles[[#This Row],[PL]],IF(Table_Styles[[#This Row],[PL Default]]&lt;&gt;"",Table_Styles[[#This Row],[PL Default]],""))</f>
        <v/>
      </c>
      <c r="AW122" s="146"/>
      <c r="AX122" s="60"/>
      <c r="AY122" s="29" t="str">
        <f>IF(Table_Styles[[#This Row],[BT]]&lt;&gt;"",Table_Styles[[#This Row],[BT]],IF(Table_Styles[[#This Row],[BT Default]]&lt;&gt;"",Table_Styles[[#This Row],[BT Default]],""))</f>
        <v/>
      </c>
      <c r="AZ122" s="146"/>
      <c r="BA122" s="60"/>
      <c r="BB122" s="29" t="str">
        <f>IF(Table_Styles[[#This Row],[BR]]&lt;&gt;"",Table_Styles[[#This Row],[BR]],IF(Table_Styles[[#This Row],[BR Default]]&lt;&gt;"",Table_Styles[[#This Row],[BR Default]],""))</f>
        <v/>
      </c>
      <c r="BC122" s="146"/>
      <c r="BD122" s="60"/>
      <c r="BE122" s="29" t="str">
        <f>IF(Table_Styles[[#This Row],[BB]]&lt;&gt;"",Table_Styles[[#This Row],[BB]],IF(Table_Styles[[#This Row],[BB Default]]&lt;&gt;"",Table_Styles[[#This Row],[BB Default]],""))</f>
        <v/>
      </c>
      <c r="BF122" s="146"/>
      <c r="BG122" s="60"/>
      <c r="BH122" s="29" t="str">
        <f>IF(Table_Styles[[#This Row],[BL]]&lt;&gt;"",Table_Styles[[#This Row],[BL]],IF(Table_Styles[[#This Row],[BL Default]]&lt;&gt;"",Table_Styles[[#This Row],[BL Default]],""))</f>
        <v/>
      </c>
      <c r="BI122" s="60"/>
      <c r="BJ122" s="60"/>
      <c r="BK122" s="29" t="str">
        <f>IF(Table_Styles[[#This Row],[Width]]&lt;&gt;"",Table_Styles[[#This Row],[Width]],IF(Table_Styles[[#This Row],[Width Default]]&lt;&gt;"",Table_Styles[[#This Row],[Width Default]],""))</f>
        <v/>
      </c>
      <c r="BL122" s="60"/>
      <c r="BM122" s="60"/>
      <c r="BN122" s="29" t="str">
        <f>IF(Table_Styles[[#This Row],[Height]]&lt;&gt;"",Table_Styles[[#This Row],[Height]],IF(Table_Styles[[#This Row],[Height Default]]&lt;&gt;"",Table_Styles[[#This Row],[Height Default]],""))</f>
        <v/>
      </c>
      <c r="BO122" s="25"/>
      <c r="BP122" s="25"/>
      <c r="BQ122" s="29" t="str">
        <f>IF(Table_Styles[[#This Row],[Top]]&lt;&gt;"",Table_Styles[[#This Row],[Top]],IF(Table_Styles[[#This Row],[Top Default]]&lt;&gt;"",Table_Styles[[#This Row],[Top Default]],""))</f>
        <v/>
      </c>
      <c r="BR122" s="25"/>
      <c r="BS122" s="25"/>
      <c r="BT122" s="29" t="str">
        <f>IF(Table_Styles[[#This Row],[Right]]&lt;&gt;"",Table_Styles[[#This Row],[Right]],IF(Table_Styles[[#This Row],[Right Default]]&lt;&gt;"",Table_Styles[[#This Row],[Right Default]],""))</f>
        <v/>
      </c>
      <c r="BU122" s="25"/>
      <c r="BV122" s="25"/>
      <c r="BW122" s="29" t="str">
        <f>IF(Table_Styles[[#This Row],[Bottom]]&lt;&gt;"",Table_Styles[[#This Row],[Bottom]],IF(Table_Styles[[#This Row],[Bottom Default]]&lt;&gt;"",Table_Styles[[#This Row],[Bottom Default]],""))</f>
        <v/>
      </c>
      <c r="BX122" s="25"/>
      <c r="BY122" s="25"/>
      <c r="BZ122" s="29" t="str">
        <f>IF(Table_Styles[[#This Row],[Left]]&lt;&gt;"",Table_Styles[[#This Row],[Left]],IF(Table_Styles[[#This Row],[Left Default]]&lt;&gt;"",Table_Styles[[#This Row],[Left Default]],""))</f>
        <v/>
      </c>
      <c r="CA122" s="184" t="s">
        <v>1060</v>
      </c>
      <c r="CB122" s="107" t="str">
        <f>IF(AND(Table_Styles[[#This Row],[Selector]]&lt;&gt;"",Table_Styles[[#This Row],[Font Family Used]]&lt;&gt;"",Table_Styles[[#This Row],[Font Weight Used]]&lt;&gt;""),Table_Styles[[#This Row],[Font Family Used]]&amp;" "&amp;Table_Styles[[#This Row],[Font Weight Used]],"")</f>
        <v/>
      </c>
      <c r="CC122" s="107" t="str">
        <f ca="1">IF(AND(Table_Styles[[#This Row],[Selector]],COUNTIF(OFFSET(CC:CC,0,0,ROW()-1,1),"="&amp;Table_Styles[[#This Row],[Font]])=0),Table_Styles[[#This Row],[Font]],"")</f>
        <v/>
      </c>
      <c r="CD122" s="107" t="str">
        <f ca="1">IF(Table_Styles[[#This Row],[Unique Font]]&lt;&gt;"",
"{""fontFamily"":"""&amp;Table_Styles[[#This Row],[Font Family Used]]&amp;""",""fontWeight"":"&amp;Table_Styles[[#This Row],[Font Weight Used]]&amp;"}","")</f>
        <v/>
      </c>
      <c r="CE122"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border-radius: 5px;margin-left: 30px;box-shadow: 0 1px 3px rgba(0,0,0,0.12), 0 1px 2px rgba(0,0,0,0.24);</v>
      </c>
      <c r="CF122" s="106" t="str">
        <f>IF(AND(Table_Styles[[#This Row],[Selector]]&lt;&gt;"", Table_Styles[[#This Row],[Config Properties]]&lt;&gt;""),
Table_Styles[[#This Row],[Selector]]&amp;" { "&amp;Table_Styles[[#This Row],[Config Properties]]&amp;" }","")</f>
        <v>#sidebar aside { border-radius: 5px;margin-left: 30px;box-shadow: 0 1px 3px rgba(0,0,0,0.12), 0 1px 2px rgba(0,0,0,0.24); }</v>
      </c>
      <c r="CG122" s="106" t="str">
        <f xml:space="preserve">
SUBSTITUTE(SUBSTITUTE(SUBSTITUTE(SUBSTITUTE(SUBSTITUTE(SUBSTITUTE(SUBSTITUTE(SUBSTITUTE(Table_Styles[[#This Row],[Config]],
" {","{"),
"{ ","{"),
" }","}"),
"} ","}"),
" ,",","),
", ",","),
" :",":"),
": ",":")</f>
        <v>#sidebar aside{border-radius:5px;margin-left:30px;box-shadow:0 1px 3px rgba(0,0,0,0.12),0 1px 2px rgba(0,0,0,0.24);}</v>
      </c>
    </row>
    <row r="123" spans="2:85" ht="21" customHeight="1">
      <c r="B123" s="104" t="s">
        <v>1113</v>
      </c>
      <c r="C123" s="128" t="s">
        <v>1115</v>
      </c>
      <c r="D123" s="146"/>
      <c r="E123" s="60"/>
      <c r="F123" s="29" t="str">
        <f>IF(Table_Styles[[#This Row],[Font Family]]&lt;&gt;"",Table_Styles[[#This Row],[Font Family]],IF(Table_Styles[[#This Row],[Font Family Default]]&lt;&gt;"",Table_Styles[[#This Row],[Font Family Default]],""))</f>
        <v/>
      </c>
      <c r="G123" s="146"/>
      <c r="H123" s="60"/>
      <c r="I123" s="29" t="str">
        <f>IF(Table_Styles[[#This Row],[Font Size]]&lt;&gt;"",Table_Styles[[#This Row],[Font Size]],IF(Table_Styles[[#This Row],[Font Size Default]]&lt;&gt;"",Table_Styles[[#This Row],[Font Size Default]],""))</f>
        <v/>
      </c>
      <c r="J123" s="146"/>
      <c r="K123" s="60"/>
      <c r="L123" s="29" t="str">
        <f>IF(Table_Styles[[#This Row],[Font Weight]]&lt;&gt;"",Table_Styles[[#This Row],[Font Weight]],IF(Table_Styles[[#This Row],[Font Weight Default]]&lt;&gt;"",Table_Styles[[#This Row],[Font Weight Default]],""))</f>
        <v/>
      </c>
      <c r="M123" s="146"/>
      <c r="N123" s="60"/>
      <c r="O123" s="29" t="str">
        <f>IF(Table_Styles[[#This Row],[Colour]]&lt;&gt;"",Table_Styles[[#This Row],[Colour]],IF(Table_Styles[[#This Row],[Colour Default]]&lt;&gt;"",Table_Styles[[#This Row],[Colour Default]],""))</f>
        <v/>
      </c>
      <c r="P123" s="146"/>
      <c r="Q123" s="60"/>
      <c r="R123" s="29" t="str">
        <f>IF(Table_Styles[[#This Row],[Background]]&lt;&gt;"",Table_Styles[[#This Row],[Background]],IF(Table_Styles[[#This Row],[Background Default]]&lt;&gt;"",Table_Styles[[#This Row],[Background Default]],""))</f>
        <v/>
      </c>
      <c r="S123" s="146"/>
      <c r="T123" s="60"/>
      <c r="U123" s="29" t="str">
        <f>IF(Table_Styles[[#This Row],[Border]]&lt;&gt;"",Table_Styles[[#This Row],[Border]],IF(Table_Styles[[#This Row],[Border Default]]&lt;&gt;"",Table_Styles[[#This Row],[Border Default]],""))</f>
        <v/>
      </c>
      <c r="V123" s="60"/>
      <c r="W123" s="62" t="s">
        <v>398</v>
      </c>
      <c r="X123" s="29" t="str">
        <f>IF(Table_Styles[[#This Row],[Border Radius]]&lt;&gt;"",Table_Styles[[#This Row],[Border Radius]],IF(Table_Styles[[#This Row],[Border Radius Default]]&lt;&gt;"",Table_Styles[[#This Row],[Border Radius Default]],""))</f>
        <v>5px</v>
      </c>
      <c r="Y123" s="146"/>
      <c r="Z123" s="60"/>
      <c r="AA123" s="29" t="str">
        <f>IF(Table_Styles[[#This Row],[MT]]&lt;&gt;"",Table_Styles[[#This Row],[MT]],IF(Table_Styles[[#This Row],[MT Default]]&lt;&gt;"",Table_Styles[[#This Row],[MT Default]],""))</f>
        <v/>
      </c>
      <c r="AB123" s="146"/>
      <c r="AC123" s="60"/>
      <c r="AD123" s="29" t="str">
        <f>IF(Table_Styles[[#This Row],[MR]]&lt;&gt;"",Table_Styles[[#This Row],[MR]],IF(Table_Styles[[#This Row],[MR Default]]&lt;&gt;"",Table_Styles[[#This Row],[MR Default]],""))</f>
        <v/>
      </c>
      <c r="AE123" s="146"/>
      <c r="AF123" s="60"/>
      <c r="AG123" s="29" t="str">
        <f>IF(Table_Styles[[#This Row],[MB]]&lt;&gt;"",Table_Styles[[#This Row],[MB]],IF(Table_Styles[[#This Row],[MB Default]]&lt;&gt;"",Table_Styles[[#This Row],[MB Default]],""))</f>
        <v/>
      </c>
      <c r="AH123" s="146"/>
      <c r="AI123" s="62" t="s">
        <v>159</v>
      </c>
      <c r="AJ123" s="29" t="str">
        <f>IF(Table_Styles[[#This Row],[ML]]&lt;&gt;"",Table_Styles[[#This Row],[ML]],IF(Table_Styles[[#This Row],[ML Default]]&lt;&gt;"",Table_Styles[[#This Row],[ML Default]],""))</f>
        <v>0</v>
      </c>
      <c r="AK123" s="146"/>
      <c r="AL123" s="60"/>
      <c r="AM123" s="29" t="str">
        <f>IF(Table_Styles[[#This Row],[PT]]&lt;&gt;"",Table_Styles[[#This Row],[PT]],IF(Table_Styles[[#This Row],[PT Default]]&lt;&gt;"",Table_Styles[[#This Row],[PT Default]],""))</f>
        <v/>
      </c>
      <c r="AN123" s="146"/>
      <c r="AO123" s="60"/>
      <c r="AP123" s="29" t="str">
        <f>IF(Table_Styles[[#This Row],[PR]]&lt;&gt;"",Table_Styles[[#This Row],[PR]],IF(Table_Styles[[#This Row],[PR Default]]&lt;&gt;"",Table_Styles[[#This Row],[PR Default]],""))</f>
        <v/>
      </c>
      <c r="AQ123" s="146"/>
      <c r="AR123" s="60"/>
      <c r="AS123" s="29" t="str">
        <f>IF(Table_Styles[[#This Row],[PB]]&lt;&gt;"",Table_Styles[[#This Row],[PB]],IF(Table_Styles[[#This Row],[PB Default]]&lt;&gt;"",Table_Styles[[#This Row],[PB Default]],""))</f>
        <v/>
      </c>
      <c r="AT123" s="146"/>
      <c r="AU123" s="60"/>
      <c r="AV123" s="29" t="str">
        <f>IF(Table_Styles[[#This Row],[PL]]&lt;&gt;"",Table_Styles[[#This Row],[PL]],IF(Table_Styles[[#This Row],[PL Default]]&lt;&gt;"",Table_Styles[[#This Row],[PL Default]],""))</f>
        <v/>
      </c>
      <c r="AW123" s="146"/>
      <c r="AX123" s="60"/>
      <c r="AY123" s="29" t="str">
        <f>IF(Table_Styles[[#This Row],[BT]]&lt;&gt;"",Table_Styles[[#This Row],[BT]],IF(Table_Styles[[#This Row],[BT Default]]&lt;&gt;"",Table_Styles[[#This Row],[BT Default]],""))</f>
        <v/>
      </c>
      <c r="AZ123" s="146"/>
      <c r="BA123" s="60"/>
      <c r="BB123" s="29" t="str">
        <f>IF(Table_Styles[[#This Row],[BR]]&lt;&gt;"",Table_Styles[[#This Row],[BR]],IF(Table_Styles[[#This Row],[BR Default]]&lt;&gt;"",Table_Styles[[#This Row],[BR Default]],""))</f>
        <v/>
      </c>
      <c r="BC123" s="146"/>
      <c r="BD123" s="60"/>
      <c r="BE123" s="29" t="str">
        <f>IF(Table_Styles[[#This Row],[BB]]&lt;&gt;"",Table_Styles[[#This Row],[BB]],IF(Table_Styles[[#This Row],[BB Default]]&lt;&gt;"",Table_Styles[[#This Row],[BB Default]],""))</f>
        <v/>
      </c>
      <c r="BF123" s="146"/>
      <c r="BG123" s="60"/>
      <c r="BH123" s="29" t="str">
        <f>IF(Table_Styles[[#This Row],[BL]]&lt;&gt;"",Table_Styles[[#This Row],[BL]],IF(Table_Styles[[#This Row],[BL Default]]&lt;&gt;"",Table_Styles[[#This Row],[BL Default]],""))</f>
        <v/>
      </c>
      <c r="BI123" s="60"/>
      <c r="BJ123" s="60"/>
      <c r="BK123" s="29" t="str">
        <f>IF(Table_Styles[[#This Row],[Width]]&lt;&gt;"",Table_Styles[[#This Row],[Width]],IF(Table_Styles[[#This Row],[Width Default]]&lt;&gt;"",Table_Styles[[#This Row],[Width Default]],""))</f>
        <v/>
      </c>
      <c r="BL123" s="60"/>
      <c r="BM123" s="60"/>
      <c r="BN123" s="29" t="str">
        <f>IF(Table_Styles[[#This Row],[Height]]&lt;&gt;"",Table_Styles[[#This Row],[Height]],IF(Table_Styles[[#This Row],[Height Default]]&lt;&gt;"",Table_Styles[[#This Row],[Height Default]],""))</f>
        <v/>
      </c>
      <c r="BO123" s="25"/>
      <c r="BP123" s="25"/>
      <c r="BQ123" s="29" t="str">
        <f>IF(Table_Styles[[#This Row],[Top]]&lt;&gt;"",Table_Styles[[#This Row],[Top]],IF(Table_Styles[[#This Row],[Top Default]]&lt;&gt;"",Table_Styles[[#This Row],[Top Default]],""))</f>
        <v/>
      </c>
      <c r="BR123" s="25"/>
      <c r="BS123" s="25"/>
      <c r="BT123" s="29" t="str">
        <f>IF(Table_Styles[[#This Row],[Right]]&lt;&gt;"",Table_Styles[[#This Row],[Right]],IF(Table_Styles[[#This Row],[Right Default]]&lt;&gt;"",Table_Styles[[#This Row],[Right Default]],""))</f>
        <v/>
      </c>
      <c r="BU123" s="25"/>
      <c r="BV123" s="25"/>
      <c r="BW123" s="29" t="str">
        <f>IF(Table_Styles[[#This Row],[Bottom]]&lt;&gt;"",Table_Styles[[#This Row],[Bottom]],IF(Table_Styles[[#This Row],[Bottom Default]]&lt;&gt;"",Table_Styles[[#This Row],[Bottom Default]],""))</f>
        <v/>
      </c>
      <c r="BX123" s="25"/>
      <c r="BY123" s="25"/>
      <c r="BZ123" s="29" t="str">
        <f>IF(Table_Styles[[#This Row],[Left]]&lt;&gt;"",Table_Styles[[#This Row],[Left]],IF(Table_Styles[[#This Row],[Left Default]]&lt;&gt;"",Table_Styles[[#This Row],[Left Default]],""))</f>
        <v/>
      </c>
      <c r="CA123" s="184"/>
      <c r="CB123" s="107" t="str">
        <f>IF(AND(Table_Styles[[#This Row],[Selector]]&lt;&gt;"",Table_Styles[[#This Row],[Font Family Used]]&lt;&gt;"",Table_Styles[[#This Row],[Font Weight Used]]&lt;&gt;""),Table_Styles[[#This Row],[Font Family Used]]&amp;" "&amp;Table_Styles[[#This Row],[Font Weight Used]],"")</f>
        <v/>
      </c>
      <c r="CC123" s="107" t="str">
        <f ca="1">IF(AND(Table_Styles[[#This Row],[Selector]],COUNTIF(OFFSET(CC:CC,0,0,ROW()-1,1),"="&amp;Table_Styles[[#This Row],[Font]])=0),Table_Styles[[#This Row],[Font]],"")</f>
        <v/>
      </c>
      <c r="CD123" s="107" t="str">
        <f ca="1">IF(Table_Styles[[#This Row],[Unique Font]]&lt;&gt;"",
"{""fontFamily"":"""&amp;Table_Styles[[#This Row],[Font Family Used]]&amp;""",""fontWeight"":"&amp;Table_Styles[[#This Row],[Font Weight Used]]&amp;"}","")</f>
        <v/>
      </c>
      <c r="CE123"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border-radius: 5px;margin-left: 0</v>
      </c>
      <c r="CF123" s="106" t="str">
        <f>IF(AND(Table_Styles[[#This Row],[Selector]]&lt;&gt;"", Table_Styles[[#This Row],[Config Properties]]&lt;&gt;""),
Table_Styles[[#This Row],[Selector]]&amp;" { "&amp;Table_Styles[[#This Row],[Config Properties]]&amp;" }","")</f>
        <v>@media (max-width: 768px) { #sidebar aside { border-radius: 5px;margin-left: 0 }</v>
      </c>
      <c r="CG123" s="106" t="str">
        <f xml:space="preserve">
SUBSTITUTE(SUBSTITUTE(SUBSTITUTE(SUBSTITUTE(SUBSTITUTE(SUBSTITUTE(SUBSTITUTE(SUBSTITUTE(Table_Styles[[#This Row],[Config]],
" {","{"),
"{ ","{"),
" }","}"),
"} ","}"),
" ,",","),
", ",","),
" :",":"),
": ",":")</f>
        <v>@media (max-width:768px){#sidebar aside{border-radius:5px;margin-left:0}</v>
      </c>
    </row>
    <row r="124" spans="2:85" ht="21" customHeight="1">
      <c r="B124" s="101" t="s">
        <v>2</v>
      </c>
      <c r="C124" s="105" t="s">
        <v>1114</v>
      </c>
      <c r="D124" s="60"/>
      <c r="E124" s="60" t="str">
        <f>Settings_Styling_Font_Body_Text</f>
        <v>Montserrat</v>
      </c>
      <c r="F124" s="25" t="str">
        <f>IF(Table_Styles[[#This Row],[Font Family]]&lt;&gt;"",Table_Styles[[#This Row],[Font Family]],IF(Table_Styles[[#This Row],[Font Family Default]]&lt;&gt;"",Table_Styles[[#This Row],[Font Family Default]],""))</f>
        <v>Montserrat</v>
      </c>
      <c r="G124" s="60"/>
      <c r="H124" s="62" t="s">
        <v>373</v>
      </c>
      <c r="I124" s="25" t="str">
        <f>IF(Table_Styles[[#This Row],[Font Size]]&lt;&gt;"",Table_Styles[[#This Row],[Font Size]],IF(Table_Styles[[#This Row],[Font Size Default]]&lt;&gt;"",Table_Styles[[#This Row],[Font Size Default]],""))</f>
        <v>15px</v>
      </c>
      <c r="J124" s="60"/>
      <c r="K124" s="60">
        <f>Settings_Styling_Font_Weight_Body_Text</f>
        <v>400</v>
      </c>
      <c r="L124" s="25">
        <f>IF(Table_Styles[[#This Row],[Font Weight]]&lt;&gt;"",Table_Styles[[#This Row],[Font Weight]],IF(Table_Styles[[#This Row],[Font Weight Default]]&lt;&gt;"",Table_Styles[[#This Row],[Font Weight Default]],""))</f>
        <v>400</v>
      </c>
      <c r="M124" s="60"/>
      <c r="N124" s="60" t="str">
        <f>Colour_Background_1</f>
        <v>#FFFFFF</v>
      </c>
      <c r="O124" s="25" t="str">
        <f>IF(Table_Styles[[#This Row],[Colour]]&lt;&gt;"",Table_Styles[[#This Row],[Colour]],IF(Table_Styles[[#This Row],[Colour Default]]&lt;&gt;"",Table_Styles[[#This Row],[Colour Default]],""))</f>
        <v>#FFFFFF</v>
      </c>
      <c r="P124" s="302" t="s">
        <v>1688</v>
      </c>
      <c r="Q124" s="214" t="str">
        <f>Colour_Accent_1</f>
        <v>#ff9629</v>
      </c>
      <c r="R124" s="25" t="str">
        <f>IF(Table_Styles[[#This Row],[Background]]&lt;&gt;"",Table_Styles[[#This Row],[Background]],IF(Table_Styles[[#This Row],[Background Default]]&lt;&gt;"",Table_Styles[[#This Row],[Background Default]],""))</f>
        <v>#0068b0</v>
      </c>
      <c r="S124" s="60"/>
      <c r="T124" s="60"/>
      <c r="U124" s="25" t="str">
        <f>IF(Table_Styles[[#This Row],[Border]]&lt;&gt;"",Table_Styles[[#This Row],[Border]],IF(Table_Styles[[#This Row],[Border Default]]&lt;&gt;"",Table_Styles[[#This Row],[Border Default]],""))</f>
        <v/>
      </c>
      <c r="V124" s="60"/>
      <c r="W124" s="60"/>
      <c r="X124" s="25" t="str">
        <f>IF(Table_Styles[[#This Row],[Border Radius]]&lt;&gt;"",Table_Styles[[#This Row],[Border Radius]],IF(Table_Styles[[#This Row],[Border Radius Default]]&lt;&gt;"",Table_Styles[[#This Row],[Border Radius Default]],""))</f>
        <v/>
      </c>
      <c r="Y124" s="60"/>
      <c r="Z124" s="60"/>
      <c r="AA124" s="25" t="str">
        <f>IF(Table_Styles[[#This Row],[MT]]&lt;&gt;"",Table_Styles[[#This Row],[MT]],IF(Table_Styles[[#This Row],[MT Default]]&lt;&gt;"",Table_Styles[[#This Row],[MT Default]],""))</f>
        <v/>
      </c>
      <c r="AB124" s="60"/>
      <c r="AC124" s="60"/>
      <c r="AD124" s="25" t="str">
        <f>IF(Table_Styles[[#This Row],[MR]]&lt;&gt;"",Table_Styles[[#This Row],[MR]],IF(Table_Styles[[#This Row],[MR Default]]&lt;&gt;"",Table_Styles[[#This Row],[MR Default]],""))</f>
        <v/>
      </c>
      <c r="AE124" s="60"/>
      <c r="AF124" s="60"/>
      <c r="AG124" s="25" t="str">
        <f>IF(Table_Styles[[#This Row],[MB]]&lt;&gt;"",Table_Styles[[#This Row],[MB]],IF(Table_Styles[[#This Row],[MB Default]]&lt;&gt;"",Table_Styles[[#This Row],[MB Default]],""))</f>
        <v/>
      </c>
      <c r="AH124" s="60"/>
      <c r="AI124" s="60"/>
      <c r="AJ124" s="25" t="str">
        <f>IF(Table_Styles[[#This Row],[ML]]&lt;&gt;"",Table_Styles[[#This Row],[ML]],IF(Table_Styles[[#This Row],[ML Default]]&lt;&gt;"",Table_Styles[[#This Row],[ML Default]],""))</f>
        <v/>
      </c>
      <c r="AK124" s="60"/>
      <c r="AL124" s="60" t="s">
        <v>387</v>
      </c>
      <c r="AM124" s="25" t="str">
        <f>IF(Table_Styles[[#This Row],[PT]]&lt;&gt;"",Table_Styles[[#This Row],[PT]],IF(Table_Styles[[#This Row],[PT Default]]&lt;&gt;"",Table_Styles[[#This Row],[PT Default]],""))</f>
        <v>20px</v>
      </c>
      <c r="AN124" s="60"/>
      <c r="AO124" s="60" t="s">
        <v>387</v>
      </c>
      <c r="AP124" s="25" t="str">
        <f>IF(Table_Styles[[#This Row],[PR]]&lt;&gt;"",Table_Styles[[#This Row],[PR]],IF(Table_Styles[[#This Row],[PR Default]]&lt;&gt;"",Table_Styles[[#This Row],[PR Default]],""))</f>
        <v>20px</v>
      </c>
      <c r="AQ124" s="60"/>
      <c r="AR124" s="60" t="s">
        <v>387</v>
      </c>
      <c r="AS124" s="25" t="str">
        <f>IF(Table_Styles[[#This Row],[PB]]&lt;&gt;"",Table_Styles[[#This Row],[PB]],IF(Table_Styles[[#This Row],[PB Default]]&lt;&gt;"",Table_Styles[[#This Row],[PB Default]],""))</f>
        <v>20px</v>
      </c>
      <c r="AT124" s="60"/>
      <c r="AU124" s="60" t="s">
        <v>387</v>
      </c>
      <c r="AV124" s="25" t="str">
        <f>IF(Table_Styles[[#This Row],[PL]]&lt;&gt;"",Table_Styles[[#This Row],[PL]],IF(Table_Styles[[#This Row],[PL Default]]&lt;&gt;"",Table_Styles[[#This Row],[PL Default]],""))</f>
        <v>20px</v>
      </c>
      <c r="AW124" s="60"/>
      <c r="AX124" s="60"/>
      <c r="AY124" s="25" t="str">
        <f>IF(Table_Styles[[#This Row],[BT]]&lt;&gt;"",Table_Styles[[#This Row],[BT]],IF(Table_Styles[[#This Row],[BT Default]]&lt;&gt;"",Table_Styles[[#This Row],[BT Default]],""))</f>
        <v/>
      </c>
      <c r="AZ124" s="60"/>
      <c r="BA124" s="60"/>
      <c r="BB124" s="25" t="str">
        <f>IF(Table_Styles[[#This Row],[BR]]&lt;&gt;"",Table_Styles[[#This Row],[BR]],IF(Table_Styles[[#This Row],[BR Default]]&lt;&gt;"",Table_Styles[[#This Row],[BR Default]],""))</f>
        <v/>
      </c>
      <c r="BC124" s="60"/>
      <c r="BD124" s="60"/>
      <c r="BE124" s="25" t="str">
        <f>IF(Table_Styles[[#This Row],[BB]]&lt;&gt;"",Table_Styles[[#This Row],[BB]],IF(Table_Styles[[#This Row],[BB Default]]&lt;&gt;"",Table_Styles[[#This Row],[BB Default]],""))</f>
        <v/>
      </c>
      <c r="BF124" s="60"/>
      <c r="BG124" s="60"/>
      <c r="BH124" s="25" t="str">
        <f>IF(Table_Styles[[#This Row],[BL]]&lt;&gt;"",Table_Styles[[#This Row],[BL]],IF(Table_Styles[[#This Row],[BL Default]]&lt;&gt;"",Table_Styles[[#This Row],[BL Default]],""))</f>
        <v/>
      </c>
      <c r="BI124" s="60"/>
      <c r="BJ124" s="60"/>
      <c r="BK124" s="25" t="str">
        <f>IF(Table_Styles[[#This Row],[Width]]&lt;&gt;"",Table_Styles[[#This Row],[Width]],IF(Table_Styles[[#This Row],[Width Default]]&lt;&gt;"",Table_Styles[[#This Row],[Width Default]],""))</f>
        <v/>
      </c>
      <c r="BL124" s="60"/>
      <c r="BM124" s="60"/>
      <c r="BN124" s="25" t="str">
        <f>IF(Table_Styles[[#This Row],[Height]]&lt;&gt;"",Table_Styles[[#This Row],[Height]],IF(Table_Styles[[#This Row],[Height Default]]&lt;&gt;"",Table_Styles[[#This Row],[Height Default]],""))</f>
        <v/>
      </c>
      <c r="BO124" s="25"/>
      <c r="BP124" s="25"/>
      <c r="BQ124" s="25" t="str">
        <f>IF(Table_Styles[[#This Row],[Top]]&lt;&gt;"",Table_Styles[[#This Row],[Top]],IF(Table_Styles[[#This Row],[Top Default]]&lt;&gt;"",Table_Styles[[#This Row],[Top Default]],""))</f>
        <v/>
      </c>
      <c r="BR124" s="25"/>
      <c r="BS124" s="25"/>
      <c r="BT124" s="25" t="str">
        <f>IF(Table_Styles[[#This Row],[Right]]&lt;&gt;"",Table_Styles[[#This Row],[Right]],IF(Table_Styles[[#This Row],[Right Default]]&lt;&gt;"",Table_Styles[[#This Row],[Right Default]],""))</f>
        <v/>
      </c>
      <c r="BU124" s="25"/>
      <c r="BV124" s="25"/>
      <c r="BW124" s="25" t="str">
        <f>IF(Table_Styles[[#This Row],[Bottom]]&lt;&gt;"",Table_Styles[[#This Row],[Bottom]],IF(Table_Styles[[#This Row],[Bottom Default]]&lt;&gt;"",Table_Styles[[#This Row],[Bottom Default]],""))</f>
        <v/>
      </c>
      <c r="BX124" s="25"/>
      <c r="BY124" s="25"/>
      <c r="BZ124" s="25" t="str">
        <f>IF(Table_Styles[[#This Row],[Left]]&lt;&gt;"",Table_Styles[[#This Row],[Left]],IF(Table_Styles[[#This Row],[Left Default]]&lt;&gt;"",Table_Styles[[#This Row],[Left Default]],""))</f>
        <v/>
      </c>
      <c r="CA124" s="62" t="s">
        <v>1042</v>
      </c>
      <c r="CB124" s="101" t="str">
        <f>IF(AND(Table_Styles[[#This Row],[Selector]]&lt;&gt;"",Table_Styles[[#This Row],[Font Family Used]]&lt;&gt;"",Table_Styles[[#This Row],[Font Weight Used]]&lt;&gt;""),Table_Styles[[#This Row],[Font Family Used]]&amp;" "&amp;Table_Styles[[#This Row],[Font Weight Used]],"")</f>
        <v>Montserrat 400</v>
      </c>
      <c r="CC124" s="101" t="str">
        <f ca="1">IF(AND(Table_Styles[[#This Row],[Selector]],COUNTIF(OFFSET(CC:CC,0,0,ROW()-1,1),"="&amp;Table_Styles[[#This Row],[Font]])=0),Table_Styles[[#This Row],[Font]],"")</f>
        <v/>
      </c>
      <c r="CD124" s="101" t="str">
        <f ca="1">IF(Table_Styles[[#This Row],[Unique Font]]&lt;&gt;"",
"{""fontFamily"":"""&amp;Table_Styles[[#This Row],[Font Family Used]]&amp;""",""fontWeight"":"&amp;Table_Styles[[#This Row],[Font Weight Used]]&amp;"}","")</f>
        <v/>
      </c>
      <c r="CE12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400;color: #FFFFFF;background: #0068b0;padding-top: 20px;padding-right: 20px;padding-bottom: 20px;padding-left: 20px;border-top-left-radius: 5px; border-top-right-radius: 5px;</v>
      </c>
      <c r="CF124" s="103" t="str">
        <f>IF(AND(Table_Styles[[#This Row],[Selector]]&lt;&gt;"", Table_Styles[[#This Row],[Config Properties]]&lt;&gt;""),
Table_Styles[[#This Row],[Selector]]&amp;" { "&amp;Table_Styles[[#This Row],[Config Properties]]&amp;" }","")</f>
        <v>} #sidebar .header { font-family: 'Montserrat';font-size: 15px;font-weight: 400;color: #FFFFFF;background: #0068b0;padding-top: 20px;padding-right: 20px;padding-bottom: 20px;padding-left: 20px;border-top-left-radius: 5px; border-top-right-radius: 5px; }</v>
      </c>
      <c r="CG124" s="103" t="str">
        <f xml:space="preserve">
SUBSTITUTE(SUBSTITUTE(SUBSTITUTE(SUBSTITUTE(SUBSTITUTE(SUBSTITUTE(SUBSTITUTE(SUBSTITUTE(Table_Styles[[#This Row],[Config]],
" {","{"),
"{ ","{"),
" }","}"),
"} ","}"),
" ,",","),
", ",","),
" :",":"),
": ",":")</f>
        <v>}#sidebar .header{font-family:'Montserrat';font-size:15px;font-weight:400;color:#FFFFFF;background:#0068b0;padding-top:20px;padding-right:20px;padding-bottom:20px;padding-left:20px;border-top-left-radius:5px; border-top-right-radius:5px;}</v>
      </c>
    </row>
    <row r="125" spans="2:85" ht="21" customHeight="1">
      <c r="B125" s="175" t="s">
        <v>371</v>
      </c>
      <c r="C125" s="175" t="s">
        <v>520</v>
      </c>
      <c r="D125" s="60"/>
      <c r="E125" s="60" t="str">
        <f>Settings_Styling_Font_Body_Text</f>
        <v>Montserrat</v>
      </c>
      <c r="F125" s="52" t="str">
        <f>IF(Table_Styles[[#This Row],[Font Family]]&lt;&gt;"",Table_Styles[[#This Row],[Font Family]],IF(Table_Styles[[#This Row],[Font Family Default]]&lt;&gt;"",Table_Styles[[#This Row],[Font Family Default]],""))</f>
        <v>Montserrat</v>
      </c>
      <c r="G125" s="59"/>
      <c r="H125" s="59"/>
      <c r="I125" s="52" t="str">
        <f>IF(Table_Styles[[#This Row],[Font Size]]&lt;&gt;"",Table_Styles[[#This Row],[Font Size]],IF(Table_Styles[[#This Row],[Font Size Default]]&lt;&gt;"",Table_Styles[[#This Row],[Font Size Default]],""))</f>
        <v/>
      </c>
      <c r="J125" s="59"/>
      <c r="K125" s="60">
        <f>Settings_Styling_Font_Weight_Body_Text</f>
        <v>400</v>
      </c>
      <c r="L125" s="52">
        <f>IF(Table_Styles[[#This Row],[Font Weight]]&lt;&gt;"",Table_Styles[[#This Row],[Font Weight]],IF(Table_Styles[[#This Row],[Font Weight Default]]&lt;&gt;"",Table_Styles[[#This Row],[Font Weight Default]],""))</f>
        <v>400</v>
      </c>
      <c r="M125" s="25"/>
      <c r="N125" s="215" t="str">
        <f>Colour_Foreground_1</f>
        <v>#1d1c1c</v>
      </c>
      <c r="O125" s="52" t="str">
        <f>IF(Table_Styles[[#This Row],[Colour]]&lt;&gt;"",Table_Styles[[#This Row],[Colour]],IF(Table_Styles[[#This Row],[Colour Default]]&lt;&gt;"",Table_Styles[[#This Row],[Colour Default]],""))</f>
        <v>#1d1c1c</v>
      </c>
      <c r="P125" s="212"/>
      <c r="Q125" s="212" t="str">
        <f>Colour_Background_2</f>
        <v>#cfdaeb</v>
      </c>
      <c r="R125" s="52" t="str">
        <f>IF(Table_Styles[[#This Row],[Background]]&lt;&gt;"",Table_Styles[[#This Row],[Background]],IF(Table_Styles[[#This Row],[Background Default]]&lt;&gt;"",Table_Styles[[#This Row],[Background Default]],""))</f>
        <v>#cfdaeb</v>
      </c>
      <c r="S125" s="29"/>
      <c r="T125" s="59"/>
      <c r="U125" s="52" t="str">
        <f>IF(Table_Styles[[#This Row],[Border]]&lt;&gt;"",Table_Styles[[#This Row],[Border]],IF(Table_Styles[[#This Row],[Border Default]]&lt;&gt;"",Table_Styles[[#This Row],[Border Default]],""))</f>
        <v/>
      </c>
      <c r="V125" s="59"/>
      <c r="W125" s="59"/>
      <c r="X125" s="52" t="str">
        <f>IF(Table_Styles[[#This Row],[Border Radius]]&lt;&gt;"",Table_Styles[[#This Row],[Border Radius]],IF(Table_Styles[[#This Row],[Border Radius Default]]&lt;&gt;"",Table_Styles[[#This Row],[Border Radius Default]],""))</f>
        <v/>
      </c>
      <c r="Y125" s="59"/>
      <c r="Z125" s="59"/>
      <c r="AA125" s="52" t="str">
        <f>IF(Table_Styles[[#This Row],[MT]]&lt;&gt;"",Table_Styles[[#This Row],[MT]],IF(Table_Styles[[#This Row],[MT Default]]&lt;&gt;"",Table_Styles[[#This Row],[MT Default]],""))</f>
        <v/>
      </c>
      <c r="AB125" s="59"/>
      <c r="AC125" s="59"/>
      <c r="AD125" s="52" t="str">
        <f>IF(Table_Styles[[#This Row],[MR]]&lt;&gt;"",Table_Styles[[#This Row],[MR]],IF(Table_Styles[[#This Row],[MR Default]]&lt;&gt;"",Table_Styles[[#This Row],[MR Default]],""))</f>
        <v/>
      </c>
      <c r="AE125" s="59"/>
      <c r="AF125" s="59"/>
      <c r="AG125" s="52" t="str">
        <f>IF(Table_Styles[[#This Row],[MB]]&lt;&gt;"",Table_Styles[[#This Row],[MB]],IF(Table_Styles[[#This Row],[MB Default]]&lt;&gt;"",Table_Styles[[#This Row],[MB Default]],""))</f>
        <v/>
      </c>
      <c r="AH125" s="59"/>
      <c r="AI125" s="59"/>
      <c r="AJ125" s="52" t="str">
        <f>IF(Table_Styles[[#This Row],[ML]]&lt;&gt;"",Table_Styles[[#This Row],[ML]],IF(Table_Styles[[#This Row],[ML Default]]&lt;&gt;"",Table_Styles[[#This Row],[ML Default]],""))</f>
        <v/>
      </c>
      <c r="AK125" s="59"/>
      <c r="AL125" s="60" t="s">
        <v>387</v>
      </c>
      <c r="AM125" s="25" t="str">
        <f>IF(Table_Styles[[#This Row],[PT]]&lt;&gt;"",Table_Styles[[#This Row],[PT]],IF(Table_Styles[[#This Row],[PT Default]]&lt;&gt;"",Table_Styles[[#This Row],[PT Default]],""))</f>
        <v>20px</v>
      </c>
      <c r="AN125" s="60"/>
      <c r="AO125" s="60" t="s">
        <v>387</v>
      </c>
      <c r="AP125" s="25" t="str">
        <f>IF(Table_Styles[[#This Row],[PR]]&lt;&gt;"",Table_Styles[[#This Row],[PR]],IF(Table_Styles[[#This Row],[PR Default]]&lt;&gt;"",Table_Styles[[#This Row],[PR Default]],""))</f>
        <v>20px</v>
      </c>
      <c r="AQ125" s="60"/>
      <c r="AR125" s="60" t="s">
        <v>387</v>
      </c>
      <c r="AS125" s="25" t="str">
        <f>IF(Table_Styles[[#This Row],[PB]]&lt;&gt;"",Table_Styles[[#This Row],[PB]],IF(Table_Styles[[#This Row],[PB Default]]&lt;&gt;"",Table_Styles[[#This Row],[PB Default]],""))</f>
        <v>20px</v>
      </c>
      <c r="AT125" s="60"/>
      <c r="AU125" s="60" t="s">
        <v>387</v>
      </c>
      <c r="AV125" s="52" t="str">
        <f>IF(Table_Styles[[#This Row],[PL]]&lt;&gt;"",Table_Styles[[#This Row],[PL]],IF(Table_Styles[[#This Row],[PL Default]]&lt;&gt;"",Table_Styles[[#This Row],[PL Default]],""))</f>
        <v>20px</v>
      </c>
      <c r="AW125" s="135"/>
      <c r="AX125" s="59"/>
      <c r="AY125" s="52" t="str">
        <f>IF(Table_Styles[[#This Row],[BT]]&lt;&gt;"",Table_Styles[[#This Row],[BT]],IF(Table_Styles[[#This Row],[BT Default]]&lt;&gt;"",Table_Styles[[#This Row],[BT Default]],""))</f>
        <v/>
      </c>
      <c r="AZ125" s="59"/>
      <c r="BA125" s="59"/>
      <c r="BB125" s="52" t="str">
        <f>IF(Table_Styles[[#This Row],[BR]]&lt;&gt;"",Table_Styles[[#This Row],[BR]],IF(Table_Styles[[#This Row],[BR Default]]&lt;&gt;"",Table_Styles[[#This Row],[BR Default]],""))</f>
        <v/>
      </c>
      <c r="BC125" s="59"/>
      <c r="BD125" s="59"/>
      <c r="BE125" s="52" t="str">
        <f>IF(Table_Styles[[#This Row],[BB]]&lt;&gt;"",Table_Styles[[#This Row],[BB]],IF(Table_Styles[[#This Row],[BB Default]]&lt;&gt;"",Table_Styles[[#This Row],[BB Default]],""))</f>
        <v/>
      </c>
      <c r="BF125" s="59"/>
      <c r="BG125" s="59"/>
      <c r="BH125" s="52" t="str">
        <f>IF(Table_Styles[[#This Row],[BL]]&lt;&gt;"",Table_Styles[[#This Row],[BL]],IF(Table_Styles[[#This Row],[BL Default]]&lt;&gt;"",Table_Styles[[#This Row],[BL Default]],""))</f>
        <v/>
      </c>
      <c r="BI125" s="59"/>
      <c r="BJ125" s="59"/>
      <c r="BK125" s="52" t="str">
        <f>IF(Table_Styles[[#This Row],[Width]]&lt;&gt;"",Table_Styles[[#This Row],[Width]],IF(Table_Styles[[#This Row],[Width Default]]&lt;&gt;"",Table_Styles[[#This Row],[Width Default]],""))</f>
        <v/>
      </c>
      <c r="BL125" s="59"/>
      <c r="BM125" s="59"/>
      <c r="BN125" s="52" t="str">
        <f>IF(Table_Styles[[#This Row],[Height]]&lt;&gt;"",Table_Styles[[#This Row],[Height]],IF(Table_Styles[[#This Row],[Height Default]]&lt;&gt;"",Table_Styles[[#This Row],[Height Default]],""))</f>
        <v/>
      </c>
      <c r="BO125" s="52"/>
      <c r="BP125" s="52"/>
      <c r="BQ125" s="52" t="str">
        <f>IF(Table_Styles[[#This Row],[Top]]&lt;&gt;"",Table_Styles[[#This Row],[Top]],IF(Table_Styles[[#This Row],[Top Default]]&lt;&gt;"",Table_Styles[[#This Row],[Top Default]],""))</f>
        <v/>
      </c>
      <c r="BR125" s="52"/>
      <c r="BS125" s="52"/>
      <c r="BT125" s="52" t="str">
        <f>IF(Table_Styles[[#This Row],[Right]]&lt;&gt;"",Table_Styles[[#This Row],[Right]],IF(Table_Styles[[#This Row],[Right Default]]&lt;&gt;"",Table_Styles[[#This Row],[Right Default]],""))</f>
        <v/>
      </c>
      <c r="BU125" s="52"/>
      <c r="BV125" s="52"/>
      <c r="BW125" s="52" t="str">
        <f>IF(Table_Styles[[#This Row],[Bottom]]&lt;&gt;"",Table_Styles[[#This Row],[Bottom]],IF(Table_Styles[[#This Row],[Bottom Default]]&lt;&gt;"",Table_Styles[[#This Row],[Bottom Default]],""))</f>
        <v/>
      </c>
      <c r="BX125" s="52"/>
      <c r="BY125" s="52"/>
      <c r="BZ125" s="52" t="str">
        <f>IF(Table_Styles[[#This Row],[Left]]&lt;&gt;"",Table_Styles[[#This Row],[Left]],IF(Table_Styles[[#This Row],[Left Default]]&lt;&gt;"",Table_Styles[[#This Row],[Left Default]],""))</f>
        <v/>
      </c>
      <c r="CA125" s="59"/>
      <c r="CB125" s="103" t="str">
        <f>IF(AND(Table_Styles[[#This Row],[Selector]]&lt;&gt;"",Table_Styles[[#This Row],[Font Family Used]]&lt;&gt;"",Table_Styles[[#This Row],[Font Weight Used]]&lt;&gt;""),Table_Styles[[#This Row],[Font Family Used]]&amp;" "&amp;Table_Styles[[#This Row],[Font Weight Used]],"")</f>
        <v>Montserrat 400</v>
      </c>
      <c r="CC125" s="103" t="str">
        <f ca="1">IF(AND(Table_Styles[[#This Row],[Selector]],COUNTIF(OFFSET(CC:CC,0,0,ROW()-1,1),"="&amp;Table_Styles[[#This Row],[Font]])=0),Table_Styles[[#This Row],[Font]],"")</f>
        <v/>
      </c>
      <c r="CD125" s="103" t="str">
        <f ca="1">IF(Table_Styles[[#This Row],[Unique Font]]&lt;&gt;"",
"{""fontFamily"":"""&amp;Table_Styles[[#This Row],[Font Family Used]]&amp;""",""fontWeight"":"&amp;Table_Styles[[#This Row],[Font Weight Used]]&amp;"}","")</f>
        <v/>
      </c>
      <c r="CE125"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'Montserrat';font-weight: 400;color: #1d1c1c;background: #cfdaeb;padding-top: 20px;padding-right: 20px;padding-bottom: 20px;padding-left: 20px</v>
      </c>
      <c r="CF125" s="103" t="str">
        <f>IF(AND(Table_Styles[[#This Row],[Selector]]&lt;&gt;"", Table_Styles[[#This Row],[Config Properties]]&lt;&gt;""),
Table_Styles[[#This Row],[Selector]]&amp;" { "&amp;Table_Styles[[#This Row],[Config Properties]]&amp;" }","")</f>
        <v>#sidebar .body { font-family: 'Montserrat';font-weight: 400;color: #1d1c1c;background: #cfdaeb;padding-top: 20px;padding-right: 20px;padding-bottom: 20px;padding-left: 20px }</v>
      </c>
      <c r="CG125" s="103" t="str">
        <f xml:space="preserve">
SUBSTITUTE(SUBSTITUTE(SUBSTITUTE(SUBSTITUTE(SUBSTITUTE(SUBSTITUTE(SUBSTITUTE(SUBSTITUTE(Table_Styles[[#This Row],[Config]],
" {","{"),
"{ ","{"),
" }","}"),
"} ","}"),
" ,",","),
", ",","),
" :",":"),
": ",":")</f>
        <v>#sidebar .body{font-family:'Montserrat';font-weight:400;color:#1d1c1c;background:#cfdaeb;padding-top:20px;padding-right:20px;padding-bottom:20px;padding-left:20px}</v>
      </c>
    </row>
    <row r="126" spans="2:85" ht="21" customHeight="1">
      <c r="B126" s="103" t="s">
        <v>565</v>
      </c>
      <c r="C126" s="216" t="s">
        <v>789</v>
      </c>
      <c r="D126" s="146"/>
      <c r="E126" s="60" t="str">
        <f>Settings_Styling_Font_Body_Text</f>
        <v>Montserrat</v>
      </c>
      <c r="F126" s="50" t="str">
        <f>IF(Table_Styles[[#This Row],[Font Family]]&lt;&gt;"",Table_Styles[[#This Row],[Font Family]],IF(Table_Styles[[#This Row],[Font Family Default]]&lt;&gt;"",Table_Styles[[#This Row],[Font Family Default]],""))</f>
        <v>Montserrat</v>
      </c>
      <c r="G126" s="146"/>
      <c r="H126" s="59"/>
      <c r="I126" s="50" t="str">
        <f>IF(Table_Styles[[#This Row],[Font Size]]&lt;&gt;"",Table_Styles[[#This Row],[Font Size]],IF(Table_Styles[[#This Row],[Font Size Default]]&lt;&gt;"",Table_Styles[[#This Row],[Font Size Default]],""))</f>
        <v/>
      </c>
      <c r="J126" s="146"/>
      <c r="K126" s="60">
        <f>Settings_Styling_Font_Weight_Body_Text</f>
        <v>400</v>
      </c>
      <c r="L126" s="50">
        <f>IF(Table_Styles[[#This Row],[Font Weight]]&lt;&gt;"",Table_Styles[[#This Row],[Font Weight]],IF(Table_Styles[[#This Row],[Font Weight Default]]&lt;&gt;"",Table_Styles[[#This Row],[Font Weight Default]],""))</f>
        <v>400</v>
      </c>
      <c r="M126" s="146"/>
      <c r="N126" s="215" t="str">
        <f>Colour_Foreground_1</f>
        <v>#1d1c1c</v>
      </c>
      <c r="O126" s="50" t="str">
        <f>IF(Table_Styles[[#This Row],[Colour]]&lt;&gt;"",Table_Styles[[#This Row],[Colour]],IF(Table_Styles[[#This Row],[Colour Default]]&lt;&gt;"",Table_Styles[[#This Row],[Colour Default]],""))</f>
        <v>#1d1c1c</v>
      </c>
      <c r="P126" s="146"/>
      <c r="Q126" s="212" t="str">
        <f>Colour_Background_2</f>
        <v>#cfdaeb</v>
      </c>
      <c r="R126" s="50" t="str">
        <f>IF(Table_Styles[[#This Row],[Background]]&lt;&gt;"",Table_Styles[[#This Row],[Background]],IF(Table_Styles[[#This Row],[Background Default]]&lt;&gt;"",Table_Styles[[#This Row],[Background Default]],""))</f>
        <v>#cfdaeb</v>
      </c>
      <c r="S126" s="146"/>
      <c r="T126" s="59"/>
      <c r="U126" s="50" t="str">
        <f>IF(Table_Styles[[#This Row],[Border]]&lt;&gt;"",Table_Styles[[#This Row],[Border]],IF(Table_Styles[[#This Row],[Border Default]]&lt;&gt;"",Table_Styles[[#This Row],[Border Default]],""))</f>
        <v/>
      </c>
      <c r="V126" s="59"/>
      <c r="W126" s="59"/>
      <c r="X126" s="50" t="str">
        <f>IF(Table_Styles[[#This Row],[Border Radius]]&lt;&gt;"",Table_Styles[[#This Row],[Border Radius]],IF(Table_Styles[[#This Row],[Border Radius Default]]&lt;&gt;"",Table_Styles[[#This Row],[Border Radius Default]],""))</f>
        <v/>
      </c>
      <c r="Y126" s="146"/>
      <c r="Z126" s="59"/>
      <c r="AA126" s="50" t="str">
        <f>IF(Table_Styles[[#This Row],[MT]]&lt;&gt;"",Table_Styles[[#This Row],[MT]],IF(Table_Styles[[#This Row],[MT Default]]&lt;&gt;"",Table_Styles[[#This Row],[MT Default]],""))</f>
        <v/>
      </c>
      <c r="AB126" s="146"/>
      <c r="AC126" s="59"/>
      <c r="AD126" s="50" t="str">
        <f>IF(Table_Styles[[#This Row],[MR]]&lt;&gt;"",Table_Styles[[#This Row],[MR]],IF(Table_Styles[[#This Row],[MR Default]]&lt;&gt;"",Table_Styles[[#This Row],[MR Default]],""))</f>
        <v/>
      </c>
      <c r="AE126" s="146"/>
      <c r="AF126" s="59"/>
      <c r="AG126" s="50" t="str">
        <f>IF(Table_Styles[[#This Row],[MB]]&lt;&gt;"",Table_Styles[[#This Row],[MB]],IF(Table_Styles[[#This Row],[MB Default]]&lt;&gt;"",Table_Styles[[#This Row],[MB Default]],""))</f>
        <v/>
      </c>
      <c r="AH126" s="146"/>
      <c r="AI126" s="59"/>
      <c r="AJ126" s="50" t="str">
        <f>IF(Table_Styles[[#This Row],[ML]]&lt;&gt;"",Table_Styles[[#This Row],[ML]],IF(Table_Styles[[#This Row],[ML Default]]&lt;&gt;"",Table_Styles[[#This Row],[ML Default]],""))</f>
        <v/>
      </c>
      <c r="AK126" s="146"/>
      <c r="AL126" s="60" t="s">
        <v>387</v>
      </c>
      <c r="AM126" s="29" t="str">
        <f>IF(Table_Styles[[#This Row],[PT]]&lt;&gt;"",Table_Styles[[#This Row],[PT]],IF(Table_Styles[[#This Row],[PT Default]]&lt;&gt;"",Table_Styles[[#This Row],[PT Default]],""))</f>
        <v>20px</v>
      </c>
      <c r="AN126" s="146"/>
      <c r="AO126" s="60" t="s">
        <v>387</v>
      </c>
      <c r="AP126" s="29" t="str">
        <f>IF(Table_Styles[[#This Row],[PR]]&lt;&gt;"",Table_Styles[[#This Row],[PR]],IF(Table_Styles[[#This Row],[PR Default]]&lt;&gt;"",Table_Styles[[#This Row],[PR Default]],""))</f>
        <v>20px</v>
      </c>
      <c r="AQ126" s="146"/>
      <c r="AR126" s="60" t="s">
        <v>387</v>
      </c>
      <c r="AS126" s="29" t="str">
        <f>IF(Table_Styles[[#This Row],[PB]]&lt;&gt;"",Table_Styles[[#This Row],[PB]],IF(Table_Styles[[#This Row],[PB Default]]&lt;&gt;"",Table_Styles[[#This Row],[PB Default]],""))</f>
        <v>20px</v>
      </c>
      <c r="AT126" s="146"/>
      <c r="AU126" s="60" t="s">
        <v>387</v>
      </c>
      <c r="AV126" s="50" t="str">
        <f>IF(Table_Styles[[#This Row],[PL]]&lt;&gt;"",Table_Styles[[#This Row],[PL]],IF(Table_Styles[[#This Row],[PL Default]]&lt;&gt;"",Table_Styles[[#This Row],[PL Default]],""))</f>
        <v>20px</v>
      </c>
      <c r="AW126" s="146"/>
      <c r="AX126" s="50" t="str">
        <f>"1px solid "&amp;Colour_Foreground_2</f>
        <v>1px solid #3a62a0</v>
      </c>
      <c r="AY126" s="50" t="str">
        <f>IF(Table_Styles[[#This Row],[BT]]&lt;&gt;"",Table_Styles[[#This Row],[BT]],IF(Table_Styles[[#This Row],[BT Default]]&lt;&gt;"",Table_Styles[[#This Row],[BT Default]],""))</f>
        <v>1px solid #3a62a0</v>
      </c>
      <c r="AZ126" s="146"/>
      <c r="BA126" s="59"/>
      <c r="BB126" s="50" t="str">
        <f>IF(Table_Styles[[#This Row],[BR]]&lt;&gt;"",Table_Styles[[#This Row],[BR]],IF(Table_Styles[[#This Row],[BR Default]]&lt;&gt;"",Table_Styles[[#This Row],[BR Default]],""))</f>
        <v/>
      </c>
      <c r="BC126" s="146"/>
      <c r="BD126" s="59"/>
      <c r="BE126" s="50" t="str">
        <f>IF(Table_Styles[[#This Row],[BB]]&lt;&gt;"",Table_Styles[[#This Row],[BB]],IF(Table_Styles[[#This Row],[BB Default]]&lt;&gt;"",Table_Styles[[#This Row],[BB Default]],""))</f>
        <v/>
      </c>
      <c r="BF126" s="146"/>
      <c r="BG126" s="59"/>
      <c r="BH126" s="50" t="str">
        <f>IF(Table_Styles[[#This Row],[BL]]&lt;&gt;"",Table_Styles[[#This Row],[BL]],IF(Table_Styles[[#This Row],[BL Default]]&lt;&gt;"",Table_Styles[[#This Row],[BL Default]],""))</f>
        <v/>
      </c>
      <c r="BI126" s="59"/>
      <c r="BJ126" s="59"/>
      <c r="BK126" s="50" t="str">
        <f>IF(Table_Styles[[#This Row],[Width]]&lt;&gt;"",Table_Styles[[#This Row],[Width]],IF(Table_Styles[[#This Row],[Width Default]]&lt;&gt;"",Table_Styles[[#This Row],[Width Default]],""))</f>
        <v/>
      </c>
      <c r="BL126" s="59"/>
      <c r="BM126" s="59"/>
      <c r="BN126" s="50" t="str">
        <f>IF(Table_Styles[[#This Row],[Height]]&lt;&gt;"",Table_Styles[[#This Row],[Height]],IF(Table_Styles[[#This Row],[Height Default]]&lt;&gt;"",Table_Styles[[#This Row],[Height Default]],""))</f>
        <v/>
      </c>
      <c r="BO126" s="52"/>
      <c r="BP126" s="52"/>
      <c r="BQ126" s="50" t="str">
        <f>IF(Table_Styles[[#This Row],[Top]]&lt;&gt;"",Table_Styles[[#This Row],[Top]],IF(Table_Styles[[#This Row],[Top Default]]&lt;&gt;"",Table_Styles[[#This Row],[Top Default]],""))</f>
        <v/>
      </c>
      <c r="BR126" s="52"/>
      <c r="BS126" s="52"/>
      <c r="BT126" s="50" t="str">
        <f>IF(Table_Styles[[#This Row],[Right]]&lt;&gt;"",Table_Styles[[#This Row],[Right]],IF(Table_Styles[[#This Row],[Right Default]]&lt;&gt;"",Table_Styles[[#This Row],[Right Default]],""))</f>
        <v/>
      </c>
      <c r="BU126" s="52"/>
      <c r="BV126" s="52"/>
      <c r="BW126" s="50" t="str">
        <f>IF(Table_Styles[[#This Row],[Bottom]]&lt;&gt;"",Table_Styles[[#This Row],[Bottom]],IF(Table_Styles[[#This Row],[Bottom Default]]&lt;&gt;"",Table_Styles[[#This Row],[Bottom Default]],""))</f>
        <v/>
      </c>
      <c r="BX126" s="52"/>
      <c r="BY126" s="52"/>
      <c r="BZ126" s="50" t="str">
        <f>IF(Table_Styles[[#This Row],[Left]]&lt;&gt;"",Table_Styles[[#This Row],[Left]],IF(Table_Styles[[#This Row],[Left Default]]&lt;&gt;"",Table_Styles[[#This Row],[Left Default]],""))</f>
        <v/>
      </c>
      <c r="CA126" s="146"/>
      <c r="CB126" s="106" t="str">
        <f>IF(AND(Table_Styles[[#This Row],[Selector]]&lt;&gt;"",Table_Styles[[#This Row],[Font Family Used]]&lt;&gt;"",Table_Styles[[#This Row],[Font Weight Used]]&lt;&gt;""),Table_Styles[[#This Row],[Font Family Used]]&amp;" "&amp;Table_Styles[[#This Row],[Font Weight Used]],"")</f>
        <v>Montserrat 400</v>
      </c>
      <c r="CC126" s="106" t="str">
        <f ca="1">IF(AND(Table_Styles[[#This Row],[Selector]],COUNTIF(OFFSET(CC:CC,0,0,ROW()-1,1),"="&amp;Table_Styles[[#This Row],[Font]])=0),Table_Styles[[#This Row],[Font]],"")</f>
        <v/>
      </c>
      <c r="CD126" s="106" t="str">
        <f ca="1">IF(Table_Styles[[#This Row],[Unique Font]]&lt;&gt;"",
"{""fontFamily"":"""&amp;Table_Styles[[#This Row],[Font Family Used]]&amp;""",""fontWeight"":"&amp;Table_Styles[[#This Row],[Font Weight Used]]&amp;"}","")</f>
        <v/>
      </c>
      <c r="CE12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'Montserrat';font-weight: 400;color: #1d1c1c;background: #cfdaeb;padding-top: 20px;padding-right: 20px;padding-bottom: 20px;padding-left: 20px;border-top: 1px solid #3a62a0</v>
      </c>
      <c r="CF126" s="106" t="str">
        <f>IF(AND(Table_Styles[[#This Row],[Selector]]&lt;&gt;"", Table_Styles[[#This Row],[Config Properties]]&lt;&gt;""),
Table_Styles[[#This Row],[Selector]]&amp;" { "&amp;Table_Styles[[#This Row],[Config Properties]]&amp;" }","")</f>
        <v>#sidebar .footer { font-family: 'Montserrat';font-weight: 400;color: #1d1c1c;background: #cfdaeb;padding-top: 20px;padding-right: 20px;padding-bottom: 20px;padding-left: 20px;border-top: 1px solid #3a62a0 }</v>
      </c>
      <c r="CG126" s="106" t="str">
        <f xml:space="preserve">
SUBSTITUTE(SUBSTITUTE(SUBSTITUTE(SUBSTITUTE(SUBSTITUTE(SUBSTITUTE(SUBSTITUTE(SUBSTITUTE(Table_Styles[[#This Row],[Config]],
" {","{"),
"{ ","{"),
" }","}"),
"} ","}"),
" ,",","),
", ",","),
" :",":"),
": ",":")</f>
        <v>#sidebar .footer{font-family:'Montserrat';font-weight:400;color:#1d1c1c;background:#cfdaeb;padding-top:20px;padding-right:20px;padding-bottom:20px;padding-left:20px;border-top:1px solid #3a62a0}</v>
      </c>
    </row>
    <row r="127" spans="2:85" ht="21" customHeight="1">
      <c r="B127" s="101" t="s">
        <v>18</v>
      </c>
      <c r="C127" s="105" t="s">
        <v>521</v>
      </c>
      <c r="D127" s="60"/>
      <c r="E127" s="60" t="str">
        <f>Settings_Styling_Font_Body_Text</f>
        <v>Montserrat</v>
      </c>
      <c r="F127" s="25" t="str">
        <f>IF(Table_Styles[[#This Row],[Font Family]]&lt;&gt;"",Table_Styles[[#This Row],[Font Family]],IF(Table_Styles[[#This Row],[Font Family Default]]&lt;&gt;"",Table_Styles[[#This Row],[Font Family Default]],""))</f>
        <v>Montserrat</v>
      </c>
      <c r="G127" s="60"/>
      <c r="H127" s="173" t="s">
        <v>461</v>
      </c>
      <c r="I127" s="25" t="str">
        <f>IF(Table_Styles[[#This Row],[Font Size]]&lt;&gt;"",Table_Styles[[#This Row],[Font Size]],IF(Table_Styles[[#This Row],[Font Size Default]]&lt;&gt;"",Table_Styles[[#This Row],[Font Size Default]],""))</f>
        <v>16px</v>
      </c>
      <c r="J127" s="60"/>
      <c r="K127" s="60">
        <f>Settings_Styling_Font_Weight_Labels</f>
        <v>700</v>
      </c>
      <c r="L127" s="25">
        <f>IF(Table_Styles[[#This Row],[Font Weight]]&lt;&gt;"",Table_Styles[[#This Row],[Font Weight]],IF(Table_Styles[[#This Row],[Font Weight Default]]&lt;&gt;"",Table_Styles[[#This Row],[Font Weight Default]],""))</f>
        <v>700</v>
      </c>
      <c r="M127" s="25"/>
      <c r="N127" s="215" t="str">
        <f>Colour_Foreground_1</f>
        <v>#1d1c1c</v>
      </c>
      <c r="O127" s="25" t="str">
        <f>IF(Table_Styles[[#This Row],[Colour]]&lt;&gt;"",Table_Styles[[#This Row],[Colour]],IF(Table_Styles[[#This Row],[Colour Default]]&lt;&gt;"",Table_Styles[[#This Row],[Colour Default]],""))</f>
        <v>#1d1c1c</v>
      </c>
      <c r="P127" s="60"/>
      <c r="Q127" s="60"/>
      <c r="R127" s="25" t="str">
        <f>IF(Table_Styles[[#This Row],[Background]]&lt;&gt;"",Table_Styles[[#This Row],[Background]],IF(Table_Styles[[#This Row],[Background Default]]&lt;&gt;"",Table_Styles[[#This Row],[Background Default]],""))</f>
        <v/>
      </c>
      <c r="S127" s="60"/>
      <c r="T127" s="60"/>
      <c r="U127" s="25" t="str">
        <f>IF(Table_Styles[[#This Row],[Border]]&lt;&gt;"",Table_Styles[[#This Row],[Border]],IF(Table_Styles[[#This Row],[Border Default]]&lt;&gt;"",Table_Styles[[#This Row],[Border Default]],""))</f>
        <v/>
      </c>
      <c r="V127" s="60"/>
      <c r="W127" s="60"/>
      <c r="X127" s="25" t="str">
        <f>IF(Table_Styles[[#This Row],[Border Radius]]&lt;&gt;"",Table_Styles[[#This Row],[Border Radius]],IF(Table_Styles[[#This Row],[Border Radius Default]]&lt;&gt;"",Table_Styles[[#This Row],[Border Radius Default]],""))</f>
        <v/>
      </c>
      <c r="Y127" s="60"/>
      <c r="Z127" s="60">
        <v>0</v>
      </c>
      <c r="AA127" s="25">
        <f>IF(Table_Styles[[#This Row],[MT]]&lt;&gt;"",Table_Styles[[#This Row],[MT]],IF(Table_Styles[[#This Row],[MT Default]]&lt;&gt;"",Table_Styles[[#This Row],[MT Default]],""))</f>
        <v>0</v>
      </c>
      <c r="AB127" s="60"/>
      <c r="AC127" s="60"/>
      <c r="AD127" s="25" t="str">
        <f>IF(Table_Styles[[#This Row],[MR]]&lt;&gt;"",Table_Styles[[#This Row],[MR]],IF(Table_Styles[[#This Row],[MR Default]]&lt;&gt;"",Table_Styles[[#This Row],[MR Default]],""))</f>
        <v/>
      </c>
      <c r="AE127" s="60"/>
      <c r="AF127" s="60" t="s">
        <v>398</v>
      </c>
      <c r="AG127" s="25" t="str">
        <f>IF(Table_Styles[[#This Row],[MB]]&lt;&gt;"",Table_Styles[[#This Row],[MB]],IF(Table_Styles[[#This Row],[MB Default]]&lt;&gt;"",Table_Styles[[#This Row],[MB Default]],""))</f>
        <v>5px</v>
      </c>
      <c r="AH127" s="60"/>
      <c r="AI127" s="60"/>
      <c r="AJ127" s="25" t="str">
        <f>IF(Table_Styles[[#This Row],[ML]]&lt;&gt;"",Table_Styles[[#This Row],[ML]],IF(Table_Styles[[#This Row],[ML Default]]&lt;&gt;"",Table_Styles[[#This Row],[ML Default]],""))</f>
        <v/>
      </c>
      <c r="AK127" s="60"/>
      <c r="AL127" s="60"/>
      <c r="AM127" s="25" t="str">
        <f>IF(Table_Styles[[#This Row],[PT]]&lt;&gt;"",Table_Styles[[#This Row],[PT]],IF(Table_Styles[[#This Row],[PT Default]]&lt;&gt;"",Table_Styles[[#This Row],[PT Default]],""))</f>
        <v/>
      </c>
      <c r="AN127" s="60"/>
      <c r="AO127" s="60"/>
      <c r="AP127" s="25" t="str">
        <f>IF(Table_Styles[[#This Row],[PR]]&lt;&gt;"",Table_Styles[[#This Row],[PR]],IF(Table_Styles[[#This Row],[PR Default]]&lt;&gt;"",Table_Styles[[#This Row],[PR Default]],""))</f>
        <v/>
      </c>
      <c r="AQ127" s="60"/>
      <c r="AR127" s="60"/>
      <c r="AS127" s="25" t="str">
        <f>IF(Table_Styles[[#This Row],[PB]]&lt;&gt;"",Table_Styles[[#This Row],[PB]],IF(Table_Styles[[#This Row],[PB Default]]&lt;&gt;"",Table_Styles[[#This Row],[PB Default]],""))</f>
        <v/>
      </c>
      <c r="AT127" s="60"/>
      <c r="AU127" s="60"/>
      <c r="AV127" s="25" t="str">
        <f>IF(Table_Styles[[#This Row],[PL]]&lt;&gt;"",Table_Styles[[#This Row],[PL]],IF(Table_Styles[[#This Row],[PL Default]]&lt;&gt;"",Table_Styles[[#This Row],[PL Default]],""))</f>
        <v/>
      </c>
      <c r="AW127" s="60"/>
      <c r="AX127" s="60"/>
      <c r="AY127" s="25" t="str">
        <f>IF(Table_Styles[[#This Row],[BT]]&lt;&gt;"",Table_Styles[[#This Row],[BT]],IF(Table_Styles[[#This Row],[BT Default]]&lt;&gt;"",Table_Styles[[#This Row],[BT Default]],""))</f>
        <v/>
      </c>
      <c r="AZ127" s="60"/>
      <c r="BA127" s="60"/>
      <c r="BB127" s="25" t="str">
        <f>IF(Table_Styles[[#This Row],[BR]]&lt;&gt;"",Table_Styles[[#This Row],[BR]],IF(Table_Styles[[#This Row],[BR Default]]&lt;&gt;"",Table_Styles[[#This Row],[BR Default]],""))</f>
        <v/>
      </c>
      <c r="BC127" s="60"/>
      <c r="BD127" s="60"/>
      <c r="BE127" s="25" t="str">
        <f>IF(Table_Styles[[#This Row],[BB]]&lt;&gt;"",Table_Styles[[#This Row],[BB]],IF(Table_Styles[[#This Row],[BB Default]]&lt;&gt;"",Table_Styles[[#This Row],[BB Default]],""))</f>
        <v/>
      </c>
      <c r="BF127" s="60"/>
      <c r="BG127" s="60"/>
      <c r="BH127" s="25" t="str">
        <f>IF(Table_Styles[[#This Row],[BL]]&lt;&gt;"",Table_Styles[[#This Row],[BL]],IF(Table_Styles[[#This Row],[BL Default]]&lt;&gt;"",Table_Styles[[#This Row],[BL Default]],""))</f>
        <v/>
      </c>
      <c r="BI127" s="60"/>
      <c r="BJ127" s="60"/>
      <c r="BK127" s="25" t="str">
        <f>IF(Table_Styles[[#This Row],[Width]]&lt;&gt;"",Table_Styles[[#This Row],[Width]],IF(Table_Styles[[#This Row],[Width Default]]&lt;&gt;"",Table_Styles[[#This Row],[Width Default]],""))</f>
        <v/>
      </c>
      <c r="BL127" s="60"/>
      <c r="BM127" s="60"/>
      <c r="BN127" s="25" t="str">
        <f>IF(Table_Styles[[#This Row],[Height]]&lt;&gt;"",Table_Styles[[#This Row],[Height]],IF(Table_Styles[[#This Row],[Height Default]]&lt;&gt;"",Table_Styles[[#This Row],[Height Default]],""))</f>
        <v/>
      </c>
      <c r="BO127" s="25"/>
      <c r="BP127" s="25"/>
      <c r="BQ127" s="25" t="str">
        <f>IF(Table_Styles[[#This Row],[Top]]&lt;&gt;"",Table_Styles[[#This Row],[Top]],IF(Table_Styles[[#This Row],[Top Default]]&lt;&gt;"",Table_Styles[[#This Row],[Top Default]],""))</f>
        <v/>
      </c>
      <c r="BR127" s="25"/>
      <c r="BS127" s="25"/>
      <c r="BT127" s="25" t="str">
        <f>IF(Table_Styles[[#This Row],[Right]]&lt;&gt;"",Table_Styles[[#This Row],[Right]],IF(Table_Styles[[#This Row],[Right Default]]&lt;&gt;"",Table_Styles[[#This Row],[Right Default]],""))</f>
        <v/>
      </c>
      <c r="BU127" s="25"/>
      <c r="BV127" s="25"/>
      <c r="BW127" s="25" t="str">
        <f>IF(Table_Styles[[#This Row],[Bottom]]&lt;&gt;"",Table_Styles[[#This Row],[Bottom]],IF(Table_Styles[[#This Row],[Bottom Default]]&lt;&gt;"",Table_Styles[[#This Row],[Bottom Default]],""))</f>
        <v/>
      </c>
      <c r="BX127" s="25"/>
      <c r="BY127" s="25"/>
      <c r="BZ127" s="25" t="str">
        <f>IF(Table_Styles[[#This Row],[Left]]&lt;&gt;"",Table_Styles[[#This Row],[Left]],IF(Table_Styles[[#This Row],[Left Default]]&lt;&gt;"",Table_Styles[[#This Row],[Left Default]],""))</f>
        <v/>
      </c>
      <c r="CA127" s="60"/>
      <c r="CB127" s="101" t="str">
        <f>IF(AND(Table_Styles[[#This Row],[Selector]]&lt;&gt;"",Table_Styles[[#This Row],[Font Family Used]]&lt;&gt;"",Table_Styles[[#This Row],[Font Weight Used]]&lt;&gt;""),Table_Styles[[#This Row],[Font Family Used]]&amp;" "&amp;Table_Styles[[#This Row],[Font Weight Used]],"")</f>
        <v>Montserrat 700</v>
      </c>
      <c r="CC127" s="101" t="str">
        <f ca="1">IF(AND(Table_Styles[[#This Row],[Selector]],COUNTIF(OFFSET(CC:CC,0,0,ROW()-1,1),"="&amp;Table_Styles[[#This Row],[Font]])=0),Table_Styles[[#This Row],[Font]],"")</f>
        <v/>
      </c>
      <c r="CD127" s="101" t="str">
        <f ca="1">IF(Table_Styles[[#This Row],[Unique Font]]&lt;&gt;"",
"{""fontFamily"":"""&amp;Table_Styles[[#This Row],[Font Family Used]]&amp;""",""fontWeight"":"&amp;Table_Styles[[#This Row],[Font Weight Used]]&amp;"}","")</f>
        <v/>
      </c>
      <c r="CE12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16px;font-weight: 700;color: #1d1c1c;margin-top: 0;margin-bottom: 5px</v>
      </c>
      <c r="CF127" s="103" t="str">
        <f>IF(AND(Table_Styles[[#This Row],[Selector]]&lt;&gt;"", Table_Styles[[#This Row],[Config Properties]]&lt;&gt;""),
Table_Styles[[#This Row],[Selector]]&amp;" { "&amp;Table_Styles[[#This Row],[Config Properties]]&amp;" }","")</f>
        <v>#sidebar .body h3 { font-family: 'Montserrat';font-size: 16px;font-weight: 700;color: #1d1c1c;margin-top: 0;margin-bottom: 5px }</v>
      </c>
      <c r="CG127" s="103" t="str">
        <f xml:space="preserve">
SUBSTITUTE(SUBSTITUTE(SUBSTITUTE(SUBSTITUTE(SUBSTITUTE(SUBSTITUTE(SUBSTITUTE(SUBSTITUTE(Table_Styles[[#This Row],[Config]],
" {","{"),
"{ ","{"),
" }","}"),
"} ","}"),
" ,",","),
", ",","),
" :",":"),
": ",":")</f>
        <v>#sidebar .body h3{font-family:'Montserrat';font-size:16px;font-weight:700;color:#1d1c1c;margin-top:0;margin-bottom:5px}</v>
      </c>
    </row>
    <row r="128" spans="2:85" ht="21" customHeight="1">
      <c r="B128" s="101" t="s">
        <v>186</v>
      </c>
      <c r="C128" s="105" t="s">
        <v>522</v>
      </c>
      <c r="D128" s="60"/>
      <c r="E128" s="60" t="str">
        <f>Settings_Styling_Font_Body_Text</f>
        <v>Montserrat</v>
      </c>
      <c r="F128" s="52" t="str">
        <f>IF(Table_Styles[[#This Row],[Font Family]]&lt;&gt;"",Table_Styles[[#This Row],[Font Family]],IF(Table_Styles[[#This Row],[Font Family Default]]&lt;&gt;"",Table_Styles[[#This Row],[Font Family Default]],""))</f>
        <v>Montserrat</v>
      </c>
      <c r="G128" s="59"/>
      <c r="H128" s="135" t="s">
        <v>373</v>
      </c>
      <c r="I128" s="52" t="str">
        <f>IF(Table_Styles[[#This Row],[Font Size]]&lt;&gt;"",Table_Styles[[#This Row],[Font Size]],IF(Table_Styles[[#This Row],[Font Size Default]]&lt;&gt;"",Table_Styles[[#This Row],[Font Size Default]],""))</f>
        <v>15px</v>
      </c>
      <c r="J128" s="59"/>
      <c r="K128" s="60">
        <f>Settings_Styling_Font_Weight_Body_Text</f>
        <v>400</v>
      </c>
      <c r="L128" s="25">
        <f>IF(Table_Styles[[#This Row],[Font Weight]]&lt;&gt;"",Table_Styles[[#This Row],[Font Weight]],IF(Table_Styles[[#This Row],[Font Weight Default]]&lt;&gt;"",Table_Styles[[#This Row],[Font Weight Default]],""))</f>
        <v>400</v>
      </c>
      <c r="M128" s="25"/>
      <c r="N128" s="215" t="str">
        <f>Colour_Foreground_1</f>
        <v>#1d1c1c</v>
      </c>
      <c r="O128" s="25" t="str">
        <f>IF(Table_Styles[[#This Row],[Colour]]&lt;&gt;"",Table_Styles[[#This Row],[Colour]],IF(Table_Styles[[#This Row],[Colour Default]]&lt;&gt;"",Table_Styles[[#This Row],[Colour Default]],""))</f>
        <v>#1d1c1c</v>
      </c>
      <c r="P128" s="60"/>
      <c r="Q128" s="60"/>
      <c r="R128" s="25" t="str">
        <f>IF(Table_Styles[[#This Row],[Background]]&lt;&gt;"",Table_Styles[[#This Row],[Background]],IF(Table_Styles[[#This Row],[Background Default]]&lt;&gt;"",Table_Styles[[#This Row],[Background Default]],""))</f>
        <v/>
      </c>
      <c r="S128" s="60"/>
      <c r="T128" s="60"/>
      <c r="U128" s="25" t="str">
        <f>IF(Table_Styles[[#This Row],[Border]]&lt;&gt;"",Table_Styles[[#This Row],[Border]],IF(Table_Styles[[#This Row],[Border Default]]&lt;&gt;"",Table_Styles[[#This Row],[Border Default]],""))</f>
        <v/>
      </c>
      <c r="V128" s="60"/>
      <c r="W128" s="60"/>
      <c r="X128" s="25" t="str">
        <f>IF(Table_Styles[[#This Row],[Border Radius]]&lt;&gt;"",Table_Styles[[#This Row],[Border Radius]],IF(Table_Styles[[#This Row],[Border Radius Default]]&lt;&gt;"",Table_Styles[[#This Row],[Border Radius Default]],""))</f>
        <v/>
      </c>
      <c r="Y128" s="60"/>
      <c r="Z128" s="62"/>
      <c r="AA128" s="25" t="str">
        <f>IF(Table_Styles[[#This Row],[MT]]&lt;&gt;"",Table_Styles[[#This Row],[MT]],IF(Table_Styles[[#This Row],[MT Default]]&lt;&gt;"",Table_Styles[[#This Row],[MT Default]],""))</f>
        <v/>
      </c>
      <c r="AB128" s="60"/>
      <c r="AC128" s="60"/>
      <c r="AD128" s="25" t="str">
        <f>IF(Table_Styles[[#This Row],[MR]]&lt;&gt;"",Table_Styles[[#This Row],[MR]],IF(Table_Styles[[#This Row],[MR Default]]&lt;&gt;"",Table_Styles[[#This Row],[MR Default]],""))</f>
        <v/>
      </c>
      <c r="AE128" s="60"/>
      <c r="AF128" s="60">
        <v>0</v>
      </c>
      <c r="AG128" s="25">
        <f>IF(Table_Styles[[#This Row],[MB]]&lt;&gt;"",Table_Styles[[#This Row],[MB]],IF(Table_Styles[[#This Row],[MB Default]]&lt;&gt;"",Table_Styles[[#This Row],[MB Default]],""))</f>
        <v>0</v>
      </c>
      <c r="AH128" s="60"/>
      <c r="AI128" s="60"/>
      <c r="AJ128" s="25" t="str">
        <f>IF(Table_Styles[[#This Row],[ML]]&lt;&gt;"",Table_Styles[[#This Row],[ML]],IF(Table_Styles[[#This Row],[ML Default]]&lt;&gt;"",Table_Styles[[#This Row],[ML Default]],""))</f>
        <v/>
      </c>
      <c r="AK128" s="60"/>
      <c r="AL128" s="60"/>
      <c r="AM128" s="25" t="str">
        <f>IF(Table_Styles[[#This Row],[PT]]&lt;&gt;"",Table_Styles[[#This Row],[PT]],IF(Table_Styles[[#This Row],[PT Default]]&lt;&gt;"",Table_Styles[[#This Row],[PT Default]],""))</f>
        <v/>
      </c>
      <c r="AN128" s="60"/>
      <c r="AO128" s="60"/>
      <c r="AP128" s="25" t="str">
        <f>IF(Table_Styles[[#This Row],[PR]]&lt;&gt;"",Table_Styles[[#This Row],[PR]],IF(Table_Styles[[#This Row],[PR Default]]&lt;&gt;"",Table_Styles[[#This Row],[PR Default]],""))</f>
        <v/>
      </c>
      <c r="AQ128" s="60"/>
      <c r="AR128" s="60"/>
      <c r="AS128" s="25" t="str">
        <f>IF(Table_Styles[[#This Row],[PB]]&lt;&gt;"",Table_Styles[[#This Row],[PB]],IF(Table_Styles[[#This Row],[PB Default]]&lt;&gt;"",Table_Styles[[#This Row],[PB Default]],""))</f>
        <v/>
      </c>
      <c r="AT128" s="60"/>
      <c r="AU128" s="60"/>
      <c r="AV128" s="25" t="str">
        <f>IF(Table_Styles[[#This Row],[PL]]&lt;&gt;"",Table_Styles[[#This Row],[PL]],IF(Table_Styles[[#This Row],[PL Default]]&lt;&gt;"",Table_Styles[[#This Row],[PL Default]],""))</f>
        <v/>
      </c>
      <c r="AW128" s="60"/>
      <c r="AX128" s="60"/>
      <c r="AY128" s="25" t="str">
        <f>IF(Table_Styles[[#This Row],[BT]]&lt;&gt;"",Table_Styles[[#This Row],[BT]],IF(Table_Styles[[#This Row],[BT Default]]&lt;&gt;"",Table_Styles[[#This Row],[BT Default]],""))</f>
        <v/>
      </c>
      <c r="AZ128" s="60"/>
      <c r="BA128" s="60"/>
      <c r="BB128" s="25" t="str">
        <f>IF(Table_Styles[[#This Row],[BR]]&lt;&gt;"",Table_Styles[[#This Row],[BR]],IF(Table_Styles[[#This Row],[BR Default]]&lt;&gt;"",Table_Styles[[#This Row],[BR Default]],""))</f>
        <v/>
      </c>
      <c r="BC128" s="60"/>
      <c r="BD128" s="60"/>
      <c r="BE128" s="25" t="str">
        <f>IF(Table_Styles[[#This Row],[BB]]&lt;&gt;"",Table_Styles[[#This Row],[BB]],IF(Table_Styles[[#This Row],[BB Default]]&lt;&gt;"",Table_Styles[[#This Row],[BB Default]],""))</f>
        <v/>
      </c>
      <c r="BF128" s="60"/>
      <c r="BG128" s="60"/>
      <c r="BH128" s="25" t="str">
        <f>IF(Table_Styles[[#This Row],[BL]]&lt;&gt;"",Table_Styles[[#This Row],[BL]],IF(Table_Styles[[#This Row],[BL Default]]&lt;&gt;"",Table_Styles[[#This Row],[BL Default]],""))</f>
        <v/>
      </c>
      <c r="BI128" s="60"/>
      <c r="BJ128" s="60"/>
      <c r="BK128" s="25" t="str">
        <f>IF(Table_Styles[[#This Row],[Width]]&lt;&gt;"",Table_Styles[[#This Row],[Width]],IF(Table_Styles[[#This Row],[Width Default]]&lt;&gt;"",Table_Styles[[#This Row],[Width Default]],""))</f>
        <v/>
      </c>
      <c r="BL128" s="60"/>
      <c r="BM128" s="60"/>
      <c r="BN128" s="25" t="str">
        <f>IF(Table_Styles[[#This Row],[Height]]&lt;&gt;"",Table_Styles[[#This Row],[Height]],IF(Table_Styles[[#This Row],[Height Default]]&lt;&gt;"",Table_Styles[[#This Row],[Height Default]],""))</f>
        <v/>
      </c>
      <c r="BO128" s="25"/>
      <c r="BP128" s="25"/>
      <c r="BQ128" s="25" t="str">
        <f>IF(Table_Styles[[#This Row],[Top]]&lt;&gt;"",Table_Styles[[#This Row],[Top]],IF(Table_Styles[[#This Row],[Top Default]]&lt;&gt;"",Table_Styles[[#This Row],[Top Default]],""))</f>
        <v/>
      </c>
      <c r="BR128" s="25"/>
      <c r="BS128" s="25"/>
      <c r="BT128" s="25" t="str">
        <f>IF(Table_Styles[[#This Row],[Right]]&lt;&gt;"",Table_Styles[[#This Row],[Right]],IF(Table_Styles[[#This Row],[Right Default]]&lt;&gt;"",Table_Styles[[#This Row],[Right Default]],""))</f>
        <v/>
      </c>
      <c r="BU128" s="25"/>
      <c r="BV128" s="25"/>
      <c r="BW128" s="25" t="str">
        <f>IF(Table_Styles[[#This Row],[Bottom]]&lt;&gt;"",Table_Styles[[#This Row],[Bottom]],IF(Table_Styles[[#This Row],[Bottom Default]]&lt;&gt;"",Table_Styles[[#This Row],[Bottom Default]],""))</f>
        <v/>
      </c>
      <c r="BX128" s="25"/>
      <c r="BY128" s="25"/>
      <c r="BZ128" s="25" t="str">
        <f>IF(Table_Styles[[#This Row],[Left]]&lt;&gt;"",Table_Styles[[#This Row],[Left]],IF(Table_Styles[[#This Row],[Left Default]]&lt;&gt;"",Table_Styles[[#This Row],[Left Default]],""))</f>
        <v/>
      </c>
      <c r="CA128" s="60"/>
      <c r="CB128" s="101" t="str">
        <f>IF(AND(Table_Styles[[#This Row],[Selector]]&lt;&gt;"",Table_Styles[[#This Row],[Font Family Used]]&lt;&gt;"",Table_Styles[[#This Row],[Font Weight Used]]&lt;&gt;""),Table_Styles[[#This Row],[Font Family Used]]&amp;" "&amp;Table_Styles[[#This Row],[Font Weight Used]],"")</f>
        <v>Montserrat 400</v>
      </c>
      <c r="CC128" s="101" t="str">
        <f ca="1">IF(AND(Table_Styles[[#This Row],[Selector]],COUNTIF(OFFSET(CC:CC,0,0,ROW()-1,1),"="&amp;Table_Styles[[#This Row],[Font]])=0),Table_Styles[[#This Row],[Font]],"")</f>
        <v/>
      </c>
      <c r="CD128" s="101" t="str">
        <f ca="1">IF(Table_Styles[[#This Row],[Unique Font]]&lt;&gt;"",
"{""fontFamily"":"""&amp;Table_Styles[[#This Row],[Font Family Used]]&amp;""",""fontWeight"":"&amp;Table_Styles[[#This Row],[Font Weight Used]]&amp;"}","")</f>
        <v/>
      </c>
      <c r="CE12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400;color: #1d1c1c;margin-bottom: 0</v>
      </c>
      <c r="CF128" s="103" t="str">
        <f>IF(AND(Table_Styles[[#This Row],[Selector]]&lt;&gt;"", Table_Styles[[#This Row],[Config Properties]]&lt;&gt;""),
Table_Styles[[#This Row],[Selector]]&amp;" { "&amp;Table_Styles[[#This Row],[Config Properties]]&amp;" }","")</f>
        <v>#sidebar .body .message { font-family: 'Montserrat';font-size: 15px;font-weight: 400;color: #1d1c1c;margin-bottom: 0 }</v>
      </c>
      <c r="CG128" s="103" t="str">
        <f xml:space="preserve">
SUBSTITUTE(SUBSTITUTE(SUBSTITUTE(SUBSTITUTE(SUBSTITUTE(SUBSTITUTE(SUBSTITUTE(SUBSTITUTE(Table_Styles[[#This Row],[Config]],
" {","{"),
"{ ","{"),
" }","}"),
"} ","}"),
" ,",","),
", ",","),
" :",":"),
": ",":")</f>
        <v>#sidebar .body .message{font-family:'Montserrat';font-size:15px;font-weight:400;color:#1d1c1c;margin-bottom:0}</v>
      </c>
    </row>
    <row r="129" spans="2:85" ht="21.75" thickBot="1">
      <c r="B129" s="109" t="s">
        <v>523</v>
      </c>
      <c r="C129" s="109"/>
      <c r="D129" s="125"/>
      <c r="E129" s="125"/>
      <c r="F129" s="109" t="str">
        <f>IF(Table_Styles[[#This Row],[Font Family]]&lt;&gt;"",Table_Styles[[#This Row],[Font Family]],IF(Table_Styles[[#This Row],[Font Family Default]]&lt;&gt;"",Table_Styles[[#This Row],[Font Family Default]],""))</f>
        <v/>
      </c>
      <c r="G129" s="125"/>
      <c r="H129" s="125"/>
      <c r="I129" s="109" t="str">
        <f>IF(Table_Styles[[#This Row],[Font Size]]&lt;&gt;"",Table_Styles[[#This Row],[Font Size]],IF(Table_Styles[[#This Row],[Font Size Default]]&lt;&gt;"",Table_Styles[[#This Row],[Font Size Default]],""))</f>
        <v/>
      </c>
      <c r="J129" s="125"/>
      <c r="K129" s="125"/>
      <c r="L129" s="109" t="str">
        <f>IF(Table_Styles[[#This Row],[Font Weight]]&lt;&gt;"",Table_Styles[[#This Row],[Font Weight]],IF(Table_Styles[[#This Row],[Font Weight Default]]&lt;&gt;"",Table_Styles[[#This Row],[Font Weight Default]],""))</f>
        <v/>
      </c>
      <c r="M129" s="125"/>
      <c r="N129" s="125"/>
      <c r="O129" s="109" t="str">
        <f>IF(Table_Styles[[#This Row],[Colour]]&lt;&gt;"",Table_Styles[[#This Row],[Colour]],IF(Table_Styles[[#This Row],[Colour Default]]&lt;&gt;"",Table_Styles[[#This Row],[Colour Default]],""))</f>
        <v/>
      </c>
      <c r="P129" s="125"/>
      <c r="Q129" s="125"/>
      <c r="R129" s="109" t="str">
        <f>IF(Table_Styles[[#This Row],[Background]]&lt;&gt;"",Table_Styles[[#This Row],[Background]],IF(Table_Styles[[#This Row],[Background Default]]&lt;&gt;"",Table_Styles[[#This Row],[Background Default]],""))</f>
        <v/>
      </c>
      <c r="S129" s="125"/>
      <c r="T129" s="125"/>
      <c r="U129" s="109" t="str">
        <f>IF(Table_Styles[[#This Row],[Border]]&lt;&gt;"",Table_Styles[[#This Row],[Border]],IF(Table_Styles[[#This Row],[Border Default]]&lt;&gt;"",Table_Styles[[#This Row],[Border Default]],""))</f>
        <v/>
      </c>
      <c r="V129" s="125"/>
      <c r="W129" s="125"/>
      <c r="X129" s="109" t="str">
        <f>IF(Table_Styles[[#This Row],[Border Radius]]&lt;&gt;"",Table_Styles[[#This Row],[Border Radius]],IF(Table_Styles[[#This Row],[Border Radius Default]]&lt;&gt;"",Table_Styles[[#This Row],[Border Radius Default]],""))</f>
        <v/>
      </c>
      <c r="Y129" s="125"/>
      <c r="Z129" s="125"/>
      <c r="AA129" s="109" t="str">
        <f>IF(Table_Styles[[#This Row],[MT]]&lt;&gt;"",Table_Styles[[#This Row],[MT]],IF(Table_Styles[[#This Row],[MT Default]]&lt;&gt;"",Table_Styles[[#This Row],[MT Default]],""))</f>
        <v/>
      </c>
      <c r="AB129" s="125"/>
      <c r="AC129" s="125"/>
      <c r="AD129" s="109" t="str">
        <f>IF(Table_Styles[[#This Row],[MR]]&lt;&gt;"",Table_Styles[[#This Row],[MR]],IF(Table_Styles[[#This Row],[MR Default]]&lt;&gt;"",Table_Styles[[#This Row],[MR Default]],""))</f>
        <v/>
      </c>
      <c r="AE129" s="125"/>
      <c r="AF129" s="125"/>
      <c r="AG129" s="109" t="str">
        <f>IF(Table_Styles[[#This Row],[MB]]&lt;&gt;"",Table_Styles[[#This Row],[MB]],IF(Table_Styles[[#This Row],[MB Default]]&lt;&gt;"",Table_Styles[[#This Row],[MB Default]],""))</f>
        <v/>
      </c>
      <c r="AH129" s="125"/>
      <c r="AI129" s="125"/>
      <c r="AJ129" s="109" t="str">
        <f>IF(Table_Styles[[#This Row],[ML]]&lt;&gt;"",Table_Styles[[#This Row],[ML]],IF(Table_Styles[[#This Row],[ML Default]]&lt;&gt;"",Table_Styles[[#This Row],[ML Default]],""))</f>
        <v/>
      </c>
      <c r="AK129" s="125"/>
      <c r="AL129" s="125"/>
      <c r="AM129" s="109" t="str">
        <f>IF(Table_Styles[[#This Row],[PT]]&lt;&gt;"",Table_Styles[[#This Row],[PT]],IF(Table_Styles[[#This Row],[PT Default]]&lt;&gt;"",Table_Styles[[#This Row],[PT Default]],""))</f>
        <v/>
      </c>
      <c r="AN129" s="125"/>
      <c r="AO129" s="125"/>
      <c r="AP129" s="109" t="str">
        <f>IF(Table_Styles[[#This Row],[PR]]&lt;&gt;"",Table_Styles[[#This Row],[PR]],IF(Table_Styles[[#This Row],[PR Default]]&lt;&gt;"",Table_Styles[[#This Row],[PR Default]],""))</f>
        <v/>
      </c>
      <c r="AQ129" s="125"/>
      <c r="AR129" s="125"/>
      <c r="AS129" s="109" t="str">
        <f>IF(Table_Styles[[#This Row],[PB]]&lt;&gt;"",Table_Styles[[#This Row],[PB]],IF(Table_Styles[[#This Row],[PB Default]]&lt;&gt;"",Table_Styles[[#This Row],[PB Default]],""))</f>
        <v/>
      </c>
      <c r="AT129" s="125"/>
      <c r="AU129" s="125"/>
      <c r="AV129" s="109" t="str">
        <f>IF(Table_Styles[[#This Row],[PL]]&lt;&gt;"",Table_Styles[[#This Row],[PL]],IF(Table_Styles[[#This Row],[PL Default]]&lt;&gt;"",Table_Styles[[#This Row],[PL Default]],""))</f>
        <v/>
      </c>
      <c r="AW129" s="125"/>
      <c r="AX129" s="125"/>
      <c r="AY129" s="109" t="str">
        <f>IF(Table_Styles[[#This Row],[BT]]&lt;&gt;"",Table_Styles[[#This Row],[BT]],IF(Table_Styles[[#This Row],[BT Default]]&lt;&gt;"",Table_Styles[[#This Row],[BT Default]],""))</f>
        <v/>
      </c>
      <c r="AZ129" s="125"/>
      <c r="BA129" s="125"/>
      <c r="BB129" s="109" t="str">
        <f>IF(Table_Styles[[#This Row],[BR]]&lt;&gt;"",Table_Styles[[#This Row],[BR]],IF(Table_Styles[[#This Row],[BR Default]]&lt;&gt;"",Table_Styles[[#This Row],[BR Default]],""))</f>
        <v/>
      </c>
      <c r="BC129" s="125"/>
      <c r="BD129" s="125"/>
      <c r="BE129" s="109" t="str">
        <f>IF(Table_Styles[[#This Row],[BB]]&lt;&gt;"",Table_Styles[[#This Row],[BB]],IF(Table_Styles[[#This Row],[BB Default]]&lt;&gt;"",Table_Styles[[#This Row],[BB Default]],""))</f>
        <v/>
      </c>
      <c r="BF129" s="125"/>
      <c r="BG129" s="125"/>
      <c r="BH129" s="109" t="str">
        <f>IF(Table_Styles[[#This Row],[BL]]&lt;&gt;"",Table_Styles[[#This Row],[BL]],IF(Table_Styles[[#This Row],[BL Default]]&lt;&gt;"",Table_Styles[[#This Row],[BL Default]],""))</f>
        <v/>
      </c>
      <c r="BI129" s="125"/>
      <c r="BJ129" s="125"/>
      <c r="BK129" s="109" t="str">
        <f>IF(Table_Styles[[#This Row],[Width]]&lt;&gt;"",Table_Styles[[#This Row],[Width]],IF(Table_Styles[[#This Row],[Width Default]]&lt;&gt;"",Table_Styles[[#This Row],[Width Default]],""))</f>
        <v/>
      </c>
      <c r="BL129" s="125"/>
      <c r="BM129" s="125"/>
      <c r="BN129" s="109" t="str">
        <f>IF(Table_Styles[[#This Row],[Height]]&lt;&gt;"",Table_Styles[[#This Row],[Height]],IF(Table_Styles[[#This Row],[Height Default]]&lt;&gt;"",Table_Styles[[#This Row],[Height Default]],""))</f>
        <v/>
      </c>
      <c r="BO129" s="109"/>
      <c r="BP129" s="109"/>
      <c r="BQ129" s="109" t="str">
        <f>IF(Table_Styles[[#This Row],[Top]]&lt;&gt;"",Table_Styles[[#This Row],[Top]],IF(Table_Styles[[#This Row],[Top Default]]&lt;&gt;"",Table_Styles[[#This Row],[Top Default]],""))</f>
        <v/>
      </c>
      <c r="BR129" s="109"/>
      <c r="BS129" s="109"/>
      <c r="BT129" s="109" t="str">
        <f>IF(Table_Styles[[#This Row],[Right]]&lt;&gt;"",Table_Styles[[#This Row],[Right]],IF(Table_Styles[[#This Row],[Right Default]]&lt;&gt;"",Table_Styles[[#This Row],[Right Default]],""))</f>
        <v/>
      </c>
      <c r="BU129" s="109"/>
      <c r="BV129" s="109"/>
      <c r="BW129" s="109" t="str">
        <f>IF(Table_Styles[[#This Row],[Bottom]]&lt;&gt;"",Table_Styles[[#This Row],[Bottom]],IF(Table_Styles[[#This Row],[Bottom Default]]&lt;&gt;"",Table_Styles[[#This Row],[Bottom Default]],""))</f>
        <v/>
      </c>
      <c r="BX129" s="109"/>
      <c r="BY129" s="109"/>
      <c r="BZ129" s="109" t="str">
        <f>IF(Table_Styles[[#This Row],[Left]]&lt;&gt;"",Table_Styles[[#This Row],[Left]],IF(Table_Styles[[#This Row],[Left Default]]&lt;&gt;"",Table_Styles[[#This Row],[Left Default]],""))</f>
        <v/>
      </c>
      <c r="CA129" s="125"/>
      <c r="CB129" s="109" t="str">
        <f>IF(AND(Table_Styles[[#This Row],[Selector]]&lt;&gt;"",Table_Styles[[#This Row],[Font Family Used]]&lt;&gt;"",Table_Styles[[#This Row],[Font Weight Used]]&lt;&gt;""),Table_Styles[[#This Row],[Font Family Used]]&amp;" "&amp;Table_Styles[[#This Row],[Font Weight Used]],"")</f>
        <v/>
      </c>
      <c r="CC129" s="109" t="str">
        <f ca="1">IF(AND(Table_Styles[[#This Row],[Selector]],COUNTIF(OFFSET(CC:CC,0,0,ROW()-1,1),"="&amp;Table_Styles[[#This Row],[Font]])=0),Table_Styles[[#This Row],[Font]],"")</f>
        <v/>
      </c>
      <c r="CD129" s="109" t="str">
        <f ca="1">IF(Table_Styles[[#This Row],[Unique Font]]&lt;&gt;"",
"{""fontFamily"":"""&amp;Table_Styles[[#This Row],[Font Family Used]]&amp;""",""fontWeight"":"&amp;Table_Styles[[#This Row],[Font Weight Used]]&amp;"}","")</f>
        <v/>
      </c>
      <c r="CE129"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9" s="109" t="str">
        <f>IF(AND(Table_Styles[[#This Row],[Selector]]&lt;&gt;"", Table_Styles[[#This Row],[Config Properties]]&lt;&gt;""),
Table_Styles[[#This Row],[Selector]]&amp;" { "&amp;Table_Styles[[#This Row],[Config Properties]]&amp;" }","")</f>
        <v/>
      </c>
      <c r="CG129" s="109" t="str">
        <f xml:space="preserve">
SUBSTITUTE(SUBSTITUTE(SUBSTITUTE(SUBSTITUTE(SUBSTITUTE(SUBSTITUTE(SUBSTITUTE(SUBSTITUTE(Table_Styles[[#This Row],[Config]],
" {","{"),
"{ ","{"),
" }","}"),
"} ","}"),
" ,",","),
", ",","),
" :",":"),
": ",":")</f>
        <v/>
      </c>
    </row>
    <row r="130" spans="2:85" ht="21" customHeight="1">
      <c r="B130" s="105" t="s">
        <v>523</v>
      </c>
      <c r="C130" s="105" t="s">
        <v>524</v>
      </c>
      <c r="D130" s="60"/>
      <c r="E130" s="60"/>
      <c r="F130" s="25"/>
      <c r="G130" s="60"/>
      <c r="H130" s="60"/>
      <c r="I130" s="25"/>
      <c r="J130" s="60"/>
      <c r="K130" s="59"/>
      <c r="L130" s="25" t="str">
        <f>IF(Table_Styles[[#This Row],[Font Weight]]&lt;&gt;"",Table_Styles[[#This Row],[Font Weight]],IF(Table_Styles[[#This Row],[Font Weight Default]]&lt;&gt;"",Table_Styles[[#This Row],[Font Weight Default]],""))</f>
        <v/>
      </c>
      <c r="M130" s="25"/>
      <c r="N130" s="60"/>
      <c r="O130" s="25" t="str">
        <f>IF(Table_Styles[[#This Row],[Colour]]&lt;&gt;"",Table_Styles[[#This Row],[Colour]],IF(Table_Styles[[#This Row],[Colour Default]]&lt;&gt;"",Table_Styles[[#This Row],[Colour Default]],""))</f>
        <v/>
      </c>
      <c r="P130" s="60"/>
      <c r="Q130" s="60"/>
      <c r="R130" s="25" t="str">
        <f>IF(Table_Styles[[#This Row],[Background]]&lt;&gt;"",Table_Styles[[#This Row],[Background]],IF(Table_Styles[[#This Row],[Background Default]]&lt;&gt;"",Table_Styles[[#This Row],[Background Default]],""))</f>
        <v/>
      </c>
      <c r="S130" s="60"/>
      <c r="T130" s="60"/>
      <c r="U130" s="25" t="str">
        <f>IF(Table_Styles[[#This Row],[Border]]&lt;&gt;"",Table_Styles[[#This Row],[Border]],IF(Table_Styles[[#This Row],[Border Default]]&lt;&gt;"",Table_Styles[[#This Row],[Border Default]],""))</f>
        <v/>
      </c>
      <c r="V130" s="60"/>
      <c r="W130" s="60"/>
      <c r="X130" s="25" t="str">
        <f>IF(Table_Styles[[#This Row],[Border Radius]]&lt;&gt;"",Table_Styles[[#This Row],[Border Radius]],IF(Table_Styles[[#This Row],[Border Radius Default]]&lt;&gt;"",Table_Styles[[#This Row],[Border Radius Default]],""))</f>
        <v/>
      </c>
      <c r="Y130" s="60"/>
      <c r="Z130" s="60"/>
      <c r="AA130" s="25" t="str">
        <f>IF(Table_Styles[[#This Row],[MT]]&lt;&gt;"",Table_Styles[[#This Row],[MT]],IF(Table_Styles[[#This Row],[MT Default]]&lt;&gt;"",Table_Styles[[#This Row],[MT Default]],""))</f>
        <v/>
      </c>
      <c r="AB130" s="60"/>
      <c r="AC130" s="60"/>
      <c r="AD130" s="25" t="str">
        <f>IF(Table_Styles[[#This Row],[MR]]&lt;&gt;"",Table_Styles[[#This Row],[MR]],IF(Table_Styles[[#This Row],[MR Default]]&lt;&gt;"",Table_Styles[[#This Row],[MR Default]],""))</f>
        <v/>
      </c>
      <c r="AE130" s="60"/>
      <c r="AF130" s="60"/>
      <c r="AG130" s="25" t="str">
        <f>IF(Table_Styles[[#This Row],[MB]]&lt;&gt;"",Table_Styles[[#This Row],[MB]],IF(Table_Styles[[#This Row],[MB Default]]&lt;&gt;"",Table_Styles[[#This Row],[MB Default]],""))</f>
        <v/>
      </c>
      <c r="AH130" s="60"/>
      <c r="AI130" s="60"/>
      <c r="AJ130" s="25" t="str">
        <f>IF(Table_Styles[[#This Row],[ML]]&lt;&gt;"",Table_Styles[[#This Row],[ML]],IF(Table_Styles[[#This Row],[ML Default]]&lt;&gt;"",Table_Styles[[#This Row],[ML Default]],""))</f>
        <v/>
      </c>
      <c r="AK130" s="60"/>
      <c r="AL130" s="60"/>
      <c r="AM130" s="25" t="str">
        <f>IF(Table_Styles[[#This Row],[PT]]&lt;&gt;"",Table_Styles[[#This Row],[PT]],IF(Table_Styles[[#This Row],[PT Default]]&lt;&gt;"",Table_Styles[[#This Row],[PT Default]],""))</f>
        <v/>
      </c>
      <c r="AN130" s="60"/>
      <c r="AO130" s="60"/>
      <c r="AP130" s="25" t="str">
        <f>IF(Table_Styles[[#This Row],[PR]]&lt;&gt;"",Table_Styles[[#This Row],[PR]],IF(Table_Styles[[#This Row],[PR Default]]&lt;&gt;"",Table_Styles[[#This Row],[PR Default]],""))</f>
        <v/>
      </c>
      <c r="AQ130" s="60"/>
      <c r="AR130" s="60"/>
      <c r="AS130" s="25" t="str">
        <f>IF(Table_Styles[[#This Row],[PB]]&lt;&gt;"",Table_Styles[[#This Row],[PB]],IF(Table_Styles[[#This Row],[PB Default]]&lt;&gt;"",Table_Styles[[#This Row],[PB Default]],""))</f>
        <v/>
      </c>
      <c r="AT130" s="60"/>
      <c r="AU130" s="60"/>
      <c r="AV130" s="25" t="str">
        <f>IF(Table_Styles[[#This Row],[PL]]&lt;&gt;"",Table_Styles[[#This Row],[PL]],IF(Table_Styles[[#This Row],[PL Default]]&lt;&gt;"",Table_Styles[[#This Row],[PL Default]],""))</f>
        <v/>
      </c>
      <c r="AW130" s="60"/>
      <c r="AX130" s="60"/>
      <c r="AY130" s="25" t="str">
        <f>IF(Table_Styles[[#This Row],[BT]]&lt;&gt;"",Table_Styles[[#This Row],[BT]],IF(Table_Styles[[#This Row],[BT Default]]&lt;&gt;"",Table_Styles[[#This Row],[BT Default]],""))</f>
        <v/>
      </c>
      <c r="AZ130" s="60"/>
      <c r="BA130" s="60"/>
      <c r="BB130" s="25" t="str">
        <f>IF(Table_Styles[[#This Row],[BR]]&lt;&gt;"",Table_Styles[[#This Row],[BR]],IF(Table_Styles[[#This Row],[BR Default]]&lt;&gt;"",Table_Styles[[#This Row],[BR Default]],""))</f>
        <v/>
      </c>
      <c r="BC130" s="60"/>
      <c r="BD130" s="60"/>
      <c r="BE130" s="25" t="str">
        <f>IF(Table_Styles[[#This Row],[BB]]&lt;&gt;"",Table_Styles[[#This Row],[BB]],IF(Table_Styles[[#This Row],[BB Default]]&lt;&gt;"",Table_Styles[[#This Row],[BB Default]],""))</f>
        <v/>
      </c>
      <c r="BF130" s="60"/>
      <c r="BG130" s="60"/>
      <c r="BH130" s="25" t="str">
        <f>IF(Table_Styles[[#This Row],[BL]]&lt;&gt;"",Table_Styles[[#This Row],[BL]],IF(Table_Styles[[#This Row],[BL Default]]&lt;&gt;"",Table_Styles[[#This Row],[BL Default]],""))</f>
        <v/>
      </c>
      <c r="BI130" s="60"/>
      <c r="BJ130" s="60"/>
      <c r="BK130" s="25" t="str">
        <f>IF(Table_Styles[[#This Row],[Width]]&lt;&gt;"",Table_Styles[[#This Row],[Width]],IF(Table_Styles[[#This Row],[Width Default]]&lt;&gt;"",Table_Styles[[#This Row],[Width Default]],""))</f>
        <v/>
      </c>
      <c r="BL130" s="60"/>
      <c r="BM130" s="62" t="s">
        <v>525</v>
      </c>
      <c r="BN130" s="25" t="str">
        <f>IF(Table_Styles[[#This Row],[Height]]&lt;&gt;"",Table_Styles[[#This Row],[Height]],IF(Table_Styles[[#This Row],[Height Default]]&lt;&gt;"",Table_Styles[[#This Row],[Height Default]],""))</f>
        <v>62px</v>
      </c>
      <c r="BO130" s="25"/>
      <c r="BP130" s="25"/>
      <c r="BQ130" s="25" t="str">
        <f>IF(Table_Styles[[#This Row],[Top]]&lt;&gt;"",Table_Styles[[#This Row],[Top]],IF(Table_Styles[[#This Row],[Top Default]]&lt;&gt;"",Table_Styles[[#This Row],[Top Default]],""))</f>
        <v/>
      </c>
      <c r="BR130" s="25"/>
      <c r="BS130" s="25"/>
      <c r="BT130" s="25" t="str">
        <f>IF(Table_Styles[[#This Row],[Right]]&lt;&gt;"",Table_Styles[[#This Row],[Right]],IF(Table_Styles[[#This Row],[Right Default]]&lt;&gt;"",Table_Styles[[#This Row],[Right Default]],""))</f>
        <v/>
      </c>
      <c r="BU130" s="25"/>
      <c r="BV130" s="25"/>
      <c r="BW130" s="25" t="str">
        <f>IF(Table_Styles[[#This Row],[Bottom]]&lt;&gt;"",Table_Styles[[#This Row],[Bottom]],IF(Table_Styles[[#This Row],[Bottom Default]]&lt;&gt;"",Table_Styles[[#This Row],[Bottom Default]],""))</f>
        <v/>
      </c>
      <c r="BX130" s="25"/>
      <c r="BY130" s="25"/>
      <c r="BZ130" s="25" t="str">
        <f>IF(Table_Styles[[#This Row],[Left]]&lt;&gt;"",Table_Styles[[#This Row],[Left]],IF(Table_Styles[[#This Row],[Left Default]]&lt;&gt;"",Table_Styles[[#This Row],[Left Default]],""))</f>
        <v/>
      </c>
      <c r="CA130" s="60"/>
      <c r="CB130" s="101" t="str">
        <f>IF(AND(Table_Styles[[#This Row],[Selector]]&lt;&gt;"",Table_Styles[[#This Row],[Font Family Used]]&lt;&gt;"",Table_Styles[[#This Row],[Font Weight Used]]&lt;&gt;""),Table_Styles[[#This Row],[Font Family Used]]&amp;" "&amp;Table_Styles[[#This Row],[Font Weight Used]],"")</f>
        <v/>
      </c>
      <c r="CC130" s="101" t="str">
        <f ca="1">IF(AND(Table_Styles[[#This Row],[Selector]],COUNTIF(OFFSET(CC:CC,0,0,ROW()-1,1),"="&amp;Table_Styles[[#This Row],[Font]])=0),Table_Styles[[#This Row],[Font]],"")</f>
        <v/>
      </c>
      <c r="CD130" s="101" t="str">
        <f ca="1">IF(Table_Styles[[#This Row],[Unique Font]]&lt;&gt;"",
"{""fontFamily"":"""&amp;Table_Styles[[#This Row],[Font Family Used]]&amp;""",""fontWeight"":"&amp;Table_Styles[[#This Row],[Font Weight Used]]&amp;"}","")</f>
        <v/>
      </c>
      <c r="CE13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height: 62px</v>
      </c>
      <c r="CF130" s="103" t="str">
        <f>IF(AND(Table_Styles[[#This Row],[Selector]]&lt;&gt;"", Table_Styles[[#This Row],[Config Properties]]&lt;&gt;""),
Table_Styles[[#This Row],[Selector]]&amp;" { "&amp;Table_Styles[[#This Row],[Config Properties]]&amp;" }","")</f>
        <v>#sidebar .body .price { height: 62px }</v>
      </c>
      <c r="CG130" s="103" t="str">
        <f xml:space="preserve">
SUBSTITUTE(SUBSTITUTE(SUBSTITUTE(SUBSTITUTE(SUBSTITUTE(SUBSTITUTE(SUBSTITUTE(SUBSTITUTE(Table_Styles[[#This Row],[Config]],
" {","{"),
"{ ","{"),
" }","}"),
"} ","}"),
" ,",","),
", ",","),
" :",":"),
": ",":")</f>
        <v>#sidebar .body .price{height:62px}</v>
      </c>
    </row>
    <row r="131" spans="2:85" ht="21" customHeight="1">
      <c r="B131" s="104" t="s">
        <v>526</v>
      </c>
      <c r="C131" s="105" t="s">
        <v>527</v>
      </c>
      <c r="D131" s="59"/>
      <c r="E131" s="59" t="str">
        <f>Settings_Styling_Font_Headings</f>
        <v>Montserrat</v>
      </c>
      <c r="F131" s="52" t="str">
        <f>IF(Table_Styles[[#This Row],[Font Family]]&lt;&gt;"",Table_Styles[[#This Row],[Font Family]],IF(Table_Styles[[#This Row],[Font Family Default]]&lt;&gt;"",Table_Styles[[#This Row],[Font Family Default]],""))</f>
        <v>Montserrat</v>
      </c>
      <c r="G131" s="59"/>
      <c r="H131" s="60" t="s">
        <v>379</v>
      </c>
      <c r="I131" s="52" t="str">
        <f>IF(Table_Styles[[#This Row],[Font Size]]&lt;&gt;"",Table_Styles[[#This Row],[Font Size]],IF(Table_Styles[[#This Row],[Font Size Default]]&lt;&gt;"",Table_Styles[[#This Row],[Font Size Default]],""))</f>
        <v>45px</v>
      </c>
      <c r="J131" s="59" t="s">
        <v>1083</v>
      </c>
      <c r="K131" s="60">
        <f>Settings_Styling_Font_Weight_Labels</f>
        <v>700</v>
      </c>
      <c r="L131" s="29" t="str">
        <f>IF(Table_Styles[[#This Row],[Font Weight]]&lt;&gt;"",Table_Styles[[#This Row],[Font Weight]],IF(Table_Styles[[#This Row],[Font Weight Default]]&lt;&gt;"",Table_Styles[[#This Row],[Font Weight Default]],""))</f>
        <v>500</v>
      </c>
      <c r="M131" s="25"/>
      <c r="N131" s="215" t="str">
        <f t="shared" ref="N131:N137" si="0">Colour_Foreground_1</f>
        <v>#1d1c1c</v>
      </c>
      <c r="O131" s="29" t="str">
        <f>IF(Table_Styles[[#This Row],[Colour]]&lt;&gt;"",Table_Styles[[#This Row],[Colour]],IF(Table_Styles[[#This Row],[Colour Default]]&lt;&gt;"",Table_Styles[[#This Row],[Colour Default]],""))</f>
        <v>#1d1c1c</v>
      </c>
      <c r="P131" s="59"/>
      <c r="Q131" s="60"/>
      <c r="R131" s="29" t="str">
        <f>IF(Table_Styles[[#This Row],[Background]]&lt;&gt;"",Table_Styles[[#This Row],[Background]],IF(Table_Styles[[#This Row],[Background Default]]&lt;&gt;"",Table_Styles[[#This Row],[Background Default]],""))</f>
        <v/>
      </c>
      <c r="S131" s="59"/>
      <c r="T131" s="60"/>
      <c r="U131" s="29" t="str">
        <f>IF(Table_Styles[[#This Row],[Border]]&lt;&gt;"",Table_Styles[[#This Row],[Border]],IF(Table_Styles[[#This Row],[Border Default]]&lt;&gt;"",Table_Styles[[#This Row],[Border Default]],""))</f>
        <v/>
      </c>
      <c r="V131" s="60"/>
      <c r="W131" s="60"/>
      <c r="X131" s="29" t="str">
        <f>IF(Table_Styles[[#This Row],[Border Radius]]&lt;&gt;"",Table_Styles[[#This Row],[Border Radius]],IF(Table_Styles[[#This Row],[Border Radius Default]]&lt;&gt;"",Table_Styles[[#This Row],[Border Radius Default]],""))</f>
        <v/>
      </c>
      <c r="Y131" s="59"/>
      <c r="Z131" s="60">
        <v>0</v>
      </c>
      <c r="AA131" s="29">
        <f>IF(Table_Styles[[#This Row],[MT]]&lt;&gt;"",Table_Styles[[#This Row],[MT]],IF(Table_Styles[[#This Row],[MT Default]]&lt;&gt;"",Table_Styles[[#This Row],[MT Default]],""))</f>
        <v>0</v>
      </c>
      <c r="AB131" s="59"/>
      <c r="AC131" s="60"/>
      <c r="AD131" s="29" t="str">
        <f>IF(Table_Styles[[#This Row],[MR]]&lt;&gt;"",Table_Styles[[#This Row],[MR]],IF(Table_Styles[[#This Row],[MR Default]]&lt;&gt;"",Table_Styles[[#This Row],[MR Default]],""))</f>
        <v/>
      </c>
      <c r="AE131" s="59"/>
      <c r="AF131" s="60">
        <v>0</v>
      </c>
      <c r="AG131" s="29">
        <f>IF(Table_Styles[[#This Row],[MB]]&lt;&gt;"",Table_Styles[[#This Row],[MB]],IF(Table_Styles[[#This Row],[MB Default]]&lt;&gt;"",Table_Styles[[#This Row],[MB Default]],""))</f>
        <v>0</v>
      </c>
      <c r="AH131" s="59"/>
      <c r="AI131" s="60"/>
      <c r="AJ131" s="29" t="str">
        <f>IF(Table_Styles[[#This Row],[ML]]&lt;&gt;"",Table_Styles[[#This Row],[ML]],IF(Table_Styles[[#This Row],[ML Default]]&lt;&gt;"",Table_Styles[[#This Row],[ML Default]],""))</f>
        <v/>
      </c>
      <c r="AK131" s="59"/>
      <c r="AL131" s="60"/>
      <c r="AM131" s="29" t="str">
        <f>IF(Table_Styles[[#This Row],[PT]]&lt;&gt;"",Table_Styles[[#This Row],[PT]],IF(Table_Styles[[#This Row],[PT Default]]&lt;&gt;"",Table_Styles[[#This Row],[PT Default]],""))</f>
        <v/>
      </c>
      <c r="AN131" s="59"/>
      <c r="AO131" s="60"/>
      <c r="AP131" s="29" t="str">
        <f>IF(Table_Styles[[#This Row],[PR]]&lt;&gt;"",Table_Styles[[#This Row],[PR]],IF(Table_Styles[[#This Row],[PR Default]]&lt;&gt;"",Table_Styles[[#This Row],[PR Default]],""))</f>
        <v/>
      </c>
      <c r="AQ131" s="59"/>
      <c r="AR131" s="60"/>
      <c r="AS131" s="29" t="str">
        <f>IF(Table_Styles[[#This Row],[PB]]&lt;&gt;"",Table_Styles[[#This Row],[PB]],IF(Table_Styles[[#This Row],[PB Default]]&lt;&gt;"",Table_Styles[[#This Row],[PB Default]],""))</f>
        <v/>
      </c>
      <c r="AT131" s="59"/>
      <c r="AU131" s="60"/>
      <c r="AV131" s="29" t="str">
        <f>IF(Table_Styles[[#This Row],[PL]]&lt;&gt;"",Table_Styles[[#This Row],[PL]],IF(Table_Styles[[#This Row],[PL Default]]&lt;&gt;"",Table_Styles[[#This Row],[PL Default]],""))</f>
        <v/>
      </c>
      <c r="AW131" s="59"/>
      <c r="AX131" s="60"/>
      <c r="AY131" s="29" t="str">
        <f>IF(Table_Styles[[#This Row],[BT]]&lt;&gt;"",Table_Styles[[#This Row],[BT]],IF(Table_Styles[[#This Row],[BT Default]]&lt;&gt;"",Table_Styles[[#This Row],[BT Default]],""))</f>
        <v/>
      </c>
      <c r="AZ131" s="59"/>
      <c r="BA131" s="60"/>
      <c r="BB131" s="29" t="str">
        <f>IF(Table_Styles[[#This Row],[BR]]&lt;&gt;"",Table_Styles[[#This Row],[BR]],IF(Table_Styles[[#This Row],[BR Default]]&lt;&gt;"",Table_Styles[[#This Row],[BR Default]],""))</f>
        <v/>
      </c>
      <c r="BC131" s="59"/>
      <c r="BD131" s="60"/>
      <c r="BE131" s="29" t="str">
        <f>IF(Table_Styles[[#This Row],[BB]]&lt;&gt;"",Table_Styles[[#This Row],[BB]],IF(Table_Styles[[#This Row],[BB Default]]&lt;&gt;"",Table_Styles[[#This Row],[BB Default]],""))</f>
        <v/>
      </c>
      <c r="BF131" s="59"/>
      <c r="BG131" s="60"/>
      <c r="BH131" s="29" t="str">
        <f>IF(Table_Styles[[#This Row],[BL]]&lt;&gt;"",Table_Styles[[#This Row],[BL]],IF(Table_Styles[[#This Row],[BL Default]]&lt;&gt;"",Table_Styles[[#This Row],[BL Default]],""))</f>
        <v/>
      </c>
      <c r="BI131" s="60"/>
      <c r="BJ131" s="60"/>
      <c r="BK131" s="29" t="str">
        <f>IF(Table_Styles[[#This Row],[Width]]&lt;&gt;"",Table_Styles[[#This Row],[Width]],IF(Table_Styles[[#This Row],[Width Default]]&lt;&gt;"",Table_Styles[[#This Row],[Width Default]],""))</f>
        <v/>
      </c>
      <c r="BL131" s="60"/>
      <c r="BM131" s="60"/>
      <c r="BN131" s="29" t="str">
        <f>IF(Table_Styles[[#This Row],[Height]]&lt;&gt;"",Table_Styles[[#This Row],[Height]],IF(Table_Styles[[#This Row],[Height Default]]&lt;&gt;"",Table_Styles[[#This Row],[Height Default]],""))</f>
        <v/>
      </c>
      <c r="BO131" s="29"/>
      <c r="BP131" s="29"/>
      <c r="BQ131" s="29" t="str">
        <f>IF(Table_Styles[[#This Row],[Top]]&lt;&gt;"",Table_Styles[[#This Row],[Top]],IF(Table_Styles[[#This Row],[Top Default]]&lt;&gt;"",Table_Styles[[#This Row],[Top Default]],""))</f>
        <v/>
      </c>
      <c r="BR131" s="29"/>
      <c r="BS131" s="29"/>
      <c r="BT131" s="29" t="str">
        <f>IF(Table_Styles[[#This Row],[Right]]&lt;&gt;"",Table_Styles[[#This Row],[Right]],IF(Table_Styles[[#This Row],[Right Default]]&lt;&gt;"",Table_Styles[[#This Row],[Right Default]],""))</f>
        <v/>
      </c>
      <c r="BU131" s="29"/>
      <c r="BV131" s="29"/>
      <c r="BW131" s="29" t="str">
        <f>IF(Table_Styles[[#This Row],[Bottom]]&lt;&gt;"",Table_Styles[[#This Row],[Bottom]],IF(Table_Styles[[#This Row],[Bottom Default]]&lt;&gt;"",Table_Styles[[#This Row],[Bottom Default]],""))</f>
        <v/>
      </c>
      <c r="BX131" s="29"/>
      <c r="BY131" s="29"/>
      <c r="BZ131" s="29" t="str">
        <f>IF(Table_Styles[[#This Row],[Left]]&lt;&gt;"",Table_Styles[[#This Row],[Left]],IF(Table_Styles[[#This Row],[Left Default]]&lt;&gt;"",Table_Styles[[#This Row],[Left Default]],""))</f>
        <v/>
      </c>
      <c r="CA131" s="135" t="s">
        <v>1089</v>
      </c>
      <c r="CB131" s="103" t="str">
        <f>IF(AND(Table_Styles[[#This Row],[Selector]]&lt;&gt;"",Table_Styles[[#This Row],[Font Family Used]]&lt;&gt;"",Table_Styles[[#This Row],[Font Weight Used]]&lt;&gt;""),Table_Styles[[#This Row],[Font Family Used]]&amp;" "&amp;Table_Styles[[#This Row],[Font Weight Used]],"")</f>
        <v>Montserrat 500</v>
      </c>
      <c r="CC131" s="103" t="str">
        <f ca="1">IF(AND(Table_Styles[[#This Row],[Selector]],COUNTIF(OFFSET(CC:CC,0,0,ROW()-1,1),"="&amp;Table_Styles[[#This Row],[Font]])=0),Table_Styles[[#This Row],[Font]],"")</f>
        <v/>
      </c>
      <c r="CD131" s="103" t="str">
        <f ca="1">IF(Table_Styles[[#This Row],[Unique Font]]&lt;&gt;"",
"{""fontFamily"":"""&amp;Table_Styles[[#This Row],[Font Family Used]]&amp;""",""fontWeight"":"&amp;Table_Styles[[#This Row],[Font Weight Used]]&amp;"}","")</f>
        <v/>
      </c>
      <c r="CE13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45px;font-weight: 500;color: #1d1c1c;margin-top: 0;margin-bottom: 0;letter-spacing: -0.03em;</v>
      </c>
      <c r="CF131" s="106" t="str">
        <f>IF(AND(Table_Styles[[#This Row],[Selector]]&lt;&gt;"", Table_Styles[[#This Row],[Config Properties]]&lt;&gt;""),
Table_Styles[[#This Row],[Selector]]&amp;" { "&amp;Table_Styles[[#This Row],[Config Properties]]&amp;" }","")</f>
        <v>#sidebar .body .price .dollars { font-family: 'Montserrat';font-size: 45px;font-weight: 500;color: #1d1c1c;margin-top: 0;margin-bottom: 0;letter-spacing: -0.03em; }</v>
      </c>
      <c r="CG131" s="103" t="str">
        <f xml:space="preserve">
SUBSTITUTE(SUBSTITUTE(SUBSTITUTE(SUBSTITUTE(SUBSTITUTE(SUBSTITUTE(SUBSTITUTE(SUBSTITUTE(Table_Styles[[#This Row],[Config]],
" {","{"),
"{ ","{"),
" }","}"),
"} ","}"),
" ,",","),
", ",","),
" :",":"),
": ",":")</f>
        <v>#sidebar .body .price .dollars{font-family:'Montserrat';font-size:45px;font-weight:500;color:#1d1c1c;margin-top:0;margin-bottom:0;letter-spacing:-0.03em;}</v>
      </c>
    </row>
    <row r="132" spans="2:85" ht="21" customHeight="1">
      <c r="B132" s="103" t="s">
        <v>528</v>
      </c>
      <c r="C132" s="104" t="s">
        <v>529</v>
      </c>
      <c r="D132" s="59"/>
      <c r="E132" s="60" t="str">
        <f>Settings_Styling_Font_Headings</f>
        <v>Montserrat</v>
      </c>
      <c r="F132" s="25" t="str">
        <f>IF(Table_Styles[[#This Row],[Font Family]]&lt;&gt;"",Table_Styles[[#This Row],[Font Family]],IF(Table_Styles[[#This Row],[Font Family Default]]&lt;&gt;"",Table_Styles[[#This Row],[Font Family Default]],""))</f>
        <v>Montserrat</v>
      </c>
      <c r="G132" s="60"/>
      <c r="H132" s="60" t="s">
        <v>373</v>
      </c>
      <c r="I132" s="25" t="str">
        <f>IF(Table_Styles[[#This Row],[Font Size]]&lt;&gt;"",Table_Styles[[#This Row],[Font Size]],IF(Table_Styles[[#This Row],[Font Size Default]]&lt;&gt;"",Table_Styles[[#This Row],[Font Size Default]],""))</f>
        <v>15px</v>
      </c>
      <c r="J132" s="60" t="s">
        <v>1083</v>
      </c>
      <c r="K132" s="60">
        <f>Settings_Styling_Font_Weight_Labels</f>
        <v>700</v>
      </c>
      <c r="L132" s="52" t="str">
        <f>IF(Table_Styles[[#This Row],[Font Weight]]&lt;&gt;"",Table_Styles[[#This Row],[Font Weight]],IF(Table_Styles[[#This Row],[Font Weight Default]]&lt;&gt;"",Table_Styles[[#This Row],[Font Weight Default]],""))</f>
        <v>500</v>
      </c>
      <c r="M132" s="25"/>
      <c r="N132" s="215" t="str">
        <f t="shared" si="0"/>
        <v>#1d1c1c</v>
      </c>
      <c r="O132" s="52" t="str">
        <f>IF(Table_Styles[[#This Row],[Colour]]&lt;&gt;"",Table_Styles[[#This Row],[Colour]],IF(Table_Styles[[#This Row],[Colour Default]]&lt;&gt;"",Table_Styles[[#This Row],[Colour Default]],""))</f>
        <v>#1d1c1c</v>
      </c>
      <c r="P132" s="59"/>
      <c r="Q132" s="60"/>
      <c r="R132" s="52" t="str">
        <f>IF(Table_Styles[[#This Row],[Background]]&lt;&gt;"",Table_Styles[[#This Row],[Background]],IF(Table_Styles[[#This Row],[Background Default]]&lt;&gt;"",Table_Styles[[#This Row],[Background Default]],""))</f>
        <v/>
      </c>
      <c r="S132" s="59"/>
      <c r="T132" s="59"/>
      <c r="U132" s="52" t="str">
        <f>IF(Table_Styles[[#This Row],[Border]]&lt;&gt;"",Table_Styles[[#This Row],[Border]],IF(Table_Styles[[#This Row],[Border Default]]&lt;&gt;"",Table_Styles[[#This Row],[Border Default]],""))</f>
        <v/>
      </c>
      <c r="V132" s="59"/>
      <c r="W132" s="59"/>
      <c r="X132" s="52" t="str">
        <f>IF(Table_Styles[[#This Row],[Border Radius]]&lt;&gt;"",Table_Styles[[#This Row],[Border Radius]],IF(Table_Styles[[#This Row],[Border Radius Default]]&lt;&gt;"",Table_Styles[[#This Row],[Border Radius Default]],""))</f>
        <v/>
      </c>
      <c r="Y132" s="59"/>
      <c r="Z132" s="59"/>
      <c r="AA132" s="52" t="str">
        <f>IF(Table_Styles[[#This Row],[MT]]&lt;&gt;"",Table_Styles[[#This Row],[MT]],IF(Table_Styles[[#This Row],[MT Default]]&lt;&gt;"",Table_Styles[[#This Row],[MT Default]],""))</f>
        <v/>
      </c>
      <c r="AB132" s="59"/>
      <c r="AC132" s="59"/>
      <c r="AD132" s="52" t="str">
        <f>IF(Table_Styles[[#This Row],[MR]]&lt;&gt;"",Table_Styles[[#This Row],[MR]],IF(Table_Styles[[#This Row],[MR Default]]&lt;&gt;"",Table_Styles[[#This Row],[MR Default]],""))</f>
        <v/>
      </c>
      <c r="AE132" s="59"/>
      <c r="AF132" s="59"/>
      <c r="AG132" s="52" t="str">
        <f>IF(Table_Styles[[#This Row],[MB]]&lt;&gt;"",Table_Styles[[#This Row],[MB]],IF(Table_Styles[[#This Row],[MB Default]]&lt;&gt;"",Table_Styles[[#This Row],[MB Default]],""))</f>
        <v/>
      </c>
      <c r="AH132" s="295"/>
      <c r="AI132" s="135" t="s">
        <v>1090</v>
      </c>
      <c r="AJ132" s="52" t="str">
        <f>IF(Table_Styles[[#This Row],[ML]]&lt;&gt;"",Table_Styles[[#This Row],[ML]],IF(Table_Styles[[#This Row],[ML Default]]&lt;&gt;"",Table_Styles[[#This Row],[ML Default]],""))</f>
        <v>-10px</v>
      </c>
      <c r="AK132" s="59"/>
      <c r="AL132" s="59"/>
      <c r="AM132" s="52" t="str">
        <f>IF(Table_Styles[[#This Row],[PT]]&lt;&gt;"",Table_Styles[[#This Row],[PT]],IF(Table_Styles[[#This Row],[PT Default]]&lt;&gt;"",Table_Styles[[#This Row],[PT Default]],""))</f>
        <v/>
      </c>
      <c r="AN132" s="59"/>
      <c r="AO132" s="59"/>
      <c r="AP132" s="52" t="str">
        <f>IF(Table_Styles[[#This Row],[PR]]&lt;&gt;"",Table_Styles[[#This Row],[PR]],IF(Table_Styles[[#This Row],[PR Default]]&lt;&gt;"",Table_Styles[[#This Row],[PR Default]],""))</f>
        <v/>
      </c>
      <c r="AQ132" s="59"/>
      <c r="AR132" s="59"/>
      <c r="AS132" s="52" t="str">
        <f>IF(Table_Styles[[#This Row],[PB]]&lt;&gt;"",Table_Styles[[#This Row],[PB]],IF(Table_Styles[[#This Row],[PB Default]]&lt;&gt;"",Table_Styles[[#This Row],[PB Default]],""))</f>
        <v/>
      </c>
      <c r="AT132" s="59"/>
      <c r="AU132" s="59"/>
      <c r="AV132" s="52" t="str">
        <f>IF(Table_Styles[[#This Row],[PL]]&lt;&gt;"",Table_Styles[[#This Row],[PL]],IF(Table_Styles[[#This Row],[PL Default]]&lt;&gt;"",Table_Styles[[#This Row],[PL Default]],""))</f>
        <v/>
      </c>
      <c r="AW132" s="59"/>
      <c r="AX132" s="59"/>
      <c r="AY132" s="52" t="str">
        <f>IF(Table_Styles[[#This Row],[BT]]&lt;&gt;"",Table_Styles[[#This Row],[BT]],IF(Table_Styles[[#This Row],[BT Default]]&lt;&gt;"",Table_Styles[[#This Row],[BT Default]],""))</f>
        <v/>
      </c>
      <c r="AZ132" s="59"/>
      <c r="BA132" s="59"/>
      <c r="BB132" s="52" t="str">
        <f>IF(Table_Styles[[#This Row],[BR]]&lt;&gt;"",Table_Styles[[#This Row],[BR]],IF(Table_Styles[[#This Row],[BR Default]]&lt;&gt;"",Table_Styles[[#This Row],[BR Default]],""))</f>
        <v/>
      </c>
      <c r="BC132" s="59"/>
      <c r="BD132" s="59"/>
      <c r="BE132" s="52" t="str">
        <f>IF(Table_Styles[[#This Row],[BB]]&lt;&gt;"",Table_Styles[[#This Row],[BB]],IF(Table_Styles[[#This Row],[BB Default]]&lt;&gt;"",Table_Styles[[#This Row],[BB Default]],""))</f>
        <v/>
      </c>
      <c r="BF132" s="59"/>
      <c r="BG132" s="59"/>
      <c r="BH132" s="52" t="str">
        <f>IF(Table_Styles[[#This Row],[BL]]&lt;&gt;"",Table_Styles[[#This Row],[BL]],IF(Table_Styles[[#This Row],[BL Default]]&lt;&gt;"",Table_Styles[[#This Row],[BL Default]],""))</f>
        <v/>
      </c>
      <c r="BI132" s="59"/>
      <c r="BJ132" s="59"/>
      <c r="BK132" s="52" t="str">
        <f>IF(Table_Styles[[#This Row],[Width]]&lt;&gt;"",Table_Styles[[#This Row],[Width]],IF(Table_Styles[[#This Row],[Width Default]]&lt;&gt;"",Table_Styles[[#This Row],[Width Default]],""))</f>
        <v/>
      </c>
      <c r="BL132" s="59"/>
      <c r="BM132" s="59"/>
      <c r="BN132" s="52" t="str">
        <f>IF(Table_Styles[[#This Row],[Height]]&lt;&gt;"",Table_Styles[[#This Row],[Height]],IF(Table_Styles[[#This Row],[Height Default]]&lt;&gt;"",Table_Styles[[#This Row],[Height Default]],""))</f>
        <v/>
      </c>
      <c r="BO132" s="52"/>
      <c r="BP132" s="52"/>
      <c r="BQ132" s="52" t="str">
        <f>IF(Table_Styles[[#This Row],[Top]]&lt;&gt;"",Table_Styles[[#This Row],[Top]],IF(Table_Styles[[#This Row],[Top Default]]&lt;&gt;"",Table_Styles[[#This Row],[Top Default]],""))</f>
        <v/>
      </c>
      <c r="BR132" s="52"/>
      <c r="BS132" s="52"/>
      <c r="BT132" s="52" t="str">
        <f>IF(Table_Styles[[#This Row],[Right]]&lt;&gt;"",Table_Styles[[#This Row],[Right]],IF(Table_Styles[[#This Row],[Right Default]]&lt;&gt;"",Table_Styles[[#This Row],[Right Default]],""))</f>
        <v/>
      </c>
      <c r="BU132" s="52"/>
      <c r="BV132" s="52"/>
      <c r="BW132" s="52" t="str">
        <f>IF(Table_Styles[[#This Row],[Bottom]]&lt;&gt;"",Table_Styles[[#This Row],[Bottom]],IF(Table_Styles[[#This Row],[Bottom Default]]&lt;&gt;"",Table_Styles[[#This Row],[Bottom Default]],""))</f>
        <v/>
      </c>
      <c r="BX132" s="52"/>
      <c r="BY132" s="52"/>
      <c r="BZ132" s="52" t="str">
        <f>IF(Table_Styles[[#This Row],[Left]]&lt;&gt;"",Table_Styles[[#This Row],[Left]],IF(Table_Styles[[#This Row],[Left Default]]&lt;&gt;"",Table_Styles[[#This Row],[Left Default]],""))</f>
        <v/>
      </c>
      <c r="CA132" s="135" t="s">
        <v>1089</v>
      </c>
      <c r="CB132" s="103" t="str">
        <f>IF(AND(Table_Styles[[#This Row],[Selector]]&lt;&gt;"",Table_Styles[[#This Row],[Font Family Used]]&lt;&gt;"",Table_Styles[[#This Row],[Font Weight Used]]&lt;&gt;""),Table_Styles[[#This Row],[Font Family Used]]&amp;" "&amp;Table_Styles[[#This Row],[Font Weight Used]],"")</f>
        <v>Montserrat 500</v>
      </c>
      <c r="CC132" s="103" t="str">
        <f ca="1">IF(AND(Table_Styles[[#This Row],[Selector]],COUNTIF(OFFSET(CC:CC,0,0,ROW()-1,1),"="&amp;Table_Styles[[#This Row],[Font]])=0),Table_Styles[[#This Row],[Font]],"")</f>
        <v/>
      </c>
      <c r="CD132" s="103" t="str">
        <f ca="1">IF(Table_Styles[[#This Row],[Unique Font]]&lt;&gt;"",
"{""fontFamily"":"""&amp;Table_Styles[[#This Row],[Font Family Used]]&amp;""",""fontWeight"":"&amp;Table_Styles[[#This Row],[Font Weight Used]]&amp;"}","")</f>
        <v/>
      </c>
      <c r="CE13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500;color: #1d1c1c;margin-left: -10px;letter-spacing: -0.03em;</v>
      </c>
      <c r="CF132" s="103" t="str">
        <f>IF(AND(Table_Styles[[#This Row],[Selector]]&lt;&gt;"", Table_Styles[[#This Row],[Config Properties]]&lt;&gt;""),
Table_Styles[[#This Row],[Selector]]&amp;" { "&amp;Table_Styles[[#This Row],[Config Properties]]&amp;" }","")</f>
        <v>#sidebar .body .price .cents { font-family: 'Montserrat';font-size: 15px;font-weight: 500;color: #1d1c1c;margin-left: -10px;letter-spacing: -0.03em; }</v>
      </c>
      <c r="CG132" s="103" t="str">
        <f xml:space="preserve">
SUBSTITUTE(SUBSTITUTE(SUBSTITUTE(SUBSTITUTE(SUBSTITUTE(SUBSTITUTE(SUBSTITUTE(SUBSTITUTE(Table_Styles[[#This Row],[Config]],
" {","{"),
"{ ","{"),
" }","}"),
"} ","}"),
" ,",","),
", ",","),
" :",":"),
": ",":")</f>
        <v>#sidebar .body .price .cents{font-family:'Montserrat';font-size:15px;font-weight:500;color:#1d1c1c;margin-left:-10px;letter-spacing:-0.03em;}</v>
      </c>
    </row>
    <row r="133" spans="2:85" ht="21" customHeight="1">
      <c r="B133" s="103" t="s">
        <v>530</v>
      </c>
      <c r="C133" s="104" t="s">
        <v>531</v>
      </c>
      <c r="D133" s="59"/>
      <c r="E133" s="60"/>
      <c r="F133" s="29" t="str">
        <f>IF(Table_Styles[[#This Row],[Font Family]]&lt;&gt;"",Table_Styles[[#This Row],[Font Family]],IF(Table_Styles[[#This Row],[Font Family Default]]&lt;&gt;"",Table_Styles[[#This Row],[Font Family Default]],""))</f>
        <v/>
      </c>
      <c r="G133" s="59"/>
      <c r="H133" s="60"/>
      <c r="I133" s="29" t="str">
        <f>IF(Table_Styles[[#This Row],[Font Size]]&lt;&gt;"",Table_Styles[[#This Row],[Font Size]],IF(Table_Styles[[#This Row],[Font Size Default]]&lt;&gt;"",Table_Styles[[#This Row],[Font Size Default]],""))</f>
        <v/>
      </c>
      <c r="J133" s="59"/>
      <c r="K133" s="59"/>
      <c r="L133" s="50" t="str">
        <f>IF(Table_Styles[[#This Row],[Font Weight]]&lt;&gt;"",Table_Styles[[#This Row],[Font Weight]],IF(Table_Styles[[#This Row],[Font Weight Default]]&lt;&gt;"",Table_Styles[[#This Row],[Font Weight Default]],""))</f>
        <v/>
      </c>
      <c r="M133" s="25"/>
      <c r="N133" s="215" t="str">
        <f t="shared" si="0"/>
        <v>#1d1c1c</v>
      </c>
      <c r="O133" s="50" t="str">
        <f>IF(Table_Styles[[#This Row],[Colour]]&lt;&gt;"",Table_Styles[[#This Row],[Colour]],IF(Table_Styles[[#This Row],[Colour Default]]&lt;&gt;"",Table_Styles[[#This Row],[Colour Default]],""))</f>
        <v>#1d1c1c</v>
      </c>
      <c r="P133" s="59"/>
      <c r="Q133" s="60"/>
      <c r="R133" s="50" t="str">
        <f>IF(Table_Styles[[#This Row],[Background]]&lt;&gt;"",Table_Styles[[#This Row],[Background]],IF(Table_Styles[[#This Row],[Background Default]]&lt;&gt;"",Table_Styles[[#This Row],[Background Default]],""))</f>
        <v/>
      </c>
      <c r="S133" s="59"/>
      <c r="T133" s="59"/>
      <c r="U133" s="50" t="str">
        <f>IF(Table_Styles[[#This Row],[Border]]&lt;&gt;"",Table_Styles[[#This Row],[Border]],IF(Table_Styles[[#This Row],[Border Default]]&lt;&gt;"",Table_Styles[[#This Row],[Border Default]],""))</f>
        <v/>
      </c>
      <c r="V133" s="59"/>
      <c r="W133" s="59"/>
      <c r="X133" s="50" t="str">
        <f>IF(Table_Styles[[#This Row],[Border Radius]]&lt;&gt;"",Table_Styles[[#This Row],[Border Radius]],IF(Table_Styles[[#This Row],[Border Radius Default]]&lt;&gt;"",Table_Styles[[#This Row],[Border Radius Default]],""))</f>
        <v/>
      </c>
      <c r="Y133" s="59"/>
      <c r="Z133" s="135" t="s">
        <v>373</v>
      </c>
      <c r="AA133" s="50" t="str">
        <f>IF(Table_Styles[[#This Row],[MT]]&lt;&gt;"",Table_Styles[[#This Row],[MT]],IF(Table_Styles[[#This Row],[MT Default]]&lt;&gt;"",Table_Styles[[#This Row],[MT Default]],""))</f>
        <v>15px</v>
      </c>
      <c r="AB133" s="59"/>
      <c r="AC133" s="59"/>
      <c r="AD133" s="50" t="str">
        <f>IF(Table_Styles[[#This Row],[MR]]&lt;&gt;"",Table_Styles[[#This Row],[MR]],IF(Table_Styles[[#This Row],[MR Default]]&lt;&gt;"",Table_Styles[[#This Row],[MR Default]],""))</f>
        <v/>
      </c>
      <c r="AE133" s="59"/>
      <c r="AF133" s="59"/>
      <c r="AG133" s="50" t="str">
        <f>IF(Table_Styles[[#This Row],[MB]]&lt;&gt;"",Table_Styles[[#This Row],[MB]],IF(Table_Styles[[#This Row],[MB Default]]&lt;&gt;"",Table_Styles[[#This Row],[MB Default]],""))</f>
        <v/>
      </c>
      <c r="AH133" s="59"/>
      <c r="AI133" s="59"/>
      <c r="AJ133" s="50" t="str">
        <f>IF(Table_Styles[[#This Row],[ML]]&lt;&gt;"",Table_Styles[[#This Row],[ML]],IF(Table_Styles[[#This Row],[ML Default]]&lt;&gt;"",Table_Styles[[#This Row],[ML Default]],""))</f>
        <v/>
      </c>
      <c r="AK133" s="59"/>
      <c r="AL133" s="59"/>
      <c r="AM133" s="50" t="str">
        <f>IF(Table_Styles[[#This Row],[PT]]&lt;&gt;"",Table_Styles[[#This Row],[PT]],IF(Table_Styles[[#This Row],[PT Default]]&lt;&gt;"",Table_Styles[[#This Row],[PT Default]],""))</f>
        <v/>
      </c>
      <c r="AN133" s="59"/>
      <c r="AO133" s="59"/>
      <c r="AP133" s="50" t="str">
        <f>IF(Table_Styles[[#This Row],[PR]]&lt;&gt;"",Table_Styles[[#This Row],[PR]],IF(Table_Styles[[#This Row],[PR Default]]&lt;&gt;"",Table_Styles[[#This Row],[PR Default]],""))</f>
        <v/>
      </c>
      <c r="AQ133" s="59"/>
      <c r="AR133" s="59"/>
      <c r="AS133" s="50" t="str">
        <f>IF(Table_Styles[[#This Row],[PB]]&lt;&gt;"",Table_Styles[[#This Row],[PB]],IF(Table_Styles[[#This Row],[PB Default]]&lt;&gt;"",Table_Styles[[#This Row],[PB Default]],""))</f>
        <v/>
      </c>
      <c r="AT133" s="59"/>
      <c r="AU133" s="59"/>
      <c r="AV133" s="50" t="str">
        <f>IF(Table_Styles[[#This Row],[PL]]&lt;&gt;"",Table_Styles[[#This Row],[PL]],IF(Table_Styles[[#This Row],[PL Default]]&lt;&gt;"",Table_Styles[[#This Row],[PL Default]],""))</f>
        <v/>
      </c>
      <c r="AW133" s="59"/>
      <c r="AX133" s="59"/>
      <c r="AY133" s="50" t="str">
        <f>IF(Table_Styles[[#This Row],[BT]]&lt;&gt;"",Table_Styles[[#This Row],[BT]],IF(Table_Styles[[#This Row],[BT Default]]&lt;&gt;"",Table_Styles[[#This Row],[BT Default]],""))</f>
        <v/>
      </c>
      <c r="AZ133" s="59"/>
      <c r="BA133" s="59"/>
      <c r="BB133" s="50" t="str">
        <f>IF(Table_Styles[[#This Row],[BR]]&lt;&gt;"",Table_Styles[[#This Row],[BR]],IF(Table_Styles[[#This Row],[BR Default]]&lt;&gt;"",Table_Styles[[#This Row],[BR Default]],""))</f>
        <v/>
      </c>
      <c r="BC133" s="59"/>
      <c r="BD133" s="59"/>
      <c r="BE133" s="50" t="str">
        <f>IF(Table_Styles[[#This Row],[BB]]&lt;&gt;"",Table_Styles[[#This Row],[BB]],IF(Table_Styles[[#This Row],[BB Default]]&lt;&gt;"",Table_Styles[[#This Row],[BB Default]],""))</f>
        <v/>
      </c>
      <c r="BF133" s="59"/>
      <c r="BG133" s="59"/>
      <c r="BH133" s="50" t="str">
        <f>IF(Table_Styles[[#This Row],[BL]]&lt;&gt;"",Table_Styles[[#This Row],[BL]],IF(Table_Styles[[#This Row],[BL Default]]&lt;&gt;"",Table_Styles[[#This Row],[BL Default]],""))</f>
        <v/>
      </c>
      <c r="BI133" s="59"/>
      <c r="BJ133" s="59"/>
      <c r="BK133" s="50" t="str">
        <f>IF(Table_Styles[[#This Row],[Width]]&lt;&gt;"",Table_Styles[[#This Row],[Width]],IF(Table_Styles[[#This Row],[Width Default]]&lt;&gt;"",Table_Styles[[#This Row],[Width Default]],""))</f>
        <v/>
      </c>
      <c r="BL133" s="59"/>
      <c r="BM133" s="59"/>
      <c r="BN133" s="50" t="str">
        <f>IF(Table_Styles[[#This Row],[Height]]&lt;&gt;"",Table_Styles[[#This Row],[Height]],IF(Table_Styles[[#This Row],[Height Default]]&lt;&gt;"",Table_Styles[[#This Row],[Height Default]],""))</f>
        <v/>
      </c>
      <c r="BO133" s="50"/>
      <c r="BP133" s="50"/>
      <c r="BQ133" s="50" t="str">
        <f>IF(Table_Styles[[#This Row],[Top]]&lt;&gt;"",Table_Styles[[#This Row],[Top]],IF(Table_Styles[[#This Row],[Top Default]]&lt;&gt;"",Table_Styles[[#This Row],[Top Default]],""))</f>
        <v/>
      </c>
      <c r="BR133" s="50"/>
      <c r="BS133" s="50"/>
      <c r="BT133" s="50" t="str">
        <f>IF(Table_Styles[[#This Row],[Right]]&lt;&gt;"",Table_Styles[[#This Row],[Right]],IF(Table_Styles[[#This Row],[Right Default]]&lt;&gt;"",Table_Styles[[#This Row],[Right Default]],""))</f>
        <v/>
      </c>
      <c r="BU133" s="50"/>
      <c r="BV133" s="50"/>
      <c r="BW133" s="50" t="str">
        <f>IF(Table_Styles[[#This Row],[Bottom]]&lt;&gt;"",Table_Styles[[#This Row],[Bottom]],IF(Table_Styles[[#This Row],[Bottom Default]]&lt;&gt;"",Table_Styles[[#This Row],[Bottom Default]],""))</f>
        <v/>
      </c>
      <c r="BX133" s="50"/>
      <c r="BY133" s="50"/>
      <c r="BZ133" s="50" t="str">
        <f>IF(Table_Styles[[#This Row],[Left]]&lt;&gt;"",Table_Styles[[#This Row],[Left]],IF(Table_Styles[[#This Row],[Left Default]]&lt;&gt;"",Table_Styles[[#This Row],[Left Default]],""))</f>
        <v/>
      </c>
      <c r="CA133" s="59"/>
      <c r="CB133" s="103" t="str">
        <f>IF(AND(Table_Styles[[#This Row],[Selector]]&lt;&gt;"",Table_Styles[[#This Row],[Font Family Used]]&lt;&gt;"",Table_Styles[[#This Row],[Font Weight Used]]&lt;&gt;""),Table_Styles[[#This Row],[Font Family Used]]&amp;" "&amp;Table_Styles[[#This Row],[Font Weight Used]],"")</f>
        <v/>
      </c>
      <c r="CC133" s="103" t="str">
        <f ca="1">IF(AND(Table_Styles[[#This Row],[Selector]],COUNTIF(OFFSET(CC:CC,0,0,ROW()-1,1),"="&amp;Table_Styles[[#This Row],[Font]])=0),Table_Styles[[#This Row],[Font]],"")</f>
        <v/>
      </c>
      <c r="CD133" s="103" t="str">
        <f ca="1">IF(Table_Styles[[#This Row],[Unique Font]]&lt;&gt;"",
"{""fontFamily"":"""&amp;Table_Styles[[#This Row],[Font Family Used]]&amp;""",""fontWeight"":"&amp;Table_Styles[[#This Row],[Font Weight Used]]&amp;"}","")</f>
        <v/>
      </c>
      <c r="CE13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#1d1c1c;margin-top: 15px</v>
      </c>
      <c r="CF133" s="106" t="str">
        <f>IF(AND(Table_Styles[[#This Row],[Selector]]&lt;&gt;"", Table_Styles[[#This Row],[Config Properties]]&lt;&gt;""),
Table_Styles[[#This Row],[Selector]]&amp;" { "&amp;Table_Styles[[#This Row],[Config Properties]]&amp;" }","")</f>
        <v>#sidebar .loader { color: #1d1c1c;margin-top: 15px }</v>
      </c>
      <c r="CG133" s="106" t="str">
        <f xml:space="preserve">
SUBSTITUTE(SUBSTITUTE(SUBSTITUTE(SUBSTITUTE(SUBSTITUTE(SUBSTITUTE(SUBSTITUTE(SUBSTITUTE(Table_Styles[[#This Row],[Config]],
" {","{"),
"{ ","{"),
" }","}"),
"} ","}"),
" ,",","),
", ",","),
" :",":"),
": ",":")</f>
        <v>#sidebar .loader{color:#1d1c1c;margin-top:15px}</v>
      </c>
    </row>
    <row r="134" spans="2:85" ht="21" customHeight="1">
      <c r="B134" s="103" t="s">
        <v>1716</v>
      </c>
      <c r="C134" s="104" t="s">
        <v>1717</v>
      </c>
      <c r="D134" s="146"/>
      <c r="E134" s="60"/>
      <c r="F134" s="29" t="str">
        <f>IF(Table_Styles[[#This Row],[Font Family]]&lt;&gt;"",Table_Styles[[#This Row],[Font Family]],IF(Table_Styles[[#This Row],[Font Family Default]]&lt;&gt;"",Table_Styles[[#This Row],[Font Family Default]],""))</f>
        <v/>
      </c>
      <c r="G134" s="146"/>
      <c r="H134" s="60"/>
      <c r="I134" s="29" t="str">
        <f>IF(Table_Styles[[#This Row],[Font Size]]&lt;&gt;"",Table_Styles[[#This Row],[Font Size]],IF(Table_Styles[[#This Row],[Font Size Default]]&lt;&gt;"",Table_Styles[[#This Row],[Font Size Default]],""))</f>
        <v/>
      </c>
      <c r="J134" s="146"/>
      <c r="K134" s="59"/>
      <c r="L134" s="50" t="str">
        <f>IF(Table_Styles[[#This Row],[Font Weight]]&lt;&gt;"",Table_Styles[[#This Row],[Font Weight]],IF(Table_Styles[[#This Row],[Font Weight Default]]&lt;&gt;"",Table_Styles[[#This Row],[Font Weight Default]],""))</f>
        <v/>
      </c>
      <c r="M134" s="146"/>
      <c r="N134" s="62"/>
      <c r="O134" s="50" t="str">
        <f>IF(Table_Styles[[#This Row],[Colour]]&lt;&gt;"",Table_Styles[[#This Row],[Colour]],IF(Table_Styles[[#This Row],[Colour Default]]&lt;&gt;"",Table_Styles[[#This Row],[Colour Default]],""))</f>
        <v/>
      </c>
      <c r="P134" s="146"/>
      <c r="Q134" s="60"/>
      <c r="R134" s="50" t="str">
        <f>IF(Table_Styles[[#This Row],[Background]]&lt;&gt;"",Table_Styles[[#This Row],[Background]],IF(Table_Styles[[#This Row],[Background Default]]&lt;&gt;"",Table_Styles[[#This Row],[Background Default]],""))</f>
        <v/>
      </c>
      <c r="S134" s="146"/>
      <c r="T134" s="59"/>
      <c r="U134" s="50" t="str">
        <f>IF(Table_Styles[[#This Row],[Border]]&lt;&gt;"",Table_Styles[[#This Row],[Border]],IF(Table_Styles[[#This Row],[Border Default]]&lt;&gt;"",Table_Styles[[#This Row],[Border Default]],""))</f>
        <v/>
      </c>
      <c r="V134" s="59"/>
      <c r="W134" s="59"/>
      <c r="X134" s="50" t="str">
        <f>IF(Table_Styles[[#This Row],[Border Radius]]&lt;&gt;"",Table_Styles[[#This Row],[Border Radius]],IF(Table_Styles[[#This Row],[Border Radius Default]]&lt;&gt;"",Table_Styles[[#This Row],[Border Radius Default]],""))</f>
        <v/>
      </c>
      <c r="Y134" s="146"/>
      <c r="Z134" s="135"/>
      <c r="AA134" s="50" t="str">
        <f>IF(Table_Styles[[#This Row],[MT]]&lt;&gt;"",Table_Styles[[#This Row],[MT]],IF(Table_Styles[[#This Row],[MT Default]]&lt;&gt;"",Table_Styles[[#This Row],[MT Default]],""))</f>
        <v/>
      </c>
      <c r="AB134" s="146"/>
      <c r="AC134" s="59"/>
      <c r="AD134" s="50" t="str">
        <f>IF(Table_Styles[[#This Row],[MR]]&lt;&gt;"",Table_Styles[[#This Row],[MR]],IF(Table_Styles[[#This Row],[MR Default]]&lt;&gt;"",Table_Styles[[#This Row],[MR Default]],""))</f>
        <v/>
      </c>
      <c r="AE134" s="146"/>
      <c r="AF134" s="59" t="s">
        <v>410</v>
      </c>
      <c r="AG134" s="50" t="str">
        <f>IF(Table_Styles[[#This Row],[MB]]&lt;&gt;"",Table_Styles[[#This Row],[MB]],IF(Table_Styles[[#This Row],[MB Default]]&lt;&gt;"",Table_Styles[[#This Row],[MB Default]],""))</f>
        <v>12px</v>
      </c>
      <c r="AH134" s="146"/>
      <c r="AI134" s="59"/>
      <c r="AJ134" s="50" t="str">
        <f>IF(Table_Styles[[#This Row],[ML]]&lt;&gt;"",Table_Styles[[#This Row],[ML]],IF(Table_Styles[[#This Row],[ML Default]]&lt;&gt;"",Table_Styles[[#This Row],[ML Default]],""))</f>
        <v/>
      </c>
      <c r="AK134" s="146"/>
      <c r="AL134" s="59"/>
      <c r="AM134" s="50" t="str">
        <f>IF(Table_Styles[[#This Row],[PT]]&lt;&gt;"",Table_Styles[[#This Row],[PT]],IF(Table_Styles[[#This Row],[PT Default]]&lt;&gt;"",Table_Styles[[#This Row],[PT Default]],""))</f>
        <v/>
      </c>
      <c r="AN134" s="146"/>
      <c r="AO134" s="59"/>
      <c r="AP134" s="50" t="str">
        <f>IF(Table_Styles[[#This Row],[PR]]&lt;&gt;"",Table_Styles[[#This Row],[PR]],IF(Table_Styles[[#This Row],[PR Default]]&lt;&gt;"",Table_Styles[[#This Row],[PR Default]],""))</f>
        <v/>
      </c>
      <c r="AQ134" s="146"/>
      <c r="AR134" s="59"/>
      <c r="AS134" s="50" t="str">
        <f>IF(Table_Styles[[#This Row],[PB]]&lt;&gt;"",Table_Styles[[#This Row],[PB]],IF(Table_Styles[[#This Row],[PB Default]]&lt;&gt;"",Table_Styles[[#This Row],[PB Default]],""))</f>
        <v/>
      </c>
      <c r="AT134" s="146"/>
      <c r="AU134" s="59"/>
      <c r="AV134" s="50" t="str">
        <f>IF(Table_Styles[[#This Row],[PL]]&lt;&gt;"",Table_Styles[[#This Row],[PL]],IF(Table_Styles[[#This Row],[PL Default]]&lt;&gt;"",Table_Styles[[#This Row],[PL Default]],""))</f>
        <v/>
      </c>
      <c r="AW134" s="146"/>
      <c r="AX134" s="59"/>
      <c r="AY134" s="50" t="str">
        <f>IF(Table_Styles[[#This Row],[BT]]&lt;&gt;"",Table_Styles[[#This Row],[BT]],IF(Table_Styles[[#This Row],[BT Default]]&lt;&gt;"",Table_Styles[[#This Row],[BT Default]],""))</f>
        <v/>
      </c>
      <c r="AZ134" s="146"/>
      <c r="BA134" s="59"/>
      <c r="BB134" s="50" t="str">
        <f>IF(Table_Styles[[#This Row],[BR]]&lt;&gt;"",Table_Styles[[#This Row],[BR]],IF(Table_Styles[[#This Row],[BR Default]]&lt;&gt;"",Table_Styles[[#This Row],[BR Default]],""))</f>
        <v/>
      </c>
      <c r="BC134" s="146"/>
      <c r="BD134" s="59"/>
      <c r="BE134" s="50" t="str">
        <f>IF(Table_Styles[[#This Row],[BB]]&lt;&gt;"",Table_Styles[[#This Row],[BB]],IF(Table_Styles[[#This Row],[BB Default]]&lt;&gt;"",Table_Styles[[#This Row],[BB Default]],""))</f>
        <v/>
      </c>
      <c r="BF134" s="146"/>
      <c r="BG134" s="59"/>
      <c r="BH134" s="50" t="str">
        <f>IF(Table_Styles[[#This Row],[BL]]&lt;&gt;"",Table_Styles[[#This Row],[BL]],IF(Table_Styles[[#This Row],[BL Default]]&lt;&gt;"",Table_Styles[[#This Row],[BL Default]],""))</f>
        <v/>
      </c>
      <c r="BI134" s="59"/>
      <c r="BJ134" s="59"/>
      <c r="BK134" s="50" t="str">
        <f>IF(Table_Styles[[#This Row],[Width]]&lt;&gt;"",Table_Styles[[#This Row],[Width]],IF(Table_Styles[[#This Row],[Width Default]]&lt;&gt;"",Table_Styles[[#This Row],[Width Default]],""))</f>
        <v/>
      </c>
      <c r="BL134" s="59"/>
      <c r="BM134" s="59"/>
      <c r="BN134" s="50" t="str">
        <f>IF(Table_Styles[[#This Row],[Height]]&lt;&gt;"",Table_Styles[[#This Row],[Height]],IF(Table_Styles[[#This Row],[Height Default]]&lt;&gt;"",Table_Styles[[#This Row],[Height Default]],""))</f>
        <v/>
      </c>
      <c r="BO134" s="50"/>
      <c r="BP134" s="50"/>
      <c r="BQ134" s="50" t="str">
        <f>IF(Table_Styles[[#This Row],[Top]]&lt;&gt;"",Table_Styles[[#This Row],[Top]],IF(Table_Styles[[#This Row],[Top Default]]&lt;&gt;"",Table_Styles[[#This Row],[Top Default]],""))</f>
        <v/>
      </c>
      <c r="BR134" s="50"/>
      <c r="BS134" s="50"/>
      <c r="BT134" s="50" t="str">
        <f>IF(Table_Styles[[#This Row],[Right]]&lt;&gt;"",Table_Styles[[#This Row],[Right]],IF(Table_Styles[[#This Row],[Right Default]]&lt;&gt;"",Table_Styles[[#This Row],[Right Default]],""))</f>
        <v/>
      </c>
      <c r="BU134" s="50"/>
      <c r="BV134" s="50"/>
      <c r="BW134" s="50" t="str">
        <f>IF(Table_Styles[[#This Row],[Bottom]]&lt;&gt;"",Table_Styles[[#This Row],[Bottom]],IF(Table_Styles[[#This Row],[Bottom Default]]&lt;&gt;"",Table_Styles[[#This Row],[Bottom Default]],""))</f>
        <v/>
      </c>
      <c r="BX134" s="50"/>
      <c r="BY134" s="50"/>
      <c r="BZ134" s="50" t="str">
        <f>IF(Table_Styles[[#This Row],[Left]]&lt;&gt;"",Table_Styles[[#This Row],[Left]],IF(Table_Styles[[#This Row],[Left Default]]&lt;&gt;"",Table_Styles[[#This Row],[Left Default]],""))</f>
        <v/>
      </c>
      <c r="CA134" s="146"/>
      <c r="CB134" s="106" t="str">
        <f>IF(AND(Table_Styles[[#This Row],[Selector]]&lt;&gt;"",Table_Styles[[#This Row],[Font Family Used]]&lt;&gt;"",Table_Styles[[#This Row],[Font Weight Used]]&lt;&gt;""),Table_Styles[[#This Row],[Font Family Used]]&amp;" "&amp;Table_Styles[[#This Row],[Font Weight Used]],"")</f>
        <v/>
      </c>
      <c r="CC134" s="106" t="str">
        <f ca="1">IF(AND(Table_Styles[[#This Row],[Selector]],COUNTIF(OFFSET(CC:CC,0,0,ROW()-1,1),"="&amp;Table_Styles[[#This Row],[Font]])=0),Table_Styles[[#This Row],[Font]],"")</f>
        <v/>
      </c>
      <c r="CD134" s="106" t="str">
        <f ca="1">IF(Table_Styles[[#This Row],[Unique Font]]&lt;&gt;"",
"{""fontFamily"":"""&amp;Table_Styles[[#This Row],[Font Family Used]]&amp;""",""fontWeight"":"&amp;Table_Styles[[#This Row],[Font Weight Used]]&amp;"}","")</f>
        <v/>
      </c>
      <c r="CE13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12px</v>
      </c>
      <c r="CF134" s="106" t="str">
        <f>IF(AND(Table_Styles[[#This Row],[Selector]]&lt;&gt;"", Table_Styles[[#This Row],[Config Properties]]&lt;&gt;""),
Table_Styles[[#This Row],[Selector]]&amp;" { "&amp;Table_Styles[[#This Row],[Config Properties]]&amp;" }","")</f>
        <v>#sidebar .instalment { margin-bottom: 12px }</v>
      </c>
      <c r="CG134" s="106" t="str">
        <f xml:space="preserve">
SUBSTITUTE(SUBSTITUTE(SUBSTITUTE(SUBSTITUTE(SUBSTITUTE(SUBSTITUTE(SUBSTITUTE(SUBSTITUTE(Table_Styles[[#This Row],[Config]],
" {","{"),
"{ ","{"),
" }","}"),
"} ","}"),
" ,",","),
", ",","),
" :",":"),
": ",":")</f>
        <v>#sidebar .instalment{margin-bottom:12px}</v>
      </c>
    </row>
    <row r="135" spans="2:85" ht="21" customHeight="1">
      <c r="B135" s="104" t="s">
        <v>1187</v>
      </c>
      <c r="C135" s="104" t="s">
        <v>1190</v>
      </c>
      <c r="D135" s="59"/>
      <c r="E135" s="60"/>
      <c r="F135" s="29" t="str">
        <f>IF(Table_Styles[[#This Row],[Font Family]]&lt;&gt;"",Table_Styles[[#This Row],[Font Family]],IF(Table_Styles[[#This Row],[Font Family Default]]&lt;&gt;"",Table_Styles[[#This Row],[Font Family Default]],""))</f>
        <v/>
      </c>
      <c r="G135" s="59"/>
      <c r="H135" s="62" t="s">
        <v>461</v>
      </c>
      <c r="I135" s="29" t="str">
        <f>IF(Table_Styles[[#This Row],[Font Size]]&lt;&gt;"",Table_Styles[[#This Row],[Font Size]],IF(Table_Styles[[#This Row],[Font Size Default]]&lt;&gt;"",Table_Styles[[#This Row],[Font Size Default]],""))</f>
        <v>16px</v>
      </c>
      <c r="J135" s="59" t="s">
        <v>1083</v>
      </c>
      <c r="K135" s="60">
        <f>Settings_Styling_Font_Weight_Labels</f>
        <v>700</v>
      </c>
      <c r="L135" s="50" t="str">
        <f>IF(Table_Styles[[#This Row],[Font Weight]]&lt;&gt;"",Table_Styles[[#This Row],[Font Weight]],IF(Table_Styles[[#This Row],[Font Weight Default]]&lt;&gt;"",Table_Styles[[#This Row],[Font Weight Default]],""))</f>
        <v>500</v>
      </c>
      <c r="M135" s="25"/>
      <c r="N135" s="215" t="str">
        <f t="shared" si="0"/>
        <v>#1d1c1c</v>
      </c>
      <c r="O135" s="50" t="str">
        <f>IF(Table_Styles[[#This Row],[Colour]]&lt;&gt;"",Table_Styles[[#This Row],[Colour]],IF(Table_Styles[[#This Row],[Colour Default]]&lt;&gt;"",Table_Styles[[#This Row],[Colour Default]],""))</f>
        <v>#1d1c1c</v>
      </c>
      <c r="P135" s="59"/>
      <c r="Q135" s="60"/>
      <c r="R135" s="50" t="str">
        <f>IF(Table_Styles[[#This Row],[Background]]&lt;&gt;"",Table_Styles[[#This Row],[Background]],IF(Table_Styles[[#This Row],[Background Default]]&lt;&gt;"",Table_Styles[[#This Row],[Background Default]],""))</f>
        <v/>
      </c>
      <c r="S135" s="59"/>
      <c r="T135" s="59"/>
      <c r="U135" s="50" t="str">
        <f>IF(Table_Styles[[#This Row],[Border]]&lt;&gt;"",Table_Styles[[#This Row],[Border]],IF(Table_Styles[[#This Row],[Border Default]]&lt;&gt;"",Table_Styles[[#This Row],[Border Default]],""))</f>
        <v/>
      </c>
      <c r="V135" s="59"/>
      <c r="W135" s="59"/>
      <c r="X135" s="50" t="str">
        <f>IF(Table_Styles[[#This Row],[Border Radius]]&lt;&gt;"",Table_Styles[[#This Row],[Border Radius]],IF(Table_Styles[[#This Row],[Border Radius Default]]&lt;&gt;"",Table_Styles[[#This Row],[Border Radius Default]],""))</f>
        <v/>
      </c>
      <c r="Y135" s="59"/>
      <c r="Z135" s="135"/>
      <c r="AA135" s="50" t="str">
        <f>IF(Table_Styles[[#This Row],[MT]]&lt;&gt;"",Table_Styles[[#This Row],[MT]],IF(Table_Styles[[#This Row],[MT Default]]&lt;&gt;"",Table_Styles[[#This Row],[MT Default]],""))</f>
        <v/>
      </c>
      <c r="AB135" s="59"/>
      <c r="AC135" s="135" t="s">
        <v>431</v>
      </c>
      <c r="AD135" s="50" t="str">
        <f>IF(Table_Styles[[#This Row],[MR]]&lt;&gt;"",Table_Styles[[#This Row],[MR]],IF(Table_Styles[[#This Row],[MR Default]]&lt;&gt;"",Table_Styles[[#This Row],[MR Default]],""))</f>
        <v>3px</v>
      </c>
      <c r="AE135" s="59"/>
      <c r="AF135" s="59"/>
      <c r="AG135" s="50" t="str">
        <f>IF(Table_Styles[[#This Row],[MB]]&lt;&gt;"",Table_Styles[[#This Row],[MB]],IF(Table_Styles[[#This Row],[MB Default]]&lt;&gt;"",Table_Styles[[#This Row],[MB Default]],""))</f>
        <v/>
      </c>
      <c r="AH135" s="59"/>
      <c r="AI135" s="59"/>
      <c r="AJ135" s="50" t="str">
        <f>IF(Table_Styles[[#This Row],[ML]]&lt;&gt;"",Table_Styles[[#This Row],[ML]],IF(Table_Styles[[#This Row],[ML Default]]&lt;&gt;"",Table_Styles[[#This Row],[ML Default]],""))</f>
        <v/>
      </c>
      <c r="AK135" s="59"/>
      <c r="AL135" s="59" t="s">
        <v>159</v>
      </c>
      <c r="AM135" s="50" t="str">
        <f>IF(Table_Styles[[#This Row],[PT]]&lt;&gt;"",Table_Styles[[#This Row],[PT]],IF(Table_Styles[[#This Row],[PT Default]]&lt;&gt;"",Table_Styles[[#This Row],[PT Default]],""))</f>
        <v>0</v>
      </c>
      <c r="AN135" s="59"/>
      <c r="AO135" s="59" t="s">
        <v>159</v>
      </c>
      <c r="AP135" s="50" t="str">
        <f>IF(Table_Styles[[#This Row],[PR]]&lt;&gt;"",Table_Styles[[#This Row],[PR]],IF(Table_Styles[[#This Row],[PR Default]]&lt;&gt;"",Table_Styles[[#This Row],[PR Default]],""))</f>
        <v>0</v>
      </c>
      <c r="AQ135" s="59"/>
      <c r="AR135" s="59" t="s">
        <v>159</v>
      </c>
      <c r="AS135" s="50" t="str">
        <f>IF(Table_Styles[[#This Row],[PB]]&lt;&gt;"",Table_Styles[[#This Row],[PB]],IF(Table_Styles[[#This Row],[PB Default]]&lt;&gt;"",Table_Styles[[#This Row],[PB Default]],""))</f>
        <v>0</v>
      </c>
      <c r="AT135" s="59"/>
      <c r="AU135" s="59" t="s">
        <v>159</v>
      </c>
      <c r="AV135" s="50" t="str">
        <f>IF(Table_Styles[[#This Row],[PL]]&lt;&gt;"",Table_Styles[[#This Row],[PL]],IF(Table_Styles[[#This Row],[PL Default]]&lt;&gt;"",Table_Styles[[#This Row],[PL Default]],""))</f>
        <v>0</v>
      </c>
      <c r="AW135" s="59"/>
      <c r="AX135" s="59"/>
      <c r="AY135" s="50" t="str">
        <f>IF(Table_Styles[[#This Row],[BT]]&lt;&gt;"",Table_Styles[[#This Row],[BT]],IF(Table_Styles[[#This Row],[BT Default]]&lt;&gt;"",Table_Styles[[#This Row],[BT Default]],""))</f>
        <v/>
      </c>
      <c r="AZ135" s="59"/>
      <c r="BA135" s="59"/>
      <c r="BB135" s="50" t="str">
        <f>IF(Table_Styles[[#This Row],[BR]]&lt;&gt;"",Table_Styles[[#This Row],[BR]],IF(Table_Styles[[#This Row],[BR Default]]&lt;&gt;"",Table_Styles[[#This Row],[BR Default]],""))</f>
        <v/>
      </c>
      <c r="BC135" s="59"/>
      <c r="BD135" s="59"/>
      <c r="BE135" s="50" t="str">
        <f>IF(Table_Styles[[#This Row],[BB]]&lt;&gt;"",Table_Styles[[#This Row],[BB]],IF(Table_Styles[[#This Row],[BB Default]]&lt;&gt;"",Table_Styles[[#This Row],[BB Default]],""))</f>
        <v/>
      </c>
      <c r="BF135" s="59"/>
      <c r="BG135" s="59"/>
      <c r="BH135" s="50" t="str">
        <f>IF(Table_Styles[[#This Row],[BL]]&lt;&gt;"",Table_Styles[[#This Row],[BL]],IF(Table_Styles[[#This Row],[BL Default]]&lt;&gt;"",Table_Styles[[#This Row],[BL Default]],""))</f>
        <v/>
      </c>
      <c r="BI135" s="59"/>
      <c r="BJ135" s="59"/>
      <c r="BK135" s="50" t="str">
        <f>IF(Table_Styles[[#This Row],[Width]]&lt;&gt;"",Table_Styles[[#This Row],[Width]],IF(Table_Styles[[#This Row],[Width Default]]&lt;&gt;"",Table_Styles[[#This Row],[Width Default]],""))</f>
        <v/>
      </c>
      <c r="BL135" s="59"/>
      <c r="BM135" s="59"/>
      <c r="BN135" s="50" t="str">
        <f>IF(Table_Styles[[#This Row],[Height]]&lt;&gt;"",Table_Styles[[#This Row],[Height]],IF(Table_Styles[[#This Row],[Height Default]]&lt;&gt;"",Table_Styles[[#This Row],[Height Default]],""))</f>
        <v/>
      </c>
      <c r="BO135" s="50"/>
      <c r="BP135" s="50"/>
      <c r="BQ135" s="50" t="str">
        <f>IF(Table_Styles[[#This Row],[Top]]&lt;&gt;"",Table_Styles[[#This Row],[Top]],IF(Table_Styles[[#This Row],[Top Default]]&lt;&gt;"",Table_Styles[[#This Row],[Top Default]],""))</f>
        <v/>
      </c>
      <c r="BR135" s="50"/>
      <c r="BS135" s="50"/>
      <c r="BT135" s="50" t="str">
        <f>IF(Table_Styles[[#This Row],[Right]]&lt;&gt;"",Table_Styles[[#This Row],[Right]],IF(Table_Styles[[#This Row],[Right Default]]&lt;&gt;"",Table_Styles[[#This Row],[Right Default]],""))</f>
        <v/>
      </c>
      <c r="BU135" s="50"/>
      <c r="BV135" s="50"/>
      <c r="BW135" s="50" t="str">
        <f>IF(Table_Styles[[#This Row],[Bottom]]&lt;&gt;"",Table_Styles[[#This Row],[Bottom]],IF(Table_Styles[[#This Row],[Bottom Default]]&lt;&gt;"",Table_Styles[[#This Row],[Bottom Default]],""))</f>
        <v/>
      </c>
      <c r="BX135" s="50"/>
      <c r="BY135" s="50"/>
      <c r="BZ135" s="50" t="str">
        <f>IF(Table_Styles[[#This Row],[Left]]&lt;&gt;"",Table_Styles[[#This Row],[Left]],IF(Table_Styles[[#This Row],[Left Default]]&lt;&gt;"",Table_Styles[[#This Row],[Left Default]],""))</f>
        <v/>
      </c>
      <c r="CA135" s="59"/>
      <c r="CB135" s="103" t="str">
        <f>IF(AND(Table_Styles[[#This Row],[Selector]]&lt;&gt;"",Table_Styles[[#This Row],[Font Family Used]]&lt;&gt;"",Table_Styles[[#This Row],[Font Weight Used]]&lt;&gt;""),Table_Styles[[#This Row],[Font Family Used]]&amp;" "&amp;Table_Styles[[#This Row],[Font Weight Used]],"")</f>
        <v/>
      </c>
      <c r="CC135" s="103" t="str">
        <f ca="1">IF(AND(Table_Styles[[#This Row],[Selector]],COUNTIF(OFFSET(CC:CC,0,0,ROW()-1,1),"="&amp;Table_Styles[[#This Row],[Font]])=0),Table_Styles[[#This Row],[Font]],"")</f>
        <v/>
      </c>
      <c r="CD135" s="103" t="str">
        <f ca="1">IF(Table_Styles[[#This Row],[Unique Font]]&lt;&gt;"",
"{""fontFamily"":"""&amp;Table_Styles[[#This Row],[Font Family Used]]&amp;""",""fontWeight"":"&amp;Table_Styles[[#This Row],[Font Weight Used]]&amp;"}","")</f>
        <v/>
      </c>
      <c r="CE135"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16px;font-weight: 500;color: #1d1c1c;margin-right: 3px;padding-top: 0;padding-right: 0;padding-bottom: 0;padding-left: 0</v>
      </c>
      <c r="CF135" s="106" t="str">
        <f>IF(AND(Table_Styles[[#This Row],[Selector]]&lt;&gt;"", Table_Styles[[#This Row],[Config Properties]]&lt;&gt;""),
Table_Styles[[#This Row],[Selector]]&amp;" { "&amp;Table_Styles[[#This Row],[Config Properties]]&amp;" }","")</f>
        <v>#sidebar .installment .installmentlabel { font-size: 16px;font-weight: 500;color: #1d1c1c;margin-right: 3px;padding-top: 0;padding-right: 0;padding-bottom: 0;padding-left: 0 }</v>
      </c>
      <c r="CG135" s="106" t="str">
        <f xml:space="preserve">
SUBSTITUTE(SUBSTITUTE(SUBSTITUTE(SUBSTITUTE(SUBSTITUTE(SUBSTITUTE(SUBSTITUTE(SUBSTITUTE(Table_Styles[[#This Row],[Config]],
" {","{"),
"{ ","{"),
" }","}"),
"} ","}"),
" ,",","),
", ",","),
" :",":"),
": ",":")</f>
        <v>#sidebar .installment .installmentlabel{font-size:16px;font-weight:500;color:#1d1c1c;margin-right:3px;padding-top:0;padding-right:0;padding-bottom:0;padding-left:0}</v>
      </c>
    </row>
    <row r="136" spans="2:85" ht="21" customHeight="1">
      <c r="B136" s="104" t="s">
        <v>1188</v>
      </c>
      <c r="C136" s="104" t="s">
        <v>1189</v>
      </c>
      <c r="D136" s="59"/>
      <c r="E136" s="60"/>
      <c r="F136" s="29" t="str">
        <f>IF(Table_Styles[[#This Row],[Font Family]]&lt;&gt;"",Table_Styles[[#This Row],[Font Family]],IF(Table_Styles[[#This Row],[Font Family Default]]&lt;&gt;"",Table_Styles[[#This Row],[Font Family Default]],""))</f>
        <v/>
      </c>
      <c r="G136" s="59"/>
      <c r="H136" s="62" t="s">
        <v>461</v>
      </c>
      <c r="I136" s="29" t="str">
        <f>IF(Table_Styles[[#This Row],[Font Size]]&lt;&gt;"",Table_Styles[[#This Row],[Font Size]],IF(Table_Styles[[#This Row],[Font Size Default]]&lt;&gt;"",Table_Styles[[#This Row],[Font Size Default]],""))</f>
        <v>16px</v>
      </c>
      <c r="J136" s="59"/>
      <c r="K136" s="60">
        <f>Settings_Styling_Font_Weight_Body_Text</f>
        <v>400</v>
      </c>
      <c r="L136" s="50">
        <f>IF(Table_Styles[[#This Row],[Font Weight]]&lt;&gt;"",Table_Styles[[#This Row],[Font Weight]],IF(Table_Styles[[#This Row],[Font Weight Default]]&lt;&gt;"",Table_Styles[[#This Row],[Font Weight Default]],""))</f>
        <v>400</v>
      </c>
      <c r="M136" s="25"/>
      <c r="N136" s="215" t="str">
        <f t="shared" si="0"/>
        <v>#1d1c1c</v>
      </c>
      <c r="O136" s="50" t="str">
        <f>IF(Table_Styles[[#This Row],[Colour]]&lt;&gt;"",Table_Styles[[#This Row],[Colour]],IF(Table_Styles[[#This Row],[Colour Default]]&lt;&gt;"",Table_Styles[[#This Row],[Colour Default]],""))</f>
        <v>#1d1c1c</v>
      </c>
      <c r="P136" s="59"/>
      <c r="Q136" s="60"/>
      <c r="R136" s="50" t="str">
        <f>IF(Table_Styles[[#This Row],[Background]]&lt;&gt;"",Table_Styles[[#This Row],[Background]],IF(Table_Styles[[#This Row],[Background Default]]&lt;&gt;"",Table_Styles[[#This Row],[Background Default]],""))</f>
        <v/>
      </c>
      <c r="S136" s="59"/>
      <c r="T136" s="59"/>
      <c r="U136" s="50" t="str">
        <f>IF(Table_Styles[[#This Row],[Border]]&lt;&gt;"",Table_Styles[[#This Row],[Border]],IF(Table_Styles[[#This Row],[Border Default]]&lt;&gt;"",Table_Styles[[#This Row],[Border Default]],""))</f>
        <v/>
      </c>
      <c r="V136" s="59"/>
      <c r="W136" s="59"/>
      <c r="X136" s="50" t="str">
        <f>IF(Table_Styles[[#This Row],[Border Radius]]&lt;&gt;"",Table_Styles[[#This Row],[Border Radius]],IF(Table_Styles[[#This Row],[Border Radius Default]]&lt;&gt;"",Table_Styles[[#This Row],[Border Radius Default]],""))</f>
        <v/>
      </c>
      <c r="Y136" s="59"/>
      <c r="Z136" s="135"/>
      <c r="AA136" s="50" t="str">
        <f>IF(Table_Styles[[#This Row],[MT]]&lt;&gt;"",Table_Styles[[#This Row],[MT]],IF(Table_Styles[[#This Row],[MT Default]]&lt;&gt;"",Table_Styles[[#This Row],[MT Default]],""))</f>
        <v/>
      </c>
      <c r="AB136" s="59"/>
      <c r="AC136" s="59"/>
      <c r="AD136" s="50" t="str">
        <f>IF(Table_Styles[[#This Row],[MR]]&lt;&gt;"",Table_Styles[[#This Row],[MR]],IF(Table_Styles[[#This Row],[MR Default]]&lt;&gt;"",Table_Styles[[#This Row],[MR Default]],""))</f>
        <v/>
      </c>
      <c r="AE136" s="59"/>
      <c r="AF136" s="59"/>
      <c r="AG136" s="50" t="str">
        <f>IF(Table_Styles[[#This Row],[MB]]&lt;&gt;"",Table_Styles[[#This Row],[MB]],IF(Table_Styles[[#This Row],[MB Default]]&lt;&gt;"",Table_Styles[[#This Row],[MB Default]],""))</f>
        <v/>
      </c>
      <c r="AH136" s="59"/>
      <c r="AI136" s="59"/>
      <c r="AJ136" s="50" t="str">
        <f>IF(Table_Styles[[#This Row],[ML]]&lt;&gt;"",Table_Styles[[#This Row],[ML]],IF(Table_Styles[[#This Row],[ML Default]]&lt;&gt;"",Table_Styles[[#This Row],[ML Default]],""))</f>
        <v/>
      </c>
      <c r="AK136" s="59"/>
      <c r="AL136" s="59"/>
      <c r="AM136" s="50" t="str">
        <f>IF(Table_Styles[[#This Row],[PT]]&lt;&gt;"",Table_Styles[[#This Row],[PT]],IF(Table_Styles[[#This Row],[PT Default]]&lt;&gt;"",Table_Styles[[#This Row],[PT Default]],""))</f>
        <v/>
      </c>
      <c r="AN136" s="59"/>
      <c r="AO136" s="59"/>
      <c r="AP136" s="50" t="str">
        <f>IF(Table_Styles[[#This Row],[PR]]&lt;&gt;"",Table_Styles[[#This Row],[PR]],IF(Table_Styles[[#This Row],[PR Default]]&lt;&gt;"",Table_Styles[[#This Row],[PR Default]],""))</f>
        <v/>
      </c>
      <c r="AQ136" s="59"/>
      <c r="AR136" s="59"/>
      <c r="AS136" s="50" t="str">
        <f>IF(Table_Styles[[#This Row],[PB]]&lt;&gt;"",Table_Styles[[#This Row],[PB]],IF(Table_Styles[[#This Row],[PB Default]]&lt;&gt;"",Table_Styles[[#This Row],[PB Default]],""))</f>
        <v/>
      </c>
      <c r="AT136" s="59"/>
      <c r="AU136" s="59"/>
      <c r="AV136" s="50" t="str">
        <f>IF(Table_Styles[[#This Row],[PL]]&lt;&gt;"",Table_Styles[[#This Row],[PL]],IF(Table_Styles[[#This Row],[PL Default]]&lt;&gt;"",Table_Styles[[#This Row],[PL Default]],""))</f>
        <v/>
      </c>
      <c r="AW136" s="59"/>
      <c r="AX136" s="59"/>
      <c r="AY136" s="50" t="str">
        <f>IF(Table_Styles[[#This Row],[BT]]&lt;&gt;"",Table_Styles[[#This Row],[BT]],IF(Table_Styles[[#This Row],[BT Default]]&lt;&gt;"",Table_Styles[[#This Row],[BT Default]],""))</f>
        <v/>
      </c>
      <c r="AZ136" s="59"/>
      <c r="BA136" s="59"/>
      <c r="BB136" s="50" t="str">
        <f>IF(Table_Styles[[#This Row],[BR]]&lt;&gt;"",Table_Styles[[#This Row],[BR]],IF(Table_Styles[[#This Row],[BR Default]]&lt;&gt;"",Table_Styles[[#This Row],[BR Default]],""))</f>
        <v/>
      </c>
      <c r="BC136" s="59"/>
      <c r="BD136" s="59"/>
      <c r="BE136" s="50" t="str">
        <f>IF(Table_Styles[[#This Row],[BB]]&lt;&gt;"",Table_Styles[[#This Row],[BB]],IF(Table_Styles[[#This Row],[BB Default]]&lt;&gt;"",Table_Styles[[#This Row],[BB Default]],""))</f>
        <v/>
      </c>
      <c r="BF136" s="59"/>
      <c r="BG136" s="59"/>
      <c r="BH136" s="50" t="str">
        <f>IF(Table_Styles[[#This Row],[BL]]&lt;&gt;"",Table_Styles[[#This Row],[BL]],IF(Table_Styles[[#This Row],[BL Default]]&lt;&gt;"",Table_Styles[[#This Row],[BL Default]],""))</f>
        <v/>
      </c>
      <c r="BI136" s="59"/>
      <c r="BJ136" s="59"/>
      <c r="BK136" s="50" t="str">
        <f>IF(Table_Styles[[#This Row],[Width]]&lt;&gt;"",Table_Styles[[#This Row],[Width]],IF(Table_Styles[[#This Row],[Width Default]]&lt;&gt;"",Table_Styles[[#This Row],[Width Default]],""))</f>
        <v/>
      </c>
      <c r="BL136" s="59"/>
      <c r="BM136" s="59"/>
      <c r="BN136" s="50" t="str">
        <f>IF(Table_Styles[[#This Row],[Height]]&lt;&gt;"",Table_Styles[[#This Row],[Height]],IF(Table_Styles[[#This Row],[Height Default]]&lt;&gt;"",Table_Styles[[#This Row],[Height Default]],""))</f>
        <v/>
      </c>
      <c r="BO136" s="50"/>
      <c r="BP136" s="50"/>
      <c r="BQ136" s="50" t="str">
        <f>IF(Table_Styles[[#This Row],[Top]]&lt;&gt;"",Table_Styles[[#This Row],[Top]],IF(Table_Styles[[#This Row],[Top Default]]&lt;&gt;"",Table_Styles[[#This Row],[Top Default]],""))</f>
        <v/>
      </c>
      <c r="BR136" s="50"/>
      <c r="BS136" s="50"/>
      <c r="BT136" s="50" t="str">
        <f>IF(Table_Styles[[#This Row],[Right]]&lt;&gt;"",Table_Styles[[#This Row],[Right]],IF(Table_Styles[[#This Row],[Right Default]]&lt;&gt;"",Table_Styles[[#This Row],[Right Default]],""))</f>
        <v/>
      </c>
      <c r="BU136" s="50"/>
      <c r="BV136" s="50"/>
      <c r="BW136" s="50" t="str">
        <f>IF(Table_Styles[[#This Row],[Bottom]]&lt;&gt;"",Table_Styles[[#This Row],[Bottom]],IF(Table_Styles[[#This Row],[Bottom Default]]&lt;&gt;"",Table_Styles[[#This Row],[Bottom Default]],""))</f>
        <v/>
      </c>
      <c r="BX136" s="50"/>
      <c r="BY136" s="50"/>
      <c r="BZ136" s="50" t="str">
        <f>IF(Table_Styles[[#This Row],[Left]]&lt;&gt;"",Table_Styles[[#This Row],[Left]],IF(Table_Styles[[#This Row],[Left Default]]&lt;&gt;"",Table_Styles[[#This Row],[Left Default]],""))</f>
        <v/>
      </c>
      <c r="CA136" s="59"/>
      <c r="CB136" s="103" t="str">
        <f>IF(AND(Table_Styles[[#This Row],[Selector]]&lt;&gt;"",Table_Styles[[#This Row],[Font Family Used]]&lt;&gt;"",Table_Styles[[#This Row],[Font Weight Used]]&lt;&gt;""),Table_Styles[[#This Row],[Font Family Used]]&amp;" "&amp;Table_Styles[[#This Row],[Font Weight Used]],"")</f>
        <v/>
      </c>
      <c r="CC136" s="103" t="str">
        <f ca="1">IF(AND(Table_Styles[[#This Row],[Selector]],COUNTIF(OFFSET(CC:CC,0,0,ROW()-1,1),"="&amp;Table_Styles[[#This Row],[Font]])=0),Table_Styles[[#This Row],[Font]],"")</f>
        <v/>
      </c>
      <c r="CD136" s="103" t="str">
        <f ca="1">IF(Table_Styles[[#This Row],[Unique Font]]&lt;&gt;"",
"{""fontFamily"":"""&amp;Table_Styles[[#This Row],[Font Family Used]]&amp;""",""fontWeight"":"&amp;Table_Styles[[#This Row],[Font Weight Used]]&amp;"}","")</f>
        <v/>
      </c>
      <c r="CE13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16px;font-weight: 400;color: #1d1c1c</v>
      </c>
      <c r="CF136" s="106" t="str">
        <f>IF(AND(Table_Styles[[#This Row],[Selector]]&lt;&gt;"", Table_Styles[[#This Row],[Config Properties]]&lt;&gt;""),
Table_Styles[[#This Row],[Selector]]&amp;" { "&amp;Table_Styles[[#This Row],[Config Properties]]&amp;" }","")</f>
        <v>#sidebar .installment .value { font-size: 16px;font-weight: 400;color: #1d1c1c }</v>
      </c>
      <c r="CG136" s="106" t="str">
        <f xml:space="preserve">
SUBSTITUTE(SUBSTITUTE(SUBSTITUTE(SUBSTITUTE(SUBSTITUTE(SUBSTITUTE(SUBSTITUTE(SUBSTITUTE(Table_Styles[[#This Row],[Config]],
" {","{"),
"{ ","{"),
" }","}"),
"} ","}"),
" ,",","),
", ",","),
" :",":"),
": ",":")</f>
        <v>#sidebar .installment .value{font-size:16px;font-weight:400;color:#1d1c1c}</v>
      </c>
    </row>
    <row r="137" spans="2:85" ht="21" customHeight="1">
      <c r="B137" s="104" t="s">
        <v>532</v>
      </c>
      <c r="C137" s="104" t="s">
        <v>533</v>
      </c>
      <c r="D137" s="59"/>
      <c r="E137" s="60" t="str">
        <f>Settings_Styling_Font_Labels</f>
        <v>Montserrat</v>
      </c>
      <c r="F137" s="29" t="str">
        <f>IF(Table_Styles[[#This Row],[Font Family]]&lt;&gt;"",Table_Styles[[#This Row],[Font Family]],IF(Table_Styles[[#This Row],[Font Family Default]]&lt;&gt;"",Table_Styles[[#This Row],[Font Family Default]],""))</f>
        <v>Montserrat</v>
      </c>
      <c r="G137" s="59"/>
      <c r="H137" s="62" t="s">
        <v>406</v>
      </c>
      <c r="I137" s="29" t="str">
        <f>IF(Table_Styles[[#This Row],[Font Size]]&lt;&gt;"",Table_Styles[[#This Row],[Font Size]],IF(Table_Styles[[#This Row],[Font Size Default]]&lt;&gt;"",Table_Styles[[#This Row],[Font Size Default]],""))</f>
        <v>13px</v>
      </c>
      <c r="J137" s="59"/>
      <c r="K137" s="62" t="s">
        <v>1083</v>
      </c>
      <c r="L137" s="50" t="str">
        <f>IF(Table_Styles[[#This Row],[Font Weight]]&lt;&gt;"",Table_Styles[[#This Row],[Font Weight]],IF(Table_Styles[[#This Row],[Font Weight Default]]&lt;&gt;"",Table_Styles[[#This Row],[Font Weight Default]],""))</f>
        <v>500</v>
      </c>
      <c r="M137" s="25"/>
      <c r="N137" s="215" t="str">
        <f t="shared" si="0"/>
        <v>#1d1c1c</v>
      </c>
      <c r="O137" s="50" t="str">
        <f>IF(Table_Styles[[#This Row],[Colour]]&lt;&gt;"",Table_Styles[[#This Row],[Colour]],IF(Table_Styles[[#This Row],[Colour Default]]&lt;&gt;"",Table_Styles[[#This Row],[Colour Default]],""))</f>
        <v>#1d1c1c</v>
      </c>
      <c r="P137" s="59"/>
      <c r="Q137" s="215" t="str">
        <f>Colour_Background_3</f>
        <v>#cfdaeb</v>
      </c>
      <c r="R137" s="50" t="str">
        <f>IF(Table_Styles[[#This Row],[Background]]&lt;&gt;"",Table_Styles[[#This Row],[Background]],IF(Table_Styles[[#This Row],[Background Default]]&lt;&gt;"",Table_Styles[[#This Row],[Background Default]],""))</f>
        <v>#cfdaeb</v>
      </c>
      <c r="S137" s="59"/>
      <c r="T137" s="135" t="s">
        <v>409</v>
      </c>
      <c r="U137" s="50" t="str">
        <f>IF(Table_Styles[[#This Row],[Border]]&lt;&gt;"",Table_Styles[[#This Row],[Border]],IF(Table_Styles[[#This Row],[Border Default]]&lt;&gt;"",Table_Styles[[#This Row],[Border Default]],""))</f>
        <v>none</v>
      </c>
      <c r="V137" s="135"/>
      <c r="W137" s="135" t="s">
        <v>1087</v>
      </c>
      <c r="X137" s="50" t="str">
        <f>IF(Table_Styles[[#This Row],[Border Radius]]&lt;&gt;"",Table_Styles[[#This Row],[Border Radius]],IF(Table_Styles[[#This Row],[Border Radius Default]]&lt;&gt;"",Table_Styles[[#This Row],[Border Radius Default]],""))</f>
        <v>50px</v>
      </c>
      <c r="Y137" s="59"/>
      <c r="Z137" s="135"/>
      <c r="AA137" s="50" t="str">
        <f>IF(Table_Styles[[#This Row],[MT]]&lt;&gt;"",Table_Styles[[#This Row],[MT]],IF(Table_Styles[[#This Row],[MT Default]]&lt;&gt;"",Table_Styles[[#This Row],[MT Default]],""))</f>
        <v/>
      </c>
      <c r="AB137" s="59"/>
      <c r="AC137" s="135" t="s">
        <v>492</v>
      </c>
      <c r="AD137" s="50" t="str">
        <f>IF(Table_Styles[[#This Row],[MR]]&lt;&gt;"",Table_Styles[[#This Row],[MR]],IF(Table_Styles[[#This Row],[MR Default]]&lt;&gt;"",Table_Styles[[#This Row],[MR Default]],""))</f>
        <v>6px</v>
      </c>
      <c r="AE137" s="59"/>
      <c r="AF137" s="135" t="s">
        <v>1090</v>
      </c>
      <c r="AG137" s="50" t="str">
        <f>IF(Table_Styles[[#This Row],[MB]]&lt;&gt;"",Table_Styles[[#This Row],[MB]],IF(Table_Styles[[#This Row],[MB Default]]&lt;&gt;"",Table_Styles[[#This Row],[MB Default]],""))</f>
        <v>-10px</v>
      </c>
      <c r="AH137" s="59"/>
      <c r="AI137" s="59"/>
      <c r="AJ137" s="50" t="str">
        <f>IF(Table_Styles[[#This Row],[ML]]&lt;&gt;"",Table_Styles[[#This Row],[ML]],IF(Table_Styles[[#This Row],[ML Default]]&lt;&gt;"",Table_Styles[[#This Row],[ML Default]],""))</f>
        <v/>
      </c>
      <c r="AK137" s="59"/>
      <c r="AL137" s="59" t="s">
        <v>465</v>
      </c>
      <c r="AM137" s="50" t="str">
        <f>IF(Table_Styles[[#This Row],[PT]]&lt;&gt;"",Table_Styles[[#This Row],[PT]],IF(Table_Styles[[#This Row],[PT Default]]&lt;&gt;"",Table_Styles[[#This Row],[PT Default]],""))</f>
        <v>4px</v>
      </c>
      <c r="AN137" s="59"/>
      <c r="AO137" s="59" t="s">
        <v>485</v>
      </c>
      <c r="AP137" s="50" t="str">
        <f>IF(Table_Styles[[#This Row],[PR]]&lt;&gt;"",Table_Styles[[#This Row],[PR]],IF(Table_Styles[[#This Row],[PR Default]]&lt;&gt;"",Table_Styles[[#This Row],[PR Default]],""))</f>
        <v>8px</v>
      </c>
      <c r="AQ137" s="59"/>
      <c r="AR137" s="59" t="s">
        <v>465</v>
      </c>
      <c r="AS137" s="50" t="str">
        <f>IF(Table_Styles[[#This Row],[PB]]&lt;&gt;"",Table_Styles[[#This Row],[PB]],IF(Table_Styles[[#This Row],[PB Default]]&lt;&gt;"",Table_Styles[[#This Row],[PB Default]],""))</f>
        <v>4px</v>
      </c>
      <c r="AT137" s="59"/>
      <c r="AU137" s="59" t="s">
        <v>485</v>
      </c>
      <c r="AV137" s="50" t="str">
        <f>IF(Table_Styles[[#This Row],[PL]]&lt;&gt;"",Table_Styles[[#This Row],[PL]],IF(Table_Styles[[#This Row],[PL Default]]&lt;&gt;"",Table_Styles[[#This Row],[PL Default]],""))</f>
        <v>8px</v>
      </c>
      <c r="AW137" s="59"/>
      <c r="AX137" s="59"/>
      <c r="AY137" s="50" t="str">
        <f>IF(Table_Styles[[#This Row],[BT]]&lt;&gt;"",Table_Styles[[#This Row],[BT]],IF(Table_Styles[[#This Row],[BT Default]]&lt;&gt;"",Table_Styles[[#This Row],[BT Default]],""))</f>
        <v/>
      </c>
      <c r="AZ137" s="59"/>
      <c r="BA137" s="59"/>
      <c r="BB137" s="50" t="str">
        <f>IF(Table_Styles[[#This Row],[BR]]&lt;&gt;"",Table_Styles[[#This Row],[BR]],IF(Table_Styles[[#This Row],[BR Default]]&lt;&gt;"",Table_Styles[[#This Row],[BR Default]],""))</f>
        <v/>
      </c>
      <c r="BC137" s="59"/>
      <c r="BD137" s="59"/>
      <c r="BE137" s="50" t="str">
        <f>IF(Table_Styles[[#This Row],[BB]]&lt;&gt;"",Table_Styles[[#This Row],[BB]],IF(Table_Styles[[#This Row],[BB Default]]&lt;&gt;"",Table_Styles[[#This Row],[BB Default]],""))</f>
        <v/>
      </c>
      <c r="BF137" s="59"/>
      <c r="BG137" s="59"/>
      <c r="BH137" s="50" t="str">
        <f>IF(Table_Styles[[#This Row],[BL]]&lt;&gt;"",Table_Styles[[#This Row],[BL]],IF(Table_Styles[[#This Row],[BL Default]]&lt;&gt;"",Table_Styles[[#This Row],[BL Default]],""))</f>
        <v/>
      </c>
      <c r="BI137" s="59"/>
      <c r="BJ137" s="59"/>
      <c r="BK137" s="50" t="str">
        <f>IF(Table_Styles[[#This Row],[Width]]&lt;&gt;"",Table_Styles[[#This Row],[Width]],IF(Table_Styles[[#This Row],[Width Default]]&lt;&gt;"",Table_Styles[[#This Row],[Width Default]],""))</f>
        <v/>
      </c>
      <c r="BL137" s="59"/>
      <c r="BM137" s="59"/>
      <c r="BN137" s="50" t="str">
        <f>IF(Table_Styles[[#This Row],[Height]]&lt;&gt;"",Table_Styles[[#This Row],[Height]],IF(Table_Styles[[#This Row],[Height Default]]&lt;&gt;"",Table_Styles[[#This Row],[Height Default]],""))</f>
        <v/>
      </c>
      <c r="BO137" s="50"/>
      <c r="BP137" s="50"/>
      <c r="BQ137" s="50" t="str">
        <f>IF(Table_Styles[[#This Row],[Top]]&lt;&gt;"",Table_Styles[[#This Row],[Top]],IF(Table_Styles[[#This Row],[Top Default]]&lt;&gt;"",Table_Styles[[#This Row],[Top Default]],""))</f>
        <v/>
      </c>
      <c r="BR137" s="50"/>
      <c r="BS137" s="50"/>
      <c r="BT137" s="50" t="str">
        <f>IF(Table_Styles[[#This Row],[Right]]&lt;&gt;"",Table_Styles[[#This Row],[Right]],IF(Table_Styles[[#This Row],[Right Default]]&lt;&gt;"",Table_Styles[[#This Row],[Right Default]],""))</f>
        <v/>
      </c>
      <c r="BU137" s="50"/>
      <c r="BV137" s="50"/>
      <c r="BW137" s="50" t="str">
        <f>IF(Table_Styles[[#This Row],[Bottom]]&lt;&gt;"",Table_Styles[[#This Row],[Bottom]],IF(Table_Styles[[#This Row],[Bottom Default]]&lt;&gt;"",Table_Styles[[#This Row],[Bottom Default]],""))</f>
        <v/>
      </c>
      <c r="BX137" s="50"/>
      <c r="BY137" s="50"/>
      <c r="BZ137" s="50" t="str">
        <f>IF(Table_Styles[[#This Row],[Left]]&lt;&gt;"",Table_Styles[[#This Row],[Left]],IF(Table_Styles[[#This Row],[Left Default]]&lt;&gt;"",Table_Styles[[#This Row],[Left Default]],""))</f>
        <v/>
      </c>
      <c r="CA137" s="135" t="s">
        <v>1088</v>
      </c>
      <c r="CB137" s="106" t="str">
        <f>IF(AND(Table_Styles[[#This Row],[Selector]]&lt;&gt;"",Table_Styles[[#This Row],[Font Family Used]]&lt;&gt;"",Table_Styles[[#This Row],[Font Weight Used]]&lt;&gt;""),Table_Styles[[#This Row],[Font Family Used]]&amp;" "&amp;Table_Styles[[#This Row],[Font Weight Used]],"")</f>
        <v>Montserrat 500</v>
      </c>
      <c r="CC137" s="106" t="str">
        <f ca="1">IF(AND(Table_Styles[[#This Row],[Selector]],COUNTIF(OFFSET(CC:CC,0,0,ROW()-1,1),"="&amp;Table_Styles[[#This Row],[Font]])=0),Table_Styles[[#This Row],[Font]],"")</f>
        <v/>
      </c>
      <c r="CD137" s="106" t="str">
        <f ca="1">IF(Table_Styles[[#This Row],[Unique Font]]&lt;&gt;"",
"{""fontFamily"":"""&amp;Table_Styles[[#This Row],[Font Family Used]]&amp;""",""fontWeight"":"&amp;Table_Styles[[#This Row],[Font Weight Used]]&amp;"}","")</f>
        <v/>
      </c>
      <c r="CE137"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500;color: #1d1c1c;background: #cfdaeb;border: none;border-radius: 50px;margin-right: 6px;margin-bottom: -10px;padding-top: 4px;padding-right: 8px;padding-bottom: 4px;padding-left: 8px;border-radius: 50px !important;</v>
      </c>
      <c r="CF137" s="106" t="str">
        <f>IF(AND(Table_Styles[[#This Row],[Selector]]&lt;&gt;"", Table_Styles[[#This Row],[Config Properties]]&lt;&gt;""),
Table_Styles[[#This Row],[Selector]]&amp;" { "&amp;Table_Styles[[#This Row],[Config Properties]]&amp;" }","")</f>
        <v>#sidebar buttons-field label.btn { font-family: 'Montserrat';font-size: 13px;font-weight: 500;color: #1d1c1c;background: #cfdaeb;border: none;border-radius: 50px;margin-right: 6px;margin-bottom: -10px;padding-top: 4px;padding-right: 8px;padding-bottom: 4px;padding-left: 8px;border-radius: 50px !important; }</v>
      </c>
      <c r="CG137" s="106" t="str">
        <f xml:space="preserve">
SUBSTITUTE(SUBSTITUTE(SUBSTITUTE(SUBSTITUTE(SUBSTITUTE(SUBSTITUTE(SUBSTITUTE(SUBSTITUTE(Table_Styles[[#This Row],[Config]],
" {","{"),
"{ ","{"),
" }","}"),
"} ","}"),
" ,",","),
", ",","),
" :",":"),
": ",":")</f>
        <v>#sidebar buttons-field label.btn{font-family:'Montserrat';font-size:13px;font-weight:500;color:#1d1c1c;background:#cfdaeb;border:none;border-radius:50px;margin-right:6px;margin-bottom:-10px;padding-top:4px;padding-right:8px;padding-bottom:4px;padding-left:8px;border-radius:50px !important;}</v>
      </c>
    </row>
    <row r="138" spans="2:85" ht="21" customHeight="1">
      <c r="B138" s="104" t="s">
        <v>534</v>
      </c>
      <c r="C138" s="104" t="s">
        <v>535</v>
      </c>
      <c r="D138" s="59"/>
      <c r="E138" s="60"/>
      <c r="F138" s="29" t="str">
        <f>IF(Table_Styles[[#This Row],[Font Family]]&lt;&gt;"",Table_Styles[[#This Row],[Font Family]],IF(Table_Styles[[#This Row],[Font Family Default]]&lt;&gt;"",Table_Styles[[#This Row],[Font Family Default]],""))</f>
        <v/>
      </c>
      <c r="G138" s="59"/>
      <c r="H138" s="60"/>
      <c r="I138" s="29" t="str">
        <f>IF(Table_Styles[[#This Row],[Font Size]]&lt;&gt;"",Table_Styles[[#This Row],[Font Size]],IF(Table_Styles[[#This Row],[Font Size Default]]&lt;&gt;"",Table_Styles[[#This Row],[Font Size Default]],""))</f>
        <v/>
      </c>
      <c r="J138" s="59"/>
      <c r="K138" s="60"/>
      <c r="L138" s="50" t="str">
        <f>IF(Table_Styles[[#This Row],[Font Weight]]&lt;&gt;"",Table_Styles[[#This Row],[Font Weight]],IF(Table_Styles[[#This Row],[Font Weight Default]]&lt;&gt;"",Table_Styles[[#This Row],[Font Weight Default]],""))</f>
        <v/>
      </c>
      <c r="M138" s="59"/>
      <c r="N138" s="60" t="str">
        <f>Colour_Background_1</f>
        <v>#FFFFFF</v>
      </c>
      <c r="O138" s="50" t="str">
        <f>IF(Table_Styles[[#This Row],[Colour]]&lt;&gt;"",Table_Styles[[#This Row],[Colour]],IF(Table_Styles[[#This Row],[Colour Default]]&lt;&gt;"",Table_Styles[[#This Row],[Colour Default]],""))</f>
        <v>#FFFFFF</v>
      </c>
      <c r="P138" s="59"/>
      <c r="Q138" s="60" t="str">
        <f>Colour_Accent_1</f>
        <v>#ff9629</v>
      </c>
      <c r="R138" s="50" t="str">
        <f>IF(Table_Styles[[#This Row],[Background]]&lt;&gt;"",Table_Styles[[#This Row],[Background]],IF(Table_Styles[[#This Row],[Background Default]]&lt;&gt;"",Table_Styles[[#This Row],[Background Default]],""))</f>
        <v>#ff9629</v>
      </c>
      <c r="S138" s="59"/>
      <c r="T138" s="135" t="s">
        <v>409</v>
      </c>
      <c r="U138" s="50" t="str">
        <f>IF(Table_Styles[[#This Row],[Border]]&lt;&gt;"",Table_Styles[[#This Row],[Border]],IF(Table_Styles[[#This Row],[Border Default]]&lt;&gt;"",Table_Styles[[#This Row],[Border Default]],""))</f>
        <v>none</v>
      </c>
      <c r="V138" s="135"/>
      <c r="W138" s="135" t="s">
        <v>1087</v>
      </c>
      <c r="X138" s="50" t="str">
        <f>IF(Table_Styles[[#This Row],[Border Radius]]&lt;&gt;"",Table_Styles[[#This Row],[Border Radius]],IF(Table_Styles[[#This Row],[Border Radius Default]]&lt;&gt;"",Table_Styles[[#This Row],[Border Radius Default]],""))</f>
        <v>50px</v>
      </c>
      <c r="Y138" s="59"/>
      <c r="Z138" s="135"/>
      <c r="AA138" s="50" t="str">
        <f>IF(Table_Styles[[#This Row],[MT]]&lt;&gt;"",Table_Styles[[#This Row],[MT]],IF(Table_Styles[[#This Row],[MT Default]]&lt;&gt;"",Table_Styles[[#This Row],[MT Default]],""))</f>
        <v/>
      </c>
      <c r="AB138" s="59"/>
      <c r="AC138" s="59"/>
      <c r="AD138" s="50" t="str">
        <f>IF(Table_Styles[[#This Row],[MR]]&lt;&gt;"",Table_Styles[[#This Row],[MR]],IF(Table_Styles[[#This Row],[MR Default]]&lt;&gt;"",Table_Styles[[#This Row],[MR Default]],""))</f>
        <v/>
      </c>
      <c r="AE138" s="59"/>
      <c r="AF138" s="59"/>
      <c r="AG138" s="50" t="str">
        <f>IF(Table_Styles[[#This Row],[MB]]&lt;&gt;"",Table_Styles[[#This Row],[MB]],IF(Table_Styles[[#This Row],[MB Default]]&lt;&gt;"",Table_Styles[[#This Row],[MB Default]],""))</f>
        <v/>
      </c>
      <c r="AH138" s="59"/>
      <c r="AI138" s="59"/>
      <c r="AJ138" s="50" t="str">
        <f>IF(Table_Styles[[#This Row],[ML]]&lt;&gt;"",Table_Styles[[#This Row],[ML]],IF(Table_Styles[[#This Row],[ML Default]]&lt;&gt;"",Table_Styles[[#This Row],[ML Default]],""))</f>
        <v/>
      </c>
      <c r="AK138" s="59"/>
      <c r="AL138" s="59"/>
      <c r="AM138" s="50" t="str">
        <f>IF(Table_Styles[[#This Row],[PT]]&lt;&gt;"",Table_Styles[[#This Row],[PT]],IF(Table_Styles[[#This Row],[PT Default]]&lt;&gt;"",Table_Styles[[#This Row],[PT Default]],""))</f>
        <v/>
      </c>
      <c r="AN138" s="59"/>
      <c r="AO138" s="59" t="s">
        <v>485</v>
      </c>
      <c r="AP138" s="50" t="str">
        <f>IF(Table_Styles[[#This Row],[PR]]&lt;&gt;"",Table_Styles[[#This Row],[PR]],IF(Table_Styles[[#This Row],[PR Default]]&lt;&gt;"",Table_Styles[[#This Row],[PR Default]],""))</f>
        <v>8px</v>
      </c>
      <c r="AQ138" s="59"/>
      <c r="AR138" s="59"/>
      <c r="AS138" s="50" t="str">
        <f>IF(Table_Styles[[#This Row],[PB]]&lt;&gt;"",Table_Styles[[#This Row],[PB]],IF(Table_Styles[[#This Row],[PB Default]]&lt;&gt;"",Table_Styles[[#This Row],[PB Default]],""))</f>
        <v/>
      </c>
      <c r="AT138" s="59"/>
      <c r="AU138" s="59" t="s">
        <v>485</v>
      </c>
      <c r="AV138" s="50" t="str">
        <f>IF(Table_Styles[[#This Row],[PL]]&lt;&gt;"",Table_Styles[[#This Row],[PL]],IF(Table_Styles[[#This Row],[PL Default]]&lt;&gt;"",Table_Styles[[#This Row],[PL Default]],""))</f>
        <v>8px</v>
      </c>
      <c r="AW138" s="59"/>
      <c r="AX138" s="59"/>
      <c r="AY138" s="50" t="str">
        <f>IF(Table_Styles[[#This Row],[BT]]&lt;&gt;"",Table_Styles[[#This Row],[BT]],IF(Table_Styles[[#This Row],[BT Default]]&lt;&gt;"",Table_Styles[[#This Row],[BT Default]],""))</f>
        <v/>
      </c>
      <c r="AZ138" s="59"/>
      <c r="BA138" s="59"/>
      <c r="BB138" s="50" t="str">
        <f>IF(Table_Styles[[#This Row],[BR]]&lt;&gt;"",Table_Styles[[#This Row],[BR]],IF(Table_Styles[[#This Row],[BR Default]]&lt;&gt;"",Table_Styles[[#This Row],[BR Default]],""))</f>
        <v/>
      </c>
      <c r="BC138" s="59"/>
      <c r="BD138" s="59"/>
      <c r="BE138" s="50" t="str">
        <f>IF(Table_Styles[[#This Row],[BB]]&lt;&gt;"",Table_Styles[[#This Row],[BB]],IF(Table_Styles[[#This Row],[BB Default]]&lt;&gt;"",Table_Styles[[#This Row],[BB Default]],""))</f>
        <v/>
      </c>
      <c r="BF138" s="59"/>
      <c r="BG138" s="59"/>
      <c r="BH138" s="50" t="str">
        <f>IF(Table_Styles[[#This Row],[BL]]&lt;&gt;"",Table_Styles[[#This Row],[BL]],IF(Table_Styles[[#This Row],[BL Default]]&lt;&gt;"",Table_Styles[[#This Row],[BL Default]],""))</f>
        <v/>
      </c>
      <c r="BI138" s="59"/>
      <c r="BJ138" s="59"/>
      <c r="BK138" s="50" t="str">
        <f>IF(Table_Styles[[#This Row],[Width]]&lt;&gt;"",Table_Styles[[#This Row],[Width]],IF(Table_Styles[[#This Row],[Width Default]]&lt;&gt;"",Table_Styles[[#This Row],[Width Default]],""))</f>
        <v/>
      </c>
      <c r="BL138" s="59"/>
      <c r="BM138" s="59"/>
      <c r="BN138" s="50" t="str">
        <f>IF(Table_Styles[[#This Row],[Height]]&lt;&gt;"",Table_Styles[[#This Row],[Height]],IF(Table_Styles[[#This Row],[Height Default]]&lt;&gt;"",Table_Styles[[#This Row],[Height Default]],""))</f>
        <v/>
      </c>
      <c r="BO138" s="50"/>
      <c r="BP138" s="50"/>
      <c r="BQ138" s="50" t="str">
        <f>IF(Table_Styles[[#This Row],[Top]]&lt;&gt;"",Table_Styles[[#This Row],[Top]],IF(Table_Styles[[#This Row],[Top Default]]&lt;&gt;"",Table_Styles[[#This Row],[Top Default]],""))</f>
        <v/>
      </c>
      <c r="BR138" s="50"/>
      <c r="BS138" s="50"/>
      <c r="BT138" s="50" t="str">
        <f>IF(Table_Styles[[#This Row],[Right]]&lt;&gt;"",Table_Styles[[#This Row],[Right]],IF(Table_Styles[[#This Row],[Right Default]]&lt;&gt;"",Table_Styles[[#This Row],[Right Default]],""))</f>
        <v/>
      </c>
      <c r="BU138" s="50"/>
      <c r="BV138" s="50"/>
      <c r="BW138" s="50" t="str">
        <f>IF(Table_Styles[[#This Row],[Bottom]]&lt;&gt;"",Table_Styles[[#This Row],[Bottom]],IF(Table_Styles[[#This Row],[Bottom Default]]&lt;&gt;"",Table_Styles[[#This Row],[Bottom Default]],""))</f>
        <v/>
      </c>
      <c r="BX138" s="50"/>
      <c r="BY138" s="50"/>
      <c r="BZ138" s="50" t="str">
        <f>IF(Table_Styles[[#This Row],[Left]]&lt;&gt;"",Table_Styles[[#This Row],[Left]],IF(Table_Styles[[#This Row],[Left Default]]&lt;&gt;"",Table_Styles[[#This Row],[Left Default]],""))</f>
        <v/>
      </c>
      <c r="CA138" s="135" t="s">
        <v>1088</v>
      </c>
      <c r="CB138" s="106" t="str">
        <f>IF(AND(Table_Styles[[#This Row],[Selector]]&lt;&gt;"",Table_Styles[[#This Row],[Font Family Used]]&lt;&gt;"",Table_Styles[[#This Row],[Font Weight Used]]&lt;&gt;""),Table_Styles[[#This Row],[Font Family Used]]&amp;" "&amp;Table_Styles[[#This Row],[Font Weight Used]],"")</f>
        <v/>
      </c>
      <c r="CC138" s="106" t="str">
        <f ca="1">IF(AND(Table_Styles[[#This Row],[Selector]],COUNTIF(OFFSET(CC:CC,0,0,ROW()-1,1),"="&amp;Table_Styles[[#This Row],[Font]])=0),Table_Styles[[#This Row],[Font]],"")</f>
        <v/>
      </c>
      <c r="CD138" s="106" t="str">
        <f ca="1">IF(Table_Styles[[#This Row],[Unique Font]]&lt;&gt;"",
"{""fontFamily"":"""&amp;Table_Styles[[#This Row],[Font Family Used]]&amp;""",""fontWeight"":"&amp;Table_Styles[[#This Row],[Font Weight Used]]&amp;"}","")</f>
        <v/>
      </c>
      <c r="CE138"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#ff9629;border: none;border-radius: 50px;padding-right: 8px;padding-left: 8px;border-radius: 50px !important;</v>
      </c>
      <c r="CF138" s="106" t="str">
        <f>IF(AND(Table_Styles[[#This Row],[Selector]]&lt;&gt;"", Table_Styles[[#This Row],[Config Properties]]&lt;&gt;""),
Table_Styles[[#This Row],[Selector]]&amp;" { "&amp;Table_Styles[[#This Row],[Config Properties]]&amp;" }","")</f>
        <v>#sidebar buttons-field label.btn.selected { color: #FFFFFF;background: #ff9629;border: none;border-radius: 50px;padding-right: 8px;padding-left: 8px;border-radius: 50px !important; }</v>
      </c>
      <c r="CG138" s="106" t="str">
        <f xml:space="preserve">
SUBSTITUTE(SUBSTITUTE(SUBSTITUTE(SUBSTITUTE(SUBSTITUTE(SUBSTITUTE(SUBSTITUTE(SUBSTITUTE(Table_Styles[[#This Row],[Config]],
" {","{"),
"{ ","{"),
" }","}"),
"} ","}"),
" ,",","),
", ",","),
" :",":"),
": ",":")</f>
        <v>#sidebar buttons-field label.btn.selected{color:#FFFFFF;background:#ff9629;border:none;border-radius:50px;padding-right:8px;padding-left:8px;border-radius:50px !important;}</v>
      </c>
    </row>
    <row r="139" spans="2:85" ht="21" customHeight="1">
      <c r="B139" s="103" t="s">
        <v>1718</v>
      </c>
      <c r="C139" s="104" t="s">
        <v>1719</v>
      </c>
      <c r="D139" s="146"/>
      <c r="E139" s="60"/>
      <c r="F139" s="29" t="str">
        <f>IF(Table_Styles[[#This Row],[Font Family]]&lt;&gt;"",Table_Styles[[#This Row],[Font Family]],IF(Table_Styles[[#This Row],[Font Family Default]]&lt;&gt;"",Table_Styles[[#This Row],[Font Family Default]],""))</f>
        <v/>
      </c>
      <c r="G139" s="146"/>
      <c r="H139" s="60"/>
      <c r="I139" s="29" t="str">
        <f>IF(Table_Styles[[#This Row],[Font Size]]&lt;&gt;"",Table_Styles[[#This Row],[Font Size]],IF(Table_Styles[[#This Row],[Font Size Default]]&lt;&gt;"",Table_Styles[[#This Row],[Font Size Default]],""))</f>
        <v/>
      </c>
      <c r="J139" s="146"/>
      <c r="K139" s="60"/>
      <c r="L139" s="50" t="str">
        <f>IF(Table_Styles[[#This Row],[Font Weight]]&lt;&gt;"",Table_Styles[[#This Row],[Font Weight]],IF(Table_Styles[[#This Row],[Font Weight Default]]&lt;&gt;"",Table_Styles[[#This Row],[Font Weight Default]],""))</f>
        <v/>
      </c>
      <c r="M139" s="146"/>
      <c r="N139" s="60"/>
      <c r="O139" s="50" t="str">
        <f>IF(Table_Styles[[#This Row],[Colour]]&lt;&gt;"",Table_Styles[[#This Row],[Colour]],IF(Table_Styles[[#This Row],[Colour Default]]&lt;&gt;"",Table_Styles[[#This Row],[Colour Default]],""))</f>
        <v/>
      </c>
      <c r="P139" s="146"/>
      <c r="Q139" s="60"/>
      <c r="R139" s="50" t="str">
        <f>IF(Table_Styles[[#This Row],[Background]]&lt;&gt;"",Table_Styles[[#This Row],[Background]],IF(Table_Styles[[#This Row],[Background Default]]&lt;&gt;"",Table_Styles[[#This Row],[Background Default]],""))</f>
        <v/>
      </c>
      <c r="S139" s="146"/>
      <c r="T139" s="135"/>
      <c r="U139" s="50" t="str">
        <f>IF(Table_Styles[[#This Row],[Border]]&lt;&gt;"",Table_Styles[[#This Row],[Border]],IF(Table_Styles[[#This Row],[Border Default]]&lt;&gt;"",Table_Styles[[#This Row],[Border Default]],""))</f>
        <v/>
      </c>
      <c r="V139" s="135"/>
      <c r="W139" s="135"/>
      <c r="X139" s="50" t="str">
        <f>IF(Table_Styles[[#This Row],[Border Radius]]&lt;&gt;"",Table_Styles[[#This Row],[Border Radius]],IF(Table_Styles[[#This Row],[Border Radius Default]]&lt;&gt;"",Table_Styles[[#This Row],[Border Radius Default]],""))</f>
        <v/>
      </c>
      <c r="Y139" s="146"/>
      <c r="Z139" s="135"/>
      <c r="AA139" s="50" t="str">
        <f>IF(Table_Styles[[#This Row],[MT]]&lt;&gt;"",Table_Styles[[#This Row],[MT]],IF(Table_Styles[[#This Row],[MT Default]]&lt;&gt;"",Table_Styles[[#This Row],[MT Default]],""))</f>
        <v/>
      </c>
      <c r="AB139" s="146"/>
      <c r="AC139" s="59"/>
      <c r="AD139" s="50" t="str">
        <f>IF(Table_Styles[[#This Row],[MR]]&lt;&gt;"",Table_Styles[[#This Row],[MR]],IF(Table_Styles[[#This Row],[MR Default]]&lt;&gt;"",Table_Styles[[#This Row],[MR Default]],""))</f>
        <v/>
      </c>
      <c r="AE139" s="146"/>
      <c r="AF139" s="59"/>
      <c r="AG139" s="50" t="str">
        <f>IF(Table_Styles[[#This Row],[MB]]&lt;&gt;"",Table_Styles[[#This Row],[MB]],IF(Table_Styles[[#This Row],[MB Default]]&lt;&gt;"",Table_Styles[[#This Row],[MB Default]],""))</f>
        <v/>
      </c>
      <c r="AH139" s="146"/>
      <c r="AI139" s="59"/>
      <c r="AJ139" s="50" t="str">
        <f>IF(Table_Styles[[#This Row],[ML]]&lt;&gt;"",Table_Styles[[#This Row],[ML]],IF(Table_Styles[[#This Row],[ML Default]]&lt;&gt;"",Table_Styles[[#This Row],[ML Default]],""))</f>
        <v/>
      </c>
      <c r="AK139" s="146"/>
      <c r="AL139" s="59"/>
      <c r="AM139" s="50" t="str">
        <f>IF(Table_Styles[[#This Row],[PT]]&lt;&gt;"",Table_Styles[[#This Row],[PT]],IF(Table_Styles[[#This Row],[PT Default]]&lt;&gt;"",Table_Styles[[#This Row],[PT Default]],""))</f>
        <v/>
      </c>
      <c r="AN139" s="146"/>
      <c r="AO139" s="59"/>
      <c r="AP139" s="50" t="str">
        <f>IF(Table_Styles[[#This Row],[PR]]&lt;&gt;"",Table_Styles[[#This Row],[PR]],IF(Table_Styles[[#This Row],[PR Default]]&lt;&gt;"",Table_Styles[[#This Row],[PR Default]],""))</f>
        <v/>
      </c>
      <c r="AQ139" s="146"/>
      <c r="AR139" s="59"/>
      <c r="AS139" s="50" t="str">
        <f>IF(Table_Styles[[#This Row],[PB]]&lt;&gt;"",Table_Styles[[#This Row],[PB]],IF(Table_Styles[[#This Row],[PB Default]]&lt;&gt;"",Table_Styles[[#This Row],[PB Default]],""))</f>
        <v/>
      </c>
      <c r="AT139" s="146"/>
      <c r="AU139" s="59"/>
      <c r="AV139" s="50" t="str">
        <f>IF(Table_Styles[[#This Row],[PL]]&lt;&gt;"",Table_Styles[[#This Row],[PL]],IF(Table_Styles[[#This Row],[PL Default]]&lt;&gt;"",Table_Styles[[#This Row],[PL Default]],""))</f>
        <v/>
      </c>
      <c r="AW139" s="146"/>
      <c r="AX139" s="59"/>
      <c r="AY139" s="50" t="str">
        <f>IF(Table_Styles[[#This Row],[BT]]&lt;&gt;"",Table_Styles[[#This Row],[BT]],IF(Table_Styles[[#This Row],[BT Default]]&lt;&gt;"",Table_Styles[[#This Row],[BT Default]],""))</f>
        <v/>
      </c>
      <c r="AZ139" s="146"/>
      <c r="BA139" s="59"/>
      <c r="BB139" s="50" t="str">
        <f>IF(Table_Styles[[#This Row],[BR]]&lt;&gt;"",Table_Styles[[#This Row],[BR]],IF(Table_Styles[[#This Row],[BR Default]]&lt;&gt;"",Table_Styles[[#This Row],[BR Default]],""))</f>
        <v/>
      </c>
      <c r="BC139" s="146"/>
      <c r="BD139" s="59"/>
      <c r="BE139" s="50" t="str">
        <f>IF(Table_Styles[[#This Row],[BB]]&lt;&gt;"",Table_Styles[[#This Row],[BB]],IF(Table_Styles[[#This Row],[BB Default]]&lt;&gt;"",Table_Styles[[#This Row],[BB Default]],""))</f>
        <v/>
      </c>
      <c r="BF139" s="146"/>
      <c r="BG139" s="59"/>
      <c r="BH139" s="50" t="str">
        <f>IF(Table_Styles[[#This Row],[BL]]&lt;&gt;"",Table_Styles[[#This Row],[BL]],IF(Table_Styles[[#This Row],[BL Default]]&lt;&gt;"",Table_Styles[[#This Row],[BL Default]],""))</f>
        <v/>
      </c>
      <c r="BI139" s="59"/>
      <c r="BJ139" s="59"/>
      <c r="BK139" s="50" t="str">
        <f>IF(Table_Styles[[#This Row],[Width]]&lt;&gt;"",Table_Styles[[#This Row],[Width]],IF(Table_Styles[[#This Row],[Width Default]]&lt;&gt;"",Table_Styles[[#This Row],[Width Default]],""))</f>
        <v/>
      </c>
      <c r="BL139" s="59"/>
      <c r="BM139" s="59"/>
      <c r="BN139" s="50" t="str">
        <f>IF(Table_Styles[[#This Row],[Height]]&lt;&gt;"",Table_Styles[[#This Row],[Height]],IF(Table_Styles[[#This Row],[Height Default]]&lt;&gt;"",Table_Styles[[#This Row],[Height Default]],""))</f>
        <v/>
      </c>
      <c r="BO139" s="50"/>
      <c r="BP139" s="50"/>
      <c r="BQ139" s="50" t="str">
        <f>IF(Table_Styles[[#This Row],[Top]]&lt;&gt;"",Table_Styles[[#This Row],[Top]],IF(Table_Styles[[#This Row],[Top Default]]&lt;&gt;"",Table_Styles[[#This Row],[Top Default]],""))</f>
        <v/>
      </c>
      <c r="BR139" s="50"/>
      <c r="BS139" s="50"/>
      <c r="BT139" s="50" t="str">
        <f>IF(Table_Styles[[#This Row],[Right]]&lt;&gt;"",Table_Styles[[#This Row],[Right]],IF(Table_Styles[[#This Row],[Right Default]]&lt;&gt;"",Table_Styles[[#This Row],[Right Default]],""))</f>
        <v/>
      </c>
      <c r="BU139" s="50"/>
      <c r="BV139" s="50"/>
      <c r="BW139" s="50" t="str">
        <f>IF(Table_Styles[[#This Row],[Bottom]]&lt;&gt;"",Table_Styles[[#This Row],[Bottom]],IF(Table_Styles[[#This Row],[Bottom Default]]&lt;&gt;"",Table_Styles[[#This Row],[Bottom Default]],""))</f>
        <v/>
      </c>
      <c r="BX139" s="50"/>
      <c r="BY139" s="50"/>
      <c r="BZ139" s="50" t="str">
        <f>IF(Table_Styles[[#This Row],[Left]]&lt;&gt;"",Table_Styles[[#This Row],[Left]],IF(Table_Styles[[#This Row],[Left Default]]&lt;&gt;"",Table_Styles[[#This Row],[Left Default]],""))</f>
        <v/>
      </c>
      <c r="CA139" s="146" t="s">
        <v>1720</v>
      </c>
      <c r="CB139" s="106" t="str">
        <f>IF(AND(Table_Styles[[#This Row],[Selector]]&lt;&gt;"",Table_Styles[[#This Row],[Font Family Used]]&lt;&gt;"",Table_Styles[[#This Row],[Font Weight Used]]&lt;&gt;""),Table_Styles[[#This Row],[Font Family Used]]&amp;" "&amp;Table_Styles[[#This Row],[Font Weight Used]],"")</f>
        <v/>
      </c>
      <c r="CC139" s="106" t="str">
        <f ca="1">IF(AND(Table_Styles[[#This Row],[Selector]],COUNTIF(OFFSET(CC:CC,0,0,ROW()-1,1),"="&amp;Table_Styles[[#This Row],[Font]])=0),Table_Styles[[#This Row],[Font]],"")</f>
        <v/>
      </c>
      <c r="CD139" s="106" t="str">
        <f ca="1">IF(Table_Styles[[#This Row],[Unique Font]]&lt;&gt;"",
"{""fontFamily"":"""&amp;Table_Styles[[#This Row],[Font Family Used]]&amp;""",""fontWeight"":"&amp;Table_Styles[[#This Row],[Font Weight Used]]&amp;"}","")</f>
        <v/>
      </c>
      <c r="CE139"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v>
      </c>
      <c r="CF139" s="106" t="str">
        <f>IF(AND(Table_Styles[[#This Row],[Selector]]&lt;&gt;"", Table_Styles[[#This Row],[Config Properties]]&lt;&gt;""),
Table_Styles[[#This Row],[Selector]]&amp;" { "&amp;Table_Styles[[#This Row],[Config Properties]]&amp;" }","")</f>
        <v>#sidebar input#paymentOption { display: none; }</v>
      </c>
      <c r="CG139" s="106" t="str">
        <f xml:space="preserve">
SUBSTITUTE(SUBSTITUTE(SUBSTITUTE(SUBSTITUTE(SUBSTITUTE(SUBSTITUTE(SUBSTITUTE(SUBSTITUTE(Table_Styles[[#This Row],[Config]],
" {","{"),
"{ ","{"),
" }","}"),
"} ","}"),
" ,",","),
", ",","),
" :",":"),
": ",":")</f>
        <v>#sidebar input#paymentOption{display:none;}</v>
      </c>
    </row>
    <row r="140" spans="2:85" ht="21.75" thickBot="1">
      <c r="B140" s="109" t="s">
        <v>536</v>
      </c>
      <c r="C140" s="109"/>
      <c r="D140" s="125"/>
      <c r="E140" s="125"/>
      <c r="F140" s="109" t="str">
        <f>IF(Table_Styles[[#This Row],[Font Family]]&lt;&gt;"",Table_Styles[[#This Row],[Font Family]],IF(Table_Styles[[#This Row],[Font Family Default]]&lt;&gt;"",Table_Styles[[#This Row],[Font Family Default]],""))</f>
        <v/>
      </c>
      <c r="G140" s="125"/>
      <c r="H140" s="125"/>
      <c r="I140" s="109" t="str">
        <f>IF(Table_Styles[[#This Row],[Font Size]]&lt;&gt;"",Table_Styles[[#This Row],[Font Size]],IF(Table_Styles[[#This Row],[Font Size Default]]&lt;&gt;"",Table_Styles[[#This Row],[Font Size Default]],""))</f>
        <v/>
      </c>
      <c r="J140" s="125"/>
      <c r="K140" s="125"/>
      <c r="L140" s="109" t="str">
        <f>IF(Table_Styles[[#This Row],[Font Weight]]&lt;&gt;"",Table_Styles[[#This Row],[Font Weight]],IF(Table_Styles[[#This Row],[Font Weight Default]]&lt;&gt;"",Table_Styles[[#This Row],[Font Weight Default]],""))</f>
        <v/>
      </c>
      <c r="M140" s="125"/>
      <c r="N140" s="125"/>
      <c r="O140" s="109" t="str">
        <f>IF(Table_Styles[[#This Row],[Colour]]&lt;&gt;"",Table_Styles[[#This Row],[Colour]],IF(Table_Styles[[#This Row],[Colour Default]]&lt;&gt;"",Table_Styles[[#This Row],[Colour Default]],""))</f>
        <v/>
      </c>
      <c r="P140" s="125"/>
      <c r="Q140" s="125"/>
      <c r="R140" s="109" t="str">
        <f>IF(Table_Styles[[#This Row],[Background]]&lt;&gt;"",Table_Styles[[#This Row],[Background]],IF(Table_Styles[[#This Row],[Background Default]]&lt;&gt;"",Table_Styles[[#This Row],[Background Default]],""))</f>
        <v/>
      </c>
      <c r="S140" s="125"/>
      <c r="T140" s="125"/>
      <c r="U140" s="109" t="str">
        <f>IF(Table_Styles[[#This Row],[Border]]&lt;&gt;"",Table_Styles[[#This Row],[Border]],IF(Table_Styles[[#This Row],[Border Default]]&lt;&gt;"",Table_Styles[[#This Row],[Border Default]],""))</f>
        <v/>
      </c>
      <c r="V140" s="125"/>
      <c r="W140" s="125"/>
      <c r="X140" s="109" t="str">
        <f>IF(Table_Styles[[#This Row],[Border Radius]]&lt;&gt;"",Table_Styles[[#This Row],[Border Radius]],IF(Table_Styles[[#This Row],[Border Radius Default]]&lt;&gt;"",Table_Styles[[#This Row],[Border Radius Default]],""))</f>
        <v/>
      </c>
      <c r="Y140" s="125"/>
      <c r="Z140" s="125"/>
      <c r="AA140" s="109" t="str">
        <f>IF(Table_Styles[[#This Row],[MT]]&lt;&gt;"",Table_Styles[[#This Row],[MT]],IF(Table_Styles[[#This Row],[MT Default]]&lt;&gt;"",Table_Styles[[#This Row],[MT Default]],""))</f>
        <v/>
      </c>
      <c r="AB140" s="125"/>
      <c r="AC140" s="125"/>
      <c r="AD140" s="109" t="str">
        <f>IF(Table_Styles[[#This Row],[MR]]&lt;&gt;"",Table_Styles[[#This Row],[MR]],IF(Table_Styles[[#This Row],[MR Default]]&lt;&gt;"",Table_Styles[[#This Row],[MR Default]],""))</f>
        <v/>
      </c>
      <c r="AE140" s="125"/>
      <c r="AF140" s="125"/>
      <c r="AG140" s="109" t="str">
        <f>IF(Table_Styles[[#This Row],[MB]]&lt;&gt;"",Table_Styles[[#This Row],[MB]],IF(Table_Styles[[#This Row],[MB Default]]&lt;&gt;"",Table_Styles[[#This Row],[MB Default]],""))</f>
        <v/>
      </c>
      <c r="AH140" s="125"/>
      <c r="AI140" s="125"/>
      <c r="AJ140" s="109" t="str">
        <f>IF(Table_Styles[[#This Row],[ML]]&lt;&gt;"",Table_Styles[[#This Row],[ML]],IF(Table_Styles[[#This Row],[ML Default]]&lt;&gt;"",Table_Styles[[#This Row],[ML Default]],""))</f>
        <v/>
      </c>
      <c r="AK140" s="125"/>
      <c r="AL140" s="125"/>
      <c r="AM140" s="109" t="str">
        <f>IF(Table_Styles[[#This Row],[PT]]&lt;&gt;"",Table_Styles[[#This Row],[PT]],IF(Table_Styles[[#This Row],[PT Default]]&lt;&gt;"",Table_Styles[[#This Row],[PT Default]],""))</f>
        <v/>
      </c>
      <c r="AN140" s="125"/>
      <c r="AO140" s="125"/>
      <c r="AP140" s="109" t="str">
        <f>IF(Table_Styles[[#This Row],[PR]]&lt;&gt;"",Table_Styles[[#This Row],[PR]],IF(Table_Styles[[#This Row],[PR Default]]&lt;&gt;"",Table_Styles[[#This Row],[PR Default]],""))</f>
        <v/>
      </c>
      <c r="AQ140" s="125"/>
      <c r="AR140" s="125"/>
      <c r="AS140" s="109" t="str">
        <f>IF(Table_Styles[[#This Row],[PB]]&lt;&gt;"",Table_Styles[[#This Row],[PB]],IF(Table_Styles[[#This Row],[PB Default]]&lt;&gt;"",Table_Styles[[#This Row],[PB Default]],""))</f>
        <v/>
      </c>
      <c r="AT140" s="125"/>
      <c r="AU140" s="125"/>
      <c r="AV140" s="109" t="str">
        <f>IF(Table_Styles[[#This Row],[PL]]&lt;&gt;"",Table_Styles[[#This Row],[PL]],IF(Table_Styles[[#This Row],[PL Default]]&lt;&gt;"",Table_Styles[[#This Row],[PL Default]],""))</f>
        <v/>
      </c>
      <c r="AW140" s="125"/>
      <c r="AX140" s="125"/>
      <c r="AY140" s="109" t="str">
        <f>IF(Table_Styles[[#This Row],[BT]]&lt;&gt;"",Table_Styles[[#This Row],[BT]],IF(Table_Styles[[#This Row],[BT Default]]&lt;&gt;"",Table_Styles[[#This Row],[BT Default]],""))</f>
        <v/>
      </c>
      <c r="AZ140" s="125"/>
      <c r="BA140" s="125"/>
      <c r="BB140" s="109" t="str">
        <f>IF(Table_Styles[[#This Row],[BR]]&lt;&gt;"",Table_Styles[[#This Row],[BR]],IF(Table_Styles[[#This Row],[BR Default]]&lt;&gt;"",Table_Styles[[#This Row],[BR Default]],""))</f>
        <v/>
      </c>
      <c r="BC140" s="125"/>
      <c r="BD140" s="125"/>
      <c r="BE140" s="109" t="str">
        <f>IF(Table_Styles[[#This Row],[BB]]&lt;&gt;"",Table_Styles[[#This Row],[BB]],IF(Table_Styles[[#This Row],[BB Default]]&lt;&gt;"",Table_Styles[[#This Row],[BB Default]],""))</f>
        <v/>
      </c>
      <c r="BF140" s="125"/>
      <c r="BG140" s="125"/>
      <c r="BH140" s="109" t="str">
        <f>IF(Table_Styles[[#This Row],[BL]]&lt;&gt;"",Table_Styles[[#This Row],[BL]],IF(Table_Styles[[#This Row],[BL Default]]&lt;&gt;"",Table_Styles[[#This Row],[BL Default]],""))</f>
        <v/>
      </c>
      <c r="BI140" s="125"/>
      <c r="BJ140" s="125"/>
      <c r="BK140" s="109" t="str">
        <f>IF(Table_Styles[[#This Row],[Width]]&lt;&gt;"",Table_Styles[[#This Row],[Width]],IF(Table_Styles[[#This Row],[Width Default]]&lt;&gt;"",Table_Styles[[#This Row],[Width Default]],""))</f>
        <v/>
      </c>
      <c r="BL140" s="125"/>
      <c r="BM140" s="125"/>
      <c r="BN140" s="109" t="str">
        <f>IF(Table_Styles[[#This Row],[Height]]&lt;&gt;"",Table_Styles[[#This Row],[Height]],IF(Table_Styles[[#This Row],[Height Default]]&lt;&gt;"",Table_Styles[[#This Row],[Height Default]],""))</f>
        <v/>
      </c>
      <c r="BO140" s="109"/>
      <c r="BP140" s="109"/>
      <c r="BQ140" s="109" t="str">
        <f>IF(Table_Styles[[#This Row],[Top]]&lt;&gt;"",Table_Styles[[#This Row],[Top]],IF(Table_Styles[[#This Row],[Top Default]]&lt;&gt;"",Table_Styles[[#This Row],[Top Default]],""))</f>
        <v/>
      </c>
      <c r="BR140" s="109"/>
      <c r="BS140" s="109"/>
      <c r="BT140" s="109" t="str">
        <f>IF(Table_Styles[[#This Row],[Right]]&lt;&gt;"",Table_Styles[[#This Row],[Right]],IF(Table_Styles[[#This Row],[Right Default]]&lt;&gt;"",Table_Styles[[#This Row],[Right Default]],""))</f>
        <v/>
      </c>
      <c r="BU140" s="109"/>
      <c r="BV140" s="109"/>
      <c r="BW140" s="109" t="str">
        <f>IF(Table_Styles[[#This Row],[Bottom]]&lt;&gt;"",Table_Styles[[#This Row],[Bottom]],IF(Table_Styles[[#This Row],[Bottom Default]]&lt;&gt;"",Table_Styles[[#This Row],[Bottom Default]],""))</f>
        <v/>
      </c>
      <c r="BX140" s="109"/>
      <c r="BY140" s="109"/>
      <c r="BZ140" s="109" t="str">
        <f>IF(Table_Styles[[#This Row],[Left]]&lt;&gt;"",Table_Styles[[#This Row],[Left]],IF(Table_Styles[[#This Row],[Left Default]]&lt;&gt;"",Table_Styles[[#This Row],[Left Default]],""))</f>
        <v/>
      </c>
      <c r="CA140" s="125"/>
      <c r="CB140" s="109" t="str">
        <f>IF(AND(Table_Styles[[#This Row],[Selector]]&lt;&gt;"",Table_Styles[[#This Row],[Font Family Used]]&lt;&gt;"",Table_Styles[[#This Row],[Font Weight Used]]&lt;&gt;""),Table_Styles[[#This Row],[Font Family Used]]&amp;" "&amp;Table_Styles[[#This Row],[Font Weight Used]],"")</f>
        <v/>
      </c>
      <c r="CC140" s="109" t="str">
        <f ca="1">IF(AND(Table_Styles[[#This Row],[Selector]],COUNTIF(OFFSET(CC:CC,0,0,ROW()-1,1),"="&amp;Table_Styles[[#This Row],[Font]])=0),Table_Styles[[#This Row],[Font]],"")</f>
        <v/>
      </c>
      <c r="CD140" s="109" t="str">
        <f ca="1">IF(Table_Styles[[#This Row],[Unique Font]]&lt;&gt;"",
"{""fontFamily"":"""&amp;Table_Styles[[#This Row],[Font Family Used]]&amp;""",""fontWeight"":"&amp;Table_Styles[[#This Row],[Font Weight Used]]&amp;"}","")</f>
        <v/>
      </c>
      <c r="CE140"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0" s="109" t="str">
        <f>IF(AND(Table_Styles[[#This Row],[Selector]]&lt;&gt;"", Table_Styles[[#This Row],[Config Properties]]&lt;&gt;""),
Table_Styles[[#This Row],[Selector]]&amp;" { "&amp;Table_Styles[[#This Row],[Config Properties]]&amp;" }","")</f>
        <v/>
      </c>
      <c r="CG140" s="109" t="str">
        <f xml:space="preserve">
SUBSTITUTE(SUBSTITUTE(SUBSTITUTE(SUBSTITUTE(SUBSTITUTE(SUBSTITUTE(SUBSTITUTE(SUBSTITUTE(Table_Styles[[#This Row],[Config]],
" {","{"),
"{ ","{"),
" }","}"),
"} ","}"),
" ,",","),
", ",","),
" :",":"),
": ",":")</f>
        <v/>
      </c>
    </row>
    <row r="141" spans="2:85" ht="21" customHeight="1">
      <c r="B141" s="104" t="s">
        <v>537</v>
      </c>
      <c r="C141" s="105" t="s">
        <v>538</v>
      </c>
      <c r="D141" s="59"/>
      <c r="E141" s="60"/>
      <c r="F141" s="29" t="str">
        <f>IF(Table_Styles[[#This Row],[Font Family]]&lt;&gt;"",Table_Styles[[#This Row],[Font Family]],IF(Table_Styles[[#This Row],[Font Family Default]]&lt;&gt;"",Table_Styles[[#This Row],[Font Family Default]],""))</f>
        <v/>
      </c>
      <c r="G141" s="59"/>
      <c r="H141" s="60"/>
      <c r="I141" s="29" t="str">
        <f>IF(Table_Styles[[#This Row],[Font Size]]&lt;&gt;"",Table_Styles[[#This Row],[Font Size]],IF(Table_Styles[[#This Row],[Font Size Default]]&lt;&gt;"",Table_Styles[[#This Row],[Font Size Default]],""))</f>
        <v/>
      </c>
      <c r="J141" s="59"/>
      <c r="K141" s="60"/>
      <c r="L141" s="29" t="str">
        <f>IF(Table_Styles[[#This Row],[Font Weight]]&lt;&gt;"",Table_Styles[[#This Row],[Font Weight]],IF(Table_Styles[[#This Row],[Font Weight Default]]&lt;&gt;"",Table_Styles[[#This Row],[Font Weight Default]],""))</f>
        <v/>
      </c>
      <c r="M141" s="59"/>
      <c r="N141" s="60"/>
      <c r="O141" s="29" t="str">
        <f>IF(Table_Styles[[#This Row],[Colour]]&lt;&gt;"",Table_Styles[[#This Row],[Colour]],IF(Table_Styles[[#This Row],[Colour Default]]&lt;&gt;"",Table_Styles[[#This Row],[Colour Default]],""))</f>
        <v/>
      </c>
      <c r="P141" s="59"/>
      <c r="Q141" s="60"/>
      <c r="R141" s="29" t="str">
        <f>IF(Table_Styles[[#This Row],[Background]]&lt;&gt;"",Table_Styles[[#This Row],[Background]],IF(Table_Styles[[#This Row],[Background Default]]&lt;&gt;"",Table_Styles[[#This Row],[Background Default]],""))</f>
        <v/>
      </c>
      <c r="S141" s="59"/>
      <c r="T141" s="60"/>
      <c r="U141" s="29" t="str">
        <f>IF(Table_Styles[[#This Row],[Border]]&lt;&gt;"",Table_Styles[[#This Row],[Border]],IF(Table_Styles[[#This Row],[Border Default]]&lt;&gt;"",Table_Styles[[#This Row],[Border Default]],""))</f>
        <v/>
      </c>
      <c r="V141" s="60"/>
      <c r="W141" s="60"/>
      <c r="X141" s="29" t="str">
        <f>IF(Table_Styles[[#This Row],[Border Radius]]&lt;&gt;"",Table_Styles[[#This Row],[Border Radius]],IF(Table_Styles[[#This Row],[Border Radius Default]]&lt;&gt;"",Table_Styles[[#This Row],[Border Radius Default]],""))</f>
        <v/>
      </c>
      <c r="Y141" s="59"/>
      <c r="Z141" s="173" t="s">
        <v>373</v>
      </c>
      <c r="AA141" s="29" t="str">
        <f>IF(Table_Styles[[#This Row],[MT]]&lt;&gt;"",Table_Styles[[#This Row],[MT]],IF(Table_Styles[[#This Row],[MT Default]]&lt;&gt;"",Table_Styles[[#This Row],[MT Default]],""))</f>
        <v>15px</v>
      </c>
      <c r="AB141" s="59"/>
      <c r="AC141" s="60"/>
      <c r="AD141" s="29" t="str">
        <f>IF(Table_Styles[[#This Row],[MR]]&lt;&gt;"",Table_Styles[[#This Row],[MR]],IF(Table_Styles[[#This Row],[MR Default]]&lt;&gt;"",Table_Styles[[#This Row],[MR Default]],""))</f>
        <v/>
      </c>
      <c r="AE141" s="59"/>
      <c r="AF141" s="60"/>
      <c r="AG141" s="29" t="str">
        <f>IF(Table_Styles[[#This Row],[MB]]&lt;&gt;"",Table_Styles[[#This Row],[MB]],IF(Table_Styles[[#This Row],[MB Default]]&lt;&gt;"",Table_Styles[[#This Row],[MB Default]],""))</f>
        <v/>
      </c>
      <c r="AH141" s="59"/>
      <c r="AI141" s="60"/>
      <c r="AJ141" s="29" t="str">
        <f>IF(Table_Styles[[#This Row],[ML]]&lt;&gt;"",Table_Styles[[#This Row],[ML]],IF(Table_Styles[[#This Row],[ML Default]]&lt;&gt;"",Table_Styles[[#This Row],[ML Default]],""))</f>
        <v/>
      </c>
      <c r="AK141" s="59"/>
      <c r="AL141" s="60"/>
      <c r="AM141" s="29" t="str">
        <f>IF(Table_Styles[[#This Row],[PT]]&lt;&gt;"",Table_Styles[[#This Row],[PT]],IF(Table_Styles[[#This Row],[PT Default]]&lt;&gt;"",Table_Styles[[#This Row],[PT Default]],""))</f>
        <v/>
      </c>
      <c r="AN141" s="59"/>
      <c r="AO141" s="60"/>
      <c r="AP141" s="29" t="str">
        <f>IF(Table_Styles[[#This Row],[PR]]&lt;&gt;"",Table_Styles[[#This Row],[PR]],IF(Table_Styles[[#This Row],[PR Default]]&lt;&gt;"",Table_Styles[[#This Row],[PR Default]],""))</f>
        <v/>
      </c>
      <c r="AQ141" s="59"/>
      <c r="AR141" s="60"/>
      <c r="AS141" s="29" t="str">
        <f>IF(Table_Styles[[#This Row],[PB]]&lt;&gt;"",Table_Styles[[#This Row],[PB]],IF(Table_Styles[[#This Row],[PB Default]]&lt;&gt;"",Table_Styles[[#This Row],[PB Default]],""))</f>
        <v/>
      </c>
      <c r="AT141" s="59"/>
      <c r="AU141" s="60"/>
      <c r="AV141" s="29" t="str">
        <f>IF(Table_Styles[[#This Row],[PL]]&lt;&gt;"",Table_Styles[[#This Row],[PL]],IF(Table_Styles[[#This Row],[PL Default]]&lt;&gt;"",Table_Styles[[#This Row],[PL Default]],""))</f>
        <v/>
      </c>
      <c r="AW141" s="59"/>
      <c r="AX141" s="60"/>
      <c r="AY141" s="29" t="str">
        <f>IF(Table_Styles[[#This Row],[BT]]&lt;&gt;"",Table_Styles[[#This Row],[BT]],IF(Table_Styles[[#This Row],[BT Default]]&lt;&gt;"",Table_Styles[[#This Row],[BT Default]],""))</f>
        <v/>
      </c>
      <c r="AZ141" s="59"/>
      <c r="BA141" s="60"/>
      <c r="BB141" s="29" t="str">
        <f>IF(Table_Styles[[#This Row],[BR]]&lt;&gt;"",Table_Styles[[#This Row],[BR]],IF(Table_Styles[[#This Row],[BR Default]]&lt;&gt;"",Table_Styles[[#This Row],[BR Default]],""))</f>
        <v/>
      </c>
      <c r="BC141" s="59"/>
      <c r="BD141" s="60"/>
      <c r="BE141" s="29" t="str">
        <f>IF(Table_Styles[[#This Row],[BB]]&lt;&gt;"",Table_Styles[[#This Row],[BB]],IF(Table_Styles[[#This Row],[BB Default]]&lt;&gt;"",Table_Styles[[#This Row],[BB Default]],""))</f>
        <v/>
      </c>
      <c r="BF141" s="59"/>
      <c r="BG141" s="60"/>
      <c r="BH141" s="29" t="str">
        <f>IF(Table_Styles[[#This Row],[BL]]&lt;&gt;"",Table_Styles[[#This Row],[BL]],IF(Table_Styles[[#This Row],[BL Default]]&lt;&gt;"",Table_Styles[[#This Row],[BL Default]],""))</f>
        <v/>
      </c>
      <c r="BI141" s="60"/>
      <c r="BJ141" s="60"/>
      <c r="BK141" s="29" t="str">
        <f>IF(Table_Styles[[#This Row],[Width]]&lt;&gt;"",Table_Styles[[#This Row],[Width]],IF(Table_Styles[[#This Row],[Width Default]]&lt;&gt;"",Table_Styles[[#This Row],[Width Default]],""))</f>
        <v/>
      </c>
      <c r="BL141" s="60"/>
      <c r="BM141" s="60"/>
      <c r="BN141" s="29" t="str">
        <f>IF(Table_Styles[[#This Row],[Height]]&lt;&gt;"",Table_Styles[[#This Row],[Height]],IF(Table_Styles[[#This Row],[Height Default]]&lt;&gt;"",Table_Styles[[#This Row],[Height Default]],""))</f>
        <v/>
      </c>
      <c r="BO141" s="29"/>
      <c r="BP141" s="29"/>
      <c r="BQ141" s="29" t="str">
        <f>IF(Table_Styles[[#This Row],[Top]]&lt;&gt;"",Table_Styles[[#This Row],[Top]],IF(Table_Styles[[#This Row],[Top Default]]&lt;&gt;"",Table_Styles[[#This Row],[Top Default]],""))</f>
        <v/>
      </c>
      <c r="BR141" s="29"/>
      <c r="BS141" s="29"/>
      <c r="BT141" s="29" t="str">
        <f>IF(Table_Styles[[#This Row],[Right]]&lt;&gt;"",Table_Styles[[#This Row],[Right]],IF(Table_Styles[[#This Row],[Right Default]]&lt;&gt;"",Table_Styles[[#This Row],[Right Default]],""))</f>
        <v/>
      </c>
      <c r="BU141" s="29"/>
      <c r="BV141" s="29"/>
      <c r="BW141" s="29" t="str">
        <f>IF(Table_Styles[[#This Row],[Bottom]]&lt;&gt;"",Table_Styles[[#This Row],[Bottom]],IF(Table_Styles[[#This Row],[Bottom Default]]&lt;&gt;"",Table_Styles[[#This Row],[Bottom Default]],""))</f>
        <v/>
      </c>
      <c r="BX141" s="29"/>
      <c r="BY141" s="29"/>
      <c r="BZ141" s="29" t="str">
        <f>IF(Table_Styles[[#This Row],[Left]]&lt;&gt;"",Table_Styles[[#This Row],[Left]],IF(Table_Styles[[#This Row],[Left Default]]&lt;&gt;"",Table_Styles[[#This Row],[Left Default]],""))</f>
        <v/>
      </c>
      <c r="CA141" s="59"/>
      <c r="CB141" s="103" t="str">
        <f>IF(AND(Table_Styles[[#This Row],[Selector]]&lt;&gt;"",Table_Styles[[#This Row],[Font Family Used]]&lt;&gt;"",Table_Styles[[#This Row],[Font Weight Used]]&lt;&gt;""),Table_Styles[[#This Row],[Font Family Used]]&amp;" "&amp;Table_Styles[[#This Row],[Font Weight Used]],"")</f>
        <v/>
      </c>
      <c r="CC141" s="103" t="str">
        <f ca="1">IF(AND(Table_Styles[[#This Row],[Selector]],COUNTIF(OFFSET(CC:CC,0,0,ROW()-1,1),"="&amp;Table_Styles[[#This Row],[Font]])=0),Table_Styles[[#This Row],[Font]],"")</f>
        <v/>
      </c>
      <c r="CD141" s="103" t="str">
        <f ca="1">IF(Table_Styles[[#This Row],[Unique Font]]&lt;&gt;"",
"{""fontFamily"":"""&amp;Table_Styles[[#This Row],[Font Family Used]]&amp;""",""fontWeight"":"&amp;Table_Styles[[#This Row],[Font Weight Used]]&amp;"}","")</f>
        <v/>
      </c>
      <c r="CE14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v>
      </c>
      <c r="CF141" s="106" t="str">
        <f>IF(AND(Table_Styles[[#This Row],[Selector]]&lt;&gt;"", Table_Styles[[#This Row],[Config Properties]]&lt;&gt;""),
Table_Styles[[#This Row],[Selector]]&amp;" { "&amp;Table_Styles[[#This Row],[Config Properties]]&amp;" }","")</f>
        <v>#sidebar .body .summary { margin-top: 15px }</v>
      </c>
      <c r="CG141" s="103" t="str">
        <f xml:space="preserve">
SUBSTITUTE(SUBSTITUTE(SUBSTITUTE(SUBSTITUTE(SUBSTITUTE(SUBSTITUTE(SUBSTITUTE(SUBSTITUTE(Table_Styles[[#This Row],[Config]],
" {","{"),
"{ ","{"),
" }","}"),
"} ","}"),
" ,",","),
", ",","),
" :",":"),
": ",":")</f>
        <v>#sidebar .body .summary{margin-top:15px}</v>
      </c>
    </row>
    <row r="142" spans="2:85" ht="21" customHeight="1">
      <c r="B142" s="101" t="s">
        <v>34</v>
      </c>
      <c r="C142" s="105" t="s">
        <v>539</v>
      </c>
      <c r="D142" s="60"/>
      <c r="E142" s="60" t="str">
        <f>Settings_Styling_Font_Labels</f>
        <v>Montserrat</v>
      </c>
      <c r="F142" s="25" t="str">
        <f>IF(Table_Styles[[#This Row],[Font Family]]&lt;&gt;"",Table_Styles[[#This Row],[Font Family]],IF(Table_Styles[[#This Row],[Font Family Default]]&lt;&gt;"",Table_Styles[[#This Row],[Font Family Default]],""))</f>
        <v>Montserrat</v>
      </c>
      <c r="G142" s="60"/>
      <c r="H142" s="173" t="s">
        <v>373</v>
      </c>
      <c r="I142" s="25" t="str">
        <f>IF(Table_Styles[[#This Row],[Font Size]]&lt;&gt;"",Table_Styles[[#This Row],[Font Size]],IF(Table_Styles[[#This Row],[Font Size Default]]&lt;&gt;"",Table_Styles[[#This Row],[Font Size Default]],""))</f>
        <v>15px</v>
      </c>
      <c r="J142" s="60"/>
      <c r="K142" s="60">
        <f>Settings_Styling_Font_Weight_Labels</f>
        <v>700</v>
      </c>
      <c r="L142" s="25">
        <f>IF(Table_Styles[[#This Row],[Font Weight]]&lt;&gt;"",Table_Styles[[#This Row],[Font Weight]],IF(Table_Styles[[#This Row],[Font Weight Default]]&lt;&gt;"",Table_Styles[[#This Row],[Font Weight Default]],""))</f>
        <v>700</v>
      </c>
      <c r="M142" s="25"/>
      <c r="N142" s="215" t="str">
        <f>Colour_Foreground_1</f>
        <v>#1d1c1c</v>
      </c>
      <c r="O142" s="25" t="str">
        <f>IF(Table_Styles[[#This Row],[Colour]]&lt;&gt;"",Table_Styles[[#This Row],[Colour]],IF(Table_Styles[[#This Row],[Colour Default]]&lt;&gt;"",Table_Styles[[#This Row],[Colour Default]],""))</f>
        <v>#1d1c1c</v>
      </c>
      <c r="P142" s="60"/>
      <c r="Q142" s="60"/>
      <c r="R142" s="25" t="str">
        <f>IF(Table_Styles[[#This Row],[Background]]&lt;&gt;"",Table_Styles[[#This Row],[Background]],IF(Table_Styles[[#This Row],[Background Default]]&lt;&gt;"",Table_Styles[[#This Row],[Background Default]],""))</f>
        <v/>
      </c>
      <c r="S142" s="60"/>
      <c r="T142" s="60"/>
      <c r="U142" s="25" t="str">
        <f>IF(Table_Styles[[#This Row],[Border]]&lt;&gt;"",Table_Styles[[#This Row],[Border]],IF(Table_Styles[[#This Row],[Border Default]]&lt;&gt;"",Table_Styles[[#This Row],[Border Default]],""))</f>
        <v/>
      </c>
      <c r="V142" s="60"/>
      <c r="W142" s="60"/>
      <c r="X142" s="25" t="str">
        <f>IF(Table_Styles[[#This Row],[Border Radius]]&lt;&gt;"",Table_Styles[[#This Row],[Border Radius]],IF(Table_Styles[[#This Row],[Border Radius Default]]&lt;&gt;"",Table_Styles[[#This Row],[Border Radius Default]],""))</f>
        <v/>
      </c>
      <c r="Y142" s="60"/>
      <c r="Z142" s="60">
        <v>0</v>
      </c>
      <c r="AA142" s="25">
        <f>IF(Table_Styles[[#This Row],[MT]]&lt;&gt;"",Table_Styles[[#This Row],[MT]],IF(Table_Styles[[#This Row],[MT Default]]&lt;&gt;"",Table_Styles[[#This Row],[MT Default]],""))</f>
        <v>0</v>
      </c>
      <c r="AB142" s="60"/>
      <c r="AC142" s="60"/>
      <c r="AD142" s="25" t="str">
        <f>IF(Table_Styles[[#This Row],[MR]]&lt;&gt;"",Table_Styles[[#This Row],[MR]],IF(Table_Styles[[#This Row],[MR Default]]&lt;&gt;"",Table_Styles[[#This Row],[MR Default]],""))</f>
        <v/>
      </c>
      <c r="AE142" s="60"/>
      <c r="AF142" s="173" t="s">
        <v>392</v>
      </c>
      <c r="AG142" s="25" t="str">
        <f>IF(Table_Styles[[#This Row],[MB]]&lt;&gt;"",Table_Styles[[#This Row],[MB]],IF(Table_Styles[[#This Row],[MB Default]]&lt;&gt;"",Table_Styles[[#This Row],[MB Default]],""))</f>
        <v>10px</v>
      </c>
      <c r="AH142" s="60"/>
      <c r="AI142" s="60"/>
      <c r="AJ142" s="25" t="str">
        <f>IF(Table_Styles[[#This Row],[ML]]&lt;&gt;"",Table_Styles[[#This Row],[ML]],IF(Table_Styles[[#This Row],[ML Default]]&lt;&gt;"",Table_Styles[[#This Row],[ML Default]],""))</f>
        <v/>
      </c>
      <c r="AK142" s="60"/>
      <c r="AL142" s="60"/>
      <c r="AM142" s="25" t="str">
        <f>IF(Table_Styles[[#This Row],[PT]]&lt;&gt;"",Table_Styles[[#This Row],[PT]],IF(Table_Styles[[#This Row],[PT Default]]&lt;&gt;"",Table_Styles[[#This Row],[PT Default]],""))</f>
        <v/>
      </c>
      <c r="AN142" s="60"/>
      <c r="AO142" s="60"/>
      <c r="AP142" s="25" t="str">
        <f>IF(Table_Styles[[#This Row],[PR]]&lt;&gt;"",Table_Styles[[#This Row],[PR]],IF(Table_Styles[[#This Row],[PR Default]]&lt;&gt;"",Table_Styles[[#This Row],[PR Default]],""))</f>
        <v/>
      </c>
      <c r="AQ142" s="60"/>
      <c r="AR142" s="60"/>
      <c r="AS142" s="25" t="str">
        <f>IF(Table_Styles[[#This Row],[PB]]&lt;&gt;"",Table_Styles[[#This Row],[PB]],IF(Table_Styles[[#This Row],[PB Default]]&lt;&gt;"",Table_Styles[[#This Row],[PB Default]],""))</f>
        <v/>
      </c>
      <c r="AT142" s="60"/>
      <c r="AU142" s="60"/>
      <c r="AV142" s="25" t="str">
        <f>IF(Table_Styles[[#This Row],[PL]]&lt;&gt;"",Table_Styles[[#This Row],[PL]],IF(Table_Styles[[#This Row],[PL Default]]&lt;&gt;"",Table_Styles[[#This Row],[PL Default]],""))</f>
        <v/>
      </c>
      <c r="AW142" s="60"/>
      <c r="AX142" s="60"/>
      <c r="AY142" s="25" t="str">
        <f>IF(Table_Styles[[#This Row],[BT]]&lt;&gt;"",Table_Styles[[#This Row],[BT]],IF(Table_Styles[[#This Row],[BT Default]]&lt;&gt;"",Table_Styles[[#This Row],[BT Default]],""))</f>
        <v/>
      </c>
      <c r="AZ142" s="60"/>
      <c r="BA142" s="60"/>
      <c r="BB142" s="25" t="str">
        <f>IF(Table_Styles[[#This Row],[BR]]&lt;&gt;"",Table_Styles[[#This Row],[BR]],IF(Table_Styles[[#This Row],[BR Default]]&lt;&gt;"",Table_Styles[[#This Row],[BR Default]],""))</f>
        <v/>
      </c>
      <c r="BC142" s="60"/>
      <c r="BD142" s="60"/>
      <c r="BE142" s="25" t="str">
        <f>IF(Table_Styles[[#This Row],[BB]]&lt;&gt;"",Table_Styles[[#This Row],[BB]],IF(Table_Styles[[#This Row],[BB Default]]&lt;&gt;"",Table_Styles[[#This Row],[BB Default]],""))</f>
        <v/>
      </c>
      <c r="BF142" s="60"/>
      <c r="BG142" s="60"/>
      <c r="BH142" s="25" t="str">
        <f>IF(Table_Styles[[#This Row],[BL]]&lt;&gt;"",Table_Styles[[#This Row],[BL]],IF(Table_Styles[[#This Row],[BL Default]]&lt;&gt;"",Table_Styles[[#This Row],[BL Default]],""))</f>
        <v/>
      </c>
      <c r="BI142" s="60"/>
      <c r="BJ142" s="60"/>
      <c r="BK142" s="25" t="str">
        <f>IF(Table_Styles[[#This Row],[Width]]&lt;&gt;"",Table_Styles[[#This Row],[Width]],IF(Table_Styles[[#This Row],[Width Default]]&lt;&gt;"",Table_Styles[[#This Row],[Width Default]],""))</f>
        <v/>
      </c>
      <c r="BL142" s="60"/>
      <c r="BM142" s="60"/>
      <c r="BN142" s="25" t="str">
        <f>IF(Table_Styles[[#This Row],[Height]]&lt;&gt;"",Table_Styles[[#This Row],[Height]],IF(Table_Styles[[#This Row],[Height Default]]&lt;&gt;"",Table_Styles[[#This Row],[Height Default]],""))</f>
        <v/>
      </c>
      <c r="BO142" s="25"/>
      <c r="BP142" s="25"/>
      <c r="BQ142" s="25" t="str">
        <f>IF(Table_Styles[[#This Row],[Top]]&lt;&gt;"",Table_Styles[[#This Row],[Top]],IF(Table_Styles[[#This Row],[Top Default]]&lt;&gt;"",Table_Styles[[#This Row],[Top Default]],""))</f>
        <v/>
      </c>
      <c r="BR142" s="25"/>
      <c r="BS142" s="25"/>
      <c r="BT142" s="25" t="str">
        <f>IF(Table_Styles[[#This Row],[Right]]&lt;&gt;"",Table_Styles[[#This Row],[Right]],IF(Table_Styles[[#This Row],[Right Default]]&lt;&gt;"",Table_Styles[[#This Row],[Right Default]],""))</f>
        <v/>
      </c>
      <c r="BU142" s="25"/>
      <c r="BV142" s="25"/>
      <c r="BW142" s="25" t="str">
        <f>IF(Table_Styles[[#This Row],[Bottom]]&lt;&gt;"",Table_Styles[[#This Row],[Bottom]],IF(Table_Styles[[#This Row],[Bottom Default]]&lt;&gt;"",Table_Styles[[#This Row],[Bottom Default]],""))</f>
        <v/>
      </c>
      <c r="BX142" s="25"/>
      <c r="BY142" s="25"/>
      <c r="BZ142" s="25" t="str">
        <f>IF(Table_Styles[[#This Row],[Left]]&lt;&gt;"",Table_Styles[[#This Row],[Left]],IF(Table_Styles[[#This Row],[Left Default]]&lt;&gt;"",Table_Styles[[#This Row],[Left Default]],""))</f>
        <v/>
      </c>
      <c r="CA142" s="60"/>
      <c r="CB142" s="101" t="str">
        <f>IF(AND(Table_Styles[[#This Row],[Selector]]&lt;&gt;"",Table_Styles[[#This Row],[Font Family Used]]&lt;&gt;"",Table_Styles[[#This Row],[Font Weight Used]]&lt;&gt;""),Table_Styles[[#This Row],[Font Family Used]]&amp;" "&amp;Table_Styles[[#This Row],[Font Weight Used]],"")</f>
        <v>Montserrat 700</v>
      </c>
      <c r="CC142" s="101" t="str">
        <f ca="1">IF(AND(Table_Styles[[#This Row],[Selector]],COUNTIF(OFFSET(CC:CC,0,0,ROW()-1,1),"="&amp;Table_Styles[[#This Row],[Font]])=0),Table_Styles[[#This Row],[Font]],"")</f>
        <v/>
      </c>
      <c r="CD142" s="101" t="str">
        <f ca="1">IF(Table_Styles[[#This Row],[Unique Font]]&lt;&gt;"",
"{""fontFamily"":"""&amp;Table_Styles[[#This Row],[Font Family Used]]&amp;""",""fontWeight"":"&amp;Table_Styles[[#This Row],[Font Weight Used]]&amp;"}","")</f>
        <v/>
      </c>
      <c r="CE14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700;color: #1d1c1c;margin-top: 0;margin-bottom: 10px</v>
      </c>
      <c r="CF142" s="103" t="str">
        <f>IF(AND(Table_Styles[[#This Row],[Selector]]&lt;&gt;"", Table_Styles[[#This Row],[Config Properties]]&lt;&gt;""),
Table_Styles[[#This Row],[Selector]]&amp;" { "&amp;Table_Styles[[#This Row],[Config Properties]]&amp;" }","")</f>
        <v>#sidebar .body .summary h4 { font-family: 'Montserrat';font-size: 15px;font-weight: 700;color: #1d1c1c;margin-top: 0;margin-bottom: 10px }</v>
      </c>
      <c r="CG142" s="103" t="str">
        <f xml:space="preserve">
SUBSTITUTE(SUBSTITUTE(SUBSTITUTE(SUBSTITUTE(SUBSTITUTE(SUBSTITUTE(SUBSTITUTE(SUBSTITUTE(Table_Styles[[#This Row],[Config]],
" {","{"),
"{ ","{"),
" }","}"),
"} ","}"),
" ,",","),
", ",","),
" :",":"),
": ",":")</f>
        <v>#sidebar .body .summary h4{font-family:'Montserrat';font-size:15px;font-weight:700;color:#1d1c1c;margin-top:0;margin-bottom:10px}</v>
      </c>
    </row>
    <row r="143" spans="2:85" ht="21" customHeight="1">
      <c r="B143" s="101" t="s">
        <v>540</v>
      </c>
      <c r="C143" s="105" t="s">
        <v>541</v>
      </c>
      <c r="D143" s="60"/>
      <c r="E143" s="60" t="str">
        <f>Settings_Styling_Font_Body_Text</f>
        <v>Montserrat</v>
      </c>
      <c r="F143" s="25" t="str">
        <f>IF(Table_Styles[[#This Row],[Font Family]]&lt;&gt;"",Table_Styles[[#This Row],[Font Family]],IF(Table_Styles[[#This Row],[Font Family Default]]&lt;&gt;"",Table_Styles[[#This Row],[Font Family Default]],""))</f>
        <v>Montserrat</v>
      </c>
      <c r="G143" s="60"/>
      <c r="H143" s="62" t="s">
        <v>406</v>
      </c>
      <c r="I143" s="25" t="str">
        <f>IF(Table_Styles[[#This Row],[Font Size]]&lt;&gt;"",Table_Styles[[#This Row],[Font Size]],IF(Table_Styles[[#This Row],[Font Size Default]]&lt;&gt;"",Table_Styles[[#This Row],[Font Size Default]],""))</f>
        <v>13px</v>
      </c>
      <c r="J143" s="60"/>
      <c r="K143" s="60">
        <f>Settings_Styling_Font_Weight_Labels</f>
        <v>700</v>
      </c>
      <c r="L143" s="25">
        <f>IF(Table_Styles[[#This Row],[Font Weight]]&lt;&gt;"",Table_Styles[[#This Row],[Font Weight]],IF(Table_Styles[[#This Row],[Font Weight Default]]&lt;&gt;"",Table_Styles[[#This Row],[Font Weight Default]],""))</f>
        <v>700</v>
      </c>
      <c r="M143" s="25"/>
      <c r="N143" s="215" t="str">
        <f>Colour_Foreground_1</f>
        <v>#1d1c1c</v>
      </c>
      <c r="O143" s="25" t="str">
        <f>IF(Table_Styles[[#This Row],[Colour]]&lt;&gt;"",Table_Styles[[#This Row],[Colour]],IF(Table_Styles[[#This Row],[Colour Default]]&lt;&gt;"",Table_Styles[[#This Row],[Colour Default]],""))</f>
        <v>#1d1c1c</v>
      </c>
      <c r="P143" s="60"/>
      <c r="Q143" s="60"/>
      <c r="R143" s="25" t="str">
        <f>IF(Table_Styles[[#This Row],[Background]]&lt;&gt;"",Table_Styles[[#This Row],[Background]],IF(Table_Styles[[#This Row],[Background Default]]&lt;&gt;"",Table_Styles[[#This Row],[Background Default]],""))</f>
        <v/>
      </c>
      <c r="S143" s="60"/>
      <c r="T143" s="60"/>
      <c r="U143" s="25" t="str">
        <f>IF(Table_Styles[[#This Row],[Border]]&lt;&gt;"",Table_Styles[[#This Row],[Border]],IF(Table_Styles[[#This Row],[Border Default]]&lt;&gt;"",Table_Styles[[#This Row],[Border Default]],""))</f>
        <v/>
      </c>
      <c r="V143" s="60"/>
      <c r="W143" s="60"/>
      <c r="X143" s="25" t="str">
        <f>IF(Table_Styles[[#This Row],[Border Radius]]&lt;&gt;"",Table_Styles[[#This Row],[Border Radius]],IF(Table_Styles[[#This Row],[Border Radius Default]]&lt;&gt;"",Table_Styles[[#This Row],[Border Radius Default]],""))</f>
        <v/>
      </c>
      <c r="Y143" s="60"/>
      <c r="Z143" s="60"/>
      <c r="AA143" s="25" t="str">
        <f>IF(Table_Styles[[#This Row],[MT]]&lt;&gt;"",Table_Styles[[#This Row],[MT]],IF(Table_Styles[[#This Row],[MT Default]]&lt;&gt;"",Table_Styles[[#This Row],[MT Default]],""))</f>
        <v/>
      </c>
      <c r="AB143" s="60"/>
      <c r="AC143" s="60"/>
      <c r="AD143" s="25" t="str">
        <f>IF(Table_Styles[[#This Row],[MR]]&lt;&gt;"",Table_Styles[[#This Row],[MR]],IF(Table_Styles[[#This Row],[MR Default]]&lt;&gt;"",Table_Styles[[#This Row],[MR Default]],""))</f>
        <v/>
      </c>
      <c r="AE143" s="60"/>
      <c r="AF143" s="60"/>
      <c r="AG143" s="25" t="str">
        <f>IF(Table_Styles[[#This Row],[MB]]&lt;&gt;"",Table_Styles[[#This Row],[MB]],IF(Table_Styles[[#This Row],[MB Default]]&lt;&gt;"",Table_Styles[[#This Row],[MB Default]],""))</f>
        <v/>
      </c>
      <c r="AH143" s="60"/>
      <c r="AI143" s="60"/>
      <c r="AJ143" s="25" t="str">
        <f>IF(Table_Styles[[#This Row],[ML]]&lt;&gt;"",Table_Styles[[#This Row],[ML]],IF(Table_Styles[[#This Row],[ML Default]]&lt;&gt;"",Table_Styles[[#This Row],[ML Default]],""))</f>
        <v/>
      </c>
      <c r="AK143" s="60"/>
      <c r="AL143" s="60"/>
      <c r="AM143" s="25" t="str">
        <f>IF(Table_Styles[[#This Row],[PT]]&lt;&gt;"",Table_Styles[[#This Row],[PT]],IF(Table_Styles[[#This Row],[PT Default]]&lt;&gt;"",Table_Styles[[#This Row],[PT Default]],""))</f>
        <v/>
      </c>
      <c r="AN143" s="60"/>
      <c r="AO143" s="173" t="s">
        <v>431</v>
      </c>
      <c r="AP143" s="25" t="str">
        <f>IF(Table_Styles[[#This Row],[PR]]&lt;&gt;"",Table_Styles[[#This Row],[PR]],IF(Table_Styles[[#This Row],[PR Default]]&lt;&gt;"",Table_Styles[[#This Row],[PR Default]],""))</f>
        <v>3px</v>
      </c>
      <c r="AQ143" s="60"/>
      <c r="AR143" s="60"/>
      <c r="AS143" s="25" t="str">
        <f>IF(Table_Styles[[#This Row],[PB]]&lt;&gt;"",Table_Styles[[#This Row],[PB]],IF(Table_Styles[[#This Row],[PB Default]]&lt;&gt;"",Table_Styles[[#This Row],[PB Default]],""))</f>
        <v/>
      </c>
      <c r="AT143" s="60"/>
      <c r="AU143" s="60"/>
      <c r="AV143" s="25" t="str">
        <f>IF(Table_Styles[[#This Row],[PL]]&lt;&gt;"",Table_Styles[[#This Row],[PL]],IF(Table_Styles[[#This Row],[PL Default]]&lt;&gt;"",Table_Styles[[#This Row],[PL Default]],""))</f>
        <v/>
      </c>
      <c r="AW143" s="60"/>
      <c r="AX143" s="60"/>
      <c r="AY143" s="25" t="str">
        <f>IF(Table_Styles[[#This Row],[BT]]&lt;&gt;"",Table_Styles[[#This Row],[BT]],IF(Table_Styles[[#This Row],[BT Default]]&lt;&gt;"",Table_Styles[[#This Row],[BT Default]],""))</f>
        <v/>
      </c>
      <c r="AZ143" s="60"/>
      <c r="BA143" s="60"/>
      <c r="BB143" s="25" t="str">
        <f>IF(Table_Styles[[#This Row],[BR]]&lt;&gt;"",Table_Styles[[#This Row],[BR]],IF(Table_Styles[[#This Row],[BR Default]]&lt;&gt;"",Table_Styles[[#This Row],[BR Default]],""))</f>
        <v/>
      </c>
      <c r="BC143" s="60"/>
      <c r="BD143" s="60"/>
      <c r="BE143" s="25" t="str">
        <f>IF(Table_Styles[[#This Row],[BB]]&lt;&gt;"",Table_Styles[[#This Row],[BB]],IF(Table_Styles[[#This Row],[BB Default]]&lt;&gt;"",Table_Styles[[#This Row],[BB Default]],""))</f>
        <v/>
      </c>
      <c r="BF143" s="60"/>
      <c r="BG143" s="60"/>
      <c r="BH143" s="25" t="str">
        <f>IF(Table_Styles[[#This Row],[BL]]&lt;&gt;"",Table_Styles[[#This Row],[BL]],IF(Table_Styles[[#This Row],[BL Default]]&lt;&gt;"",Table_Styles[[#This Row],[BL Default]],""))</f>
        <v/>
      </c>
      <c r="BI143" s="60"/>
      <c r="BJ143" s="60"/>
      <c r="BK143" s="25" t="str">
        <f>IF(Table_Styles[[#This Row],[Width]]&lt;&gt;"",Table_Styles[[#This Row],[Width]],IF(Table_Styles[[#This Row],[Width Default]]&lt;&gt;"",Table_Styles[[#This Row],[Width Default]],""))</f>
        <v/>
      </c>
      <c r="BL143" s="60"/>
      <c r="BM143" s="60"/>
      <c r="BN143" s="25" t="str">
        <f>IF(Table_Styles[[#This Row],[Height]]&lt;&gt;"",Table_Styles[[#This Row],[Height]],IF(Table_Styles[[#This Row],[Height Default]]&lt;&gt;"",Table_Styles[[#This Row],[Height Default]],""))</f>
        <v/>
      </c>
      <c r="BO143" s="25"/>
      <c r="BP143" s="25"/>
      <c r="BQ143" s="25" t="str">
        <f>IF(Table_Styles[[#This Row],[Top]]&lt;&gt;"",Table_Styles[[#This Row],[Top]],IF(Table_Styles[[#This Row],[Top Default]]&lt;&gt;"",Table_Styles[[#This Row],[Top Default]],""))</f>
        <v/>
      </c>
      <c r="BR143" s="25"/>
      <c r="BS143" s="25"/>
      <c r="BT143" s="25" t="str">
        <f>IF(Table_Styles[[#This Row],[Right]]&lt;&gt;"",Table_Styles[[#This Row],[Right]],IF(Table_Styles[[#This Row],[Right Default]]&lt;&gt;"",Table_Styles[[#This Row],[Right Default]],""))</f>
        <v/>
      </c>
      <c r="BU143" s="25"/>
      <c r="BV143" s="25"/>
      <c r="BW143" s="25" t="str">
        <f>IF(Table_Styles[[#This Row],[Bottom]]&lt;&gt;"",Table_Styles[[#This Row],[Bottom]],IF(Table_Styles[[#This Row],[Bottom Default]]&lt;&gt;"",Table_Styles[[#This Row],[Bottom Default]],""))</f>
        <v/>
      </c>
      <c r="BX143" s="25"/>
      <c r="BY143" s="25"/>
      <c r="BZ143" s="25" t="str">
        <f>IF(Table_Styles[[#This Row],[Left]]&lt;&gt;"",Table_Styles[[#This Row],[Left]],IF(Table_Styles[[#This Row],[Left Default]]&lt;&gt;"",Table_Styles[[#This Row],[Left Default]],""))</f>
        <v/>
      </c>
      <c r="CA143" s="60"/>
      <c r="CB143" s="101" t="str">
        <f>IF(AND(Table_Styles[[#This Row],[Selector]]&lt;&gt;"",Table_Styles[[#This Row],[Font Family Used]]&lt;&gt;"",Table_Styles[[#This Row],[Font Weight Used]]&lt;&gt;""),Table_Styles[[#This Row],[Font Family Used]]&amp;" "&amp;Table_Styles[[#This Row],[Font Weight Used]],"")</f>
        <v>Montserrat 700</v>
      </c>
      <c r="CC143" s="101" t="str">
        <f ca="1">IF(AND(Table_Styles[[#This Row],[Selector]],COUNTIF(OFFSET(CC:CC,0,0,ROW()-1,1),"="&amp;Table_Styles[[#This Row],[Font]])=0),Table_Styles[[#This Row],[Font]],"")</f>
        <v/>
      </c>
      <c r="CD143" s="101" t="str">
        <f ca="1">IF(Table_Styles[[#This Row],[Unique Font]]&lt;&gt;"",
"{""fontFamily"":"""&amp;Table_Styles[[#This Row],[Font Family Used]]&amp;""",""fontWeight"":"&amp;Table_Styles[[#This Row],[Font Weight Used]]&amp;"}","")</f>
        <v/>
      </c>
      <c r="CE14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700;color: #1d1c1c;padding-right: 3px</v>
      </c>
      <c r="CF143" s="103" t="str">
        <f>IF(AND(Table_Styles[[#This Row],[Selector]]&lt;&gt;"", Table_Styles[[#This Row],[Config Properties]]&lt;&gt;""),
Table_Styles[[#This Row],[Selector]]&amp;" { "&amp;Table_Styles[[#This Row],[Config Properties]]&amp;" }","")</f>
        <v>#sidebar .body .summary .key { font-family: 'Montserrat';font-size: 13px;font-weight: 700;color: #1d1c1c;padding-right: 3px }</v>
      </c>
      <c r="CG143" s="103" t="str">
        <f xml:space="preserve">
SUBSTITUTE(SUBSTITUTE(SUBSTITUTE(SUBSTITUTE(SUBSTITUTE(SUBSTITUTE(SUBSTITUTE(SUBSTITUTE(Table_Styles[[#This Row],[Config]],
" {","{"),
"{ ","{"),
" }","}"),
"} ","}"),
" ,",","),
", ",","),
" :",":"),
": ",":")</f>
        <v>#sidebar .body .summary .key{font-family:'Montserrat';font-size:13px;font-weight:700;color:#1d1c1c;padding-right:3px}</v>
      </c>
    </row>
    <row r="144" spans="2:85" ht="21" customHeight="1">
      <c r="B144" s="101" t="s">
        <v>542</v>
      </c>
      <c r="C144" s="105" t="s">
        <v>543</v>
      </c>
      <c r="D144" s="60"/>
      <c r="E144" s="60" t="str">
        <f>Settings_Styling_Font_Body_Text</f>
        <v>Montserrat</v>
      </c>
      <c r="F144" s="25" t="str">
        <f>IF(Table_Styles[[#This Row],[Font Family]]&lt;&gt;"",Table_Styles[[#This Row],[Font Family]],IF(Table_Styles[[#This Row],[Font Family Default]]&lt;&gt;"",Table_Styles[[#This Row],[Font Family Default]],""))</f>
        <v>Montserrat</v>
      </c>
      <c r="G144" s="60"/>
      <c r="H144" s="62" t="s">
        <v>406</v>
      </c>
      <c r="I144" s="25" t="str">
        <f>IF(Table_Styles[[#This Row],[Font Size]]&lt;&gt;"",Table_Styles[[#This Row],[Font Size]],IF(Table_Styles[[#This Row],[Font Size Default]]&lt;&gt;"",Table_Styles[[#This Row],[Font Size Default]],""))</f>
        <v>13px</v>
      </c>
      <c r="J144" s="60"/>
      <c r="K144" s="60">
        <f>Settings_Styling_Font_Weight_Body_Text</f>
        <v>400</v>
      </c>
      <c r="L144" s="25">
        <f>IF(Table_Styles[[#This Row],[Font Weight]]&lt;&gt;"",Table_Styles[[#This Row],[Font Weight]],IF(Table_Styles[[#This Row],[Font Weight Default]]&lt;&gt;"",Table_Styles[[#This Row],[Font Weight Default]],""))</f>
        <v>400</v>
      </c>
      <c r="M144" s="25"/>
      <c r="N144" s="215" t="str">
        <f>Colour_Foreground_1</f>
        <v>#1d1c1c</v>
      </c>
      <c r="O144" s="25" t="str">
        <f>IF(Table_Styles[[#This Row],[Colour]]&lt;&gt;"",Table_Styles[[#This Row],[Colour]],IF(Table_Styles[[#This Row],[Colour Default]]&lt;&gt;"",Table_Styles[[#This Row],[Colour Default]],""))</f>
        <v>#1d1c1c</v>
      </c>
      <c r="P144" s="60"/>
      <c r="Q144" s="60"/>
      <c r="R144" s="25" t="str">
        <f>IF(Table_Styles[[#This Row],[Background]]&lt;&gt;"",Table_Styles[[#This Row],[Background]],IF(Table_Styles[[#This Row],[Background Default]]&lt;&gt;"",Table_Styles[[#This Row],[Background Default]],""))</f>
        <v/>
      </c>
      <c r="S144" s="60"/>
      <c r="T144" s="60"/>
      <c r="U144" s="25" t="str">
        <f>IF(Table_Styles[[#This Row],[Border]]&lt;&gt;"",Table_Styles[[#This Row],[Border]],IF(Table_Styles[[#This Row],[Border Default]]&lt;&gt;"",Table_Styles[[#This Row],[Border Default]],""))</f>
        <v/>
      </c>
      <c r="V144" s="60"/>
      <c r="W144" s="60"/>
      <c r="X144" s="25" t="str">
        <f>IF(Table_Styles[[#This Row],[Border Radius]]&lt;&gt;"",Table_Styles[[#This Row],[Border Radius]],IF(Table_Styles[[#This Row],[Border Radius Default]]&lt;&gt;"",Table_Styles[[#This Row],[Border Radius Default]],""))</f>
        <v/>
      </c>
      <c r="Y144" s="60"/>
      <c r="Z144" s="60"/>
      <c r="AA144" s="25" t="str">
        <f>IF(Table_Styles[[#This Row],[MT]]&lt;&gt;"",Table_Styles[[#This Row],[MT]],IF(Table_Styles[[#This Row],[MT Default]]&lt;&gt;"",Table_Styles[[#This Row],[MT Default]],""))</f>
        <v/>
      </c>
      <c r="AB144" s="60"/>
      <c r="AC144" s="60"/>
      <c r="AD144" s="25" t="str">
        <f>IF(Table_Styles[[#This Row],[MR]]&lt;&gt;"",Table_Styles[[#This Row],[MR]],IF(Table_Styles[[#This Row],[MR Default]]&lt;&gt;"",Table_Styles[[#This Row],[MR Default]],""))</f>
        <v/>
      </c>
      <c r="AE144" s="60"/>
      <c r="AF144" s="60"/>
      <c r="AG144" s="25" t="str">
        <f>IF(Table_Styles[[#This Row],[MB]]&lt;&gt;"",Table_Styles[[#This Row],[MB]],IF(Table_Styles[[#This Row],[MB Default]]&lt;&gt;"",Table_Styles[[#This Row],[MB Default]],""))</f>
        <v/>
      </c>
      <c r="AH144" s="60"/>
      <c r="AI144" s="60"/>
      <c r="AJ144" s="25" t="str">
        <f>IF(Table_Styles[[#This Row],[ML]]&lt;&gt;"",Table_Styles[[#This Row],[ML]],IF(Table_Styles[[#This Row],[ML Default]]&lt;&gt;"",Table_Styles[[#This Row],[ML Default]],""))</f>
        <v/>
      </c>
      <c r="AK144" s="60"/>
      <c r="AL144" s="60"/>
      <c r="AM144" s="25" t="str">
        <f>IF(Table_Styles[[#This Row],[PT]]&lt;&gt;"",Table_Styles[[#This Row],[PT]],IF(Table_Styles[[#This Row],[PT Default]]&lt;&gt;"",Table_Styles[[#This Row],[PT Default]],""))</f>
        <v/>
      </c>
      <c r="AN144" s="60"/>
      <c r="AO144" s="60"/>
      <c r="AP144" s="25" t="str">
        <f>IF(Table_Styles[[#This Row],[PR]]&lt;&gt;"",Table_Styles[[#This Row],[PR]],IF(Table_Styles[[#This Row],[PR Default]]&lt;&gt;"",Table_Styles[[#This Row],[PR Default]],""))</f>
        <v/>
      </c>
      <c r="AQ144" s="60"/>
      <c r="AR144" s="60"/>
      <c r="AS144" s="25" t="str">
        <f>IF(Table_Styles[[#This Row],[PB]]&lt;&gt;"",Table_Styles[[#This Row],[PB]],IF(Table_Styles[[#This Row],[PB Default]]&lt;&gt;"",Table_Styles[[#This Row],[PB Default]],""))</f>
        <v/>
      </c>
      <c r="AT144" s="60"/>
      <c r="AU144" s="60"/>
      <c r="AV144" s="25" t="str">
        <f>IF(Table_Styles[[#This Row],[PL]]&lt;&gt;"",Table_Styles[[#This Row],[PL]],IF(Table_Styles[[#This Row],[PL Default]]&lt;&gt;"",Table_Styles[[#This Row],[PL Default]],""))</f>
        <v/>
      </c>
      <c r="AW144" s="60"/>
      <c r="AX144" s="60"/>
      <c r="AY144" s="25" t="str">
        <f>IF(Table_Styles[[#This Row],[BT]]&lt;&gt;"",Table_Styles[[#This Row],[BT]],IF(Table_Styles[[#This Row],[BT Default]]&lt;&gt;"",Table_Styles[[#This Row],[BT Default]],""))</f>
        <v/>
      </c>
      <c r="AZ144" s="60"/>
      <c r="BA144" s="60"/>
      <c r="BB144" s="25" t="str">
        <f>IF(Table_Styles[[#This Row],[BR]]&lt;&gt;"",Table_Styles[[#This Row],[BR]],IF(Table_Styles[[#This Row],[BR Default]]&lt;&gt;"",Table_Styles[[#This Row],[BR Default]],""))</f>
        <v/>
      </c>
      <c r="BC144" s="60"/>
      <c r="BD144" s="60"/>
      <c r="BE144" s="25" t="str">
        <f>IF(Table_Styles[[#This Row],[BB]]&lt;&gt;"",Table_Styles[[#This Row],[BB]],IF(Table_Styles[[#This Row],[BB Default]]&lt;&gt;"",Table_Styles[[#This Row],[BB Default]],""))</f>
        <v/>
      </c>
      <c r="BF144" s="60"/>
      <c r="BG144" s="60"/>
      <c r="BH144" s="25" t="str">
        <f>IF(Table_Styles[[#This Row],[BL]]&lt;&gt;"",Table_Styles[[#This Row],[BL]],IF(Table_Styles[[#This Row],[BL Default]]&lt;&gt;"",Table_Styles[[#This Row],[BL Default]],""))</f>
        <v/>
      </c>
      <c r="BI144" s="60"/>
      <c r="BJ144" s="60"/>
      <c r="BK144" s="25" t="str">
        <f>IF(Table_Styles[[#This Row],[Width]]&lt;&gt;"",Table_Styles[[#This Row],[Width]],IF(Table_Styles[[#This Row],[Width Default]]&lt;&gt;"",Table_Styles[[#This Row],[Width Default]],""))</f>
        <v/>
      </c>
      <c r="BL144" s="60"/>
      <c r="BM144" s="60"/>
      <c r="BN144" s="25" t="str">
        <f>IF(Table_Styles[[#This Row],[Height]]&lt;&gt;"",Table_Styles[[#This Row],[Height]],IF(Table_Styles[[#This Row],[Height Default]]&lt;&gt;"",Table_Styles[[#This Row],[Height Default]],""))</f>
        <v/>
      </c>
      <c r="BO144" s="25"/>
      <c r="BP144" s="25"/>
      <c r="BQ144" s="25" t="str">
        <f>IF(Table_Styles[[#This Row],[Top]]&lt;&gt;"",Table_Styles[[#This Row],[Top]],IF(Table_Styles[[#This Row],[Top Default]]&lt;&gt;"",Table_Styles[[#This Row],[Top Default]],""))</f>
        <v/>
      </c>
      <c r="BR144" s="25"/>
      <c r="BS144" s="25"/>
      <c r="BT144" s="25" t="str">
        <f>IF(Table_Styles[[#This Row],[Right]]&lt;&gt;"",Table_Styles[[#This Row],[Right]],IF(Table_Styles[[#This Row],[Right Default]]&lt;&gt;"",Table_Styles[[#This Row],[Right Default]],""))</f>
        <v/>
      </c>
      <c r="BU144" s="25"/>
      <c r="BV144" s="25"/>
      <c r="BW144" s="25" t="str">
        <f>IF(Table_Styles[[#This Row],[Bottom]]&lt;&gt;"",Table_Styles[[#This Row],[Bottom]],IF(Table_Styles[[#This Row],[Bottom Default]]&lt;&gt;"",Table_Styles[[#This Row],[Bottom Default]],""))</f>
        <v/>
      </c>
      <c r="BX144" s="25"/>
      <c r="BY144" s="25"/>
      <c r="BZ144" s="25" t="str">
        <f>IF(Table_Styles[[#This Row],[Left]]&lt;&gt;"",Table_Styles[[#This Row],[Left]],IF(Table_Styles[[#This Row],[Left Default]]&lt;&gt;"",Table_Styles[[#This Row],[Left Default]],""))</f>
        <v/>
      </c>
      <c r="CA144" s="60"/>
      <c r="CB144" s="101" t="str">
        <f>IF(AND(Table_Styles[[#This Row],[Selector]]&lt;&gt;"",Table_Styles[[#This Row],[Font Family Used]]&lt;&gt;"",Table_Styles[[#This Row],[Font Weight Used]]&lt;&gt;""),Table_Styles[[#This Row],[Font Family Used]]&amp;" "&amp;Table_Styles[[#This Row],[Font Weight Used]],"")</f>
        <v>Montserrat 400</v>
      </c>
      <c r="CC144" s="101" t="str">
        <f ca="1">IF(AND(Table_Styles[[#This Row],[Selector]],COUNTIF(OFFSET(CC:CC,0,0,ROW()-1,1),"="&amp;Table_Styles[[#This Row],[Font]])=0),Table_Styles[[#This Row],[Font]],"")</f>
        <v/>
      </c>
      <c r="CD144" s="101" t="str">
        <f ca="1">IF(Table_Styles[[#This Row],[Unique Font]]&lt;&gt;"",
"{""fontFamily"":"""&amp;Table_Styles[[#This Row],[Font Family Used]]&amp;""",""fontWeight"":"&amp;Table_Styles[[#This Row],[Font Weight Used]]&amp;"}","")</f>
        <v/>
      </c>
      <c r="CE14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400;color: #1d1c1c</v>
      </c>
      <c r="CF144" s="103" t="str">
        <f>IF(AND(Table_Styles[[#This Row],[Selector]]&lt;&gt;"", Table_Styles[[#This Row],[Config Properties]]&lt;&gt;""),
Table_Styles[[#This Row],[Selector]]&amp;" { "&amp;Table_Styles[[#This Row],[Config Properties]]&amp;" }","")</f>
        <v>#sidebar .body .summary .value { font-family: 'Montserrat';font-size: 13px;font-weight: 400;color: #1d1c1c }</v>
      </c>
      <c r="CG144" s="103" t="str">
        <f xml:space="preserve">
SUBSTITUTE(SUBSTITUTE(SUBSTITUTE(SUBSTITUTE(SUBSTITUTE(SUBSTITUTE(SUBSTITUTE(SUBSTITUTE(Table_Styles[[#This Row],[Config]],
" {","{"),
"{ ","{"),
" }","}"),
"} ","}"),
" ,",","),
", ",","),
" :",":"),
": ",":")</f>
        <v>#sidebar .body .summary .value{font-family:'Montserrat';font-size:13px;font-weight:400;color:#1d1c1c}</v>
      </c>
    </row>
    <row r="145" spans="2:85" ht="21.75" thickBot="1">
      <c r="B145" s="109" t="s">
        <v>544</v>
      </c>
      <c r="C145" s="109"/>
      <c r="D145" s="109"/>
      <c r="E145" s="109"/>
      <c r="F145" s="109" t="str">
        <f>IF(Table_Styles[[#This Row],[Font Family]]&lt;&gt;"",Table_Styles[[#This Row],[Font Family]],IF(Table_Styles[[#This Row],[Font Family Default]]&lt;&gt;"",Table_Styles[[#This Row],[Font Family Default]],""))</f>
        <v/>
      </c>
      <c r="G145" s="109"/>
      <c r="H145" s="109"/>
      <c r="I145" s="109" t="str">
        <f>IF(Table_Styles[[#This Row],[Font Size]]&lt;&gt;"",Table_Styles[[#This Row],[Font Size]],IF(Table_Styles[[#This Row],[Font Size Default]]&lt;&gt;"",Table_Styles[[#This Row],[Font Size Default]],""))</f>
        <v/>
      </c>
      <c r="J145" s="109"/>
      <c r="K145" s="109"/>
      <c r="L145" s="109" t="str">
        <f>IF(Table_Styles[[#This Row],[Font Weight]]&lt;&gt;"",Table_Styles[[#This Row],[Font Weight]],IF(Table_Styles[[#This Row],[Font Weight Default]]&lt;&gt;"",Table_Styles[[#This Row],[Font Weight Default]],""))</f>
        <v/>
      </c>
      <c r="M145" s="109"/>
      <c r="N145" s="109"/>
      <c r="O145" s="109" t="str">
        <f>IF(Table_Styles[[#This Row],[Colour]]&lt;&gt;"",Table_Styles[[#This Row],[Colour]],IF(Table_Styles[[#This Row],[Colour Default]]&lt;&gt;"",Table_Styles[[#This Row],[Colour Default]],""))</f>
        <v/>
      </c>
      <c r="P145" s="109"/>
      <c r="Q145" s="109"/>
      <c r="R145" s="109" t="str">
        <f>IF(Table_Styles[[#This Row],[Background]]&lt;&gt;"",Table_Styles[[#This Row],[Background]],IF(Table_Styles[[#This Row],[Background Default]]&lt;&gt;"",Table_Styles[[#This Row],[Background Default]],""))</f>
        <v/>
      </c>
      <c r="S145" s="109"/>
      <c r="T145" s="109"/>
      <c r="U145" s="109" t="str">
        <f>IF(Table_Styles[[#This Row],[Border]]&lt;&gt;"",Table_Styles[[#This Row],[Border]],IF(Table_Styles[[#This Row],[Border Default]]&lt;&gt;"",Table_Styles[[#This Row],[Border Default]],""))</f>
        <v/>
      </c>
      <c r="V145" s="109"/>
      <c r="W145" s="109"/>
      <c r="X145" s="109" t="str">
        <f>IF(Table_Styles[[#This Row],[Border Radius]]&lt;&gt;"",Table_Styles[[#This Row],[Border Radius]],IF(Table_Styles[[#This Row],[Border Radius Default]]&lt;&gt;"",Table_Styles[[#This Row],[Border Radius Default]],""))</f>
        <v/>
      </c>
      <c r="Y145" s="109"/>
      <c r="Z145" s="109"/>
      <c r="AA145" s="109" t="str">
        <f>IF(Table_Styles[[#This Row],[MT]]&lt;&gt;"",Table_Styles[[#This Row],[MT]],IF(Table_Styles[[#This Row],[MT Default]]&lt;&gt;"",Table_Styles[[#This Row],[MT Default]],""))</f>
        <v/>
      </c>
      <c r="AB145" s="109"/>
      <c r="AC145" s="109"/>
      <c r="AD145" s="109" t="str">
        <f>IF(Table_Styles[[#This Row],[MR]]&lt;&gt;"",Table_Styles[[#This Row],[MR]],IF(Table_Styles[[#This Row],[MR Default]]&lt;&gt;"",Table_Styles[[#This Row],[MR Default]],""))</f>
        <v/>
      </c>
      <c r="AE145" s="109"/>
      <c r="AF145" s="109"/>
      <c r="AG145" s="109" t="str">
        <f>IF(Table_Styles[[#This Row],[MB]]&lt;&gt;"",Table_Styles[[#This Row],[MB]],IF(Table_Styles[[#This Row],[MB Default]]&lt;&gt;"",Table_Styles[[#This Row],[MB Default]],""))</f>
        <v/>
      </c>
      <c r="AH145" s="109"/>
      <c r="AI145" s="109"/>
      <c r="AJ145" s="109" t="str">
        <f>IF(Table_Styles[[#This Row],[ML]]&lt;&gt;"",Table_Styles[[#This Row],[ML]],IF(Table_Styles[[#This Row],[ML Default]]&lt;&gt;"",Table_Styles[[#This Row],[ML Default]],""))</f>
        <v/>
      </c>
      <c r="AK145" s="109"/>
      <c r="AL145" s="109"/>
      <c r="AM145" s="109" t="str">
        <f>IF(Table_Styles[[#This Row],[PT]]&lt;&gt;"",Table_Styles[[#This Row],[PT]],IF(Table_Styles[[#This Row],[PT Default]]&lt;&gt;"",Table_Styles[[#This Row],[PT Default]],""))</f>
        <v/>
      </c>
      <c r="AN145" s="109"/>
      <c r="AO145" s="109"/>
      <c r="AP145" s="109" t="str">
        <f>IF(Table_Styles[[#This Row],[PR]]&lt;&gt;"",Table_Styles[[#This Row],[PR]],IF(Table_Styles[[#This Row],[PR Default]]&lt;&gt;"",Table_Styles[[#This Row],[PR Default]],""))</f>
        <v/>
      </c>
      <c r="AQ145" s="109"/>
      <c r="AR145" s="109"/>
      <c r="AS145" s="109" t="str">
        <f>IF(Table_Styles[[#This Row],[PB]]&lt;&gt;"",Table_Styles[[#This Row],[PB]],IF(Table_Styles[[#This Row],[PB Default]]&lt;&gt;"",Table_Styles[[#This Row],[PB Default]],""))</f>
        <v/>
      </c>
      <c r="AT145" s="109"/>
      <c r="AU145" s="109"/>
      <c r="AV145" s="109" t="str">
        <f>IF(Table_Styles[[#This Row],[PL]]&lt;&gt;"",Table_Styles[[#This Row],[PL]],IF(Table_Styles[[#This Row],[PL Default]]&lt;&gt;"",Table_Styles[[#This Row],[PL Default]],""))</f>
        <v/>
      </c>
      <c r="AW145" s="109"/>
      <c r="AX145" s="109"/>
      <c r="AY145" s="109" t="str">
        <f>IF(Table_Styles[[#This Row],[BT]]&lt;&gt;"",Table_Styles[[#This Row],[BT]],IF(Table_Styles[[#This Row],[BT Default]]&lt;&gt;"",Table_Styles[[#This Row],[BT Default]],""))</f>
        <v/>
      </c>
      <c r="AZ145" s="109"/>
      <c r="BA145" s="109"/>
      <c r="BB145" s="109" t="str">
        <f>IF(Table_Styles[[#This Row],[BR]]&lt;&gt;"",Table_Styles[[#This Row],[BR]],IF(Table_Styles[[#This Row],[BR Default]]&lt;&gt;"",Table_Styles[[#This Row],[BR Default]],""))</f>
        <v/>
      </c>
      <c r="BC145" s="109"/>
      <c r="BD145" s="109"/>
      <c r="BE145" s="109" t="str">
        <f>IF(Table_Styles[[#This Row],[BB]]&lt;&gt;"",Table_Styles[[#This Row],[BB]],IF(Table_Styles[[#This Row],[BB Default]]&lt;&gt;"",Table_Styles[[#This Row],[BB Default]],""))</f>
        <v/>
      </c>
      <c r="BF145" s="109"/>
      <c r="BG145" s="109"/>
      <c r="BH145" s="109" t="str">
        <f>IF(Table_Styles[[#This Row],[BL]]&lt;&gt;"",Table_Styles[[#This Row],[BL]],IF(Table_Styles[[#This Row],[BL Default]]&lt;&gt;"",Table_Styles[[#This Row],[BL Default]],""))</f>
        <v/>
      </c>
      <c r="BI145" s="109"/>
      <c r="BJ145" s="125"/>
      <c r="BK145" s="109" t="str">
        <f>IF(Table_Styles[[#This Row],[Width]]&lt;&gt;"",Table_Styles[[#This Row],[Width]],IF(Table_Styles[[#This Row],[Width Default]]&lt;&gt;"",Table_Styles[[#This Row],[Width Default]],""))</f>
        <v/>
      </c>
      <c r="BL145" s="109"/>
      <c r="BM145" s="109"/>
      <c r="BN145" s="109" t="str">
        <f>IF(Table_Styles[[#This Row],[Height]]&lt;&gt;"",Table_Styles[[#This Row],[Height]],IF(Table_Styles[[#This Row],[Height Default]]&lt;&gt;"",Table_Styles[[#This Row],[Height Default]],""))</f>
        <v/>
      </c>
      <c r="BO145" s="109"/>
      <c r="BP145" s="109"/>
      <c r="BQ145" s="109" t="str">
        <f>IF(Table_Styles[[#This Row],[Top]]&lt;&gt;"",Table_Styles[[#This Row],[Top]],IF(Table_Styles[[#This Row],[Top Default]]&lt;&gt;"",Table_Styles[[#This Row],[Top Default]],""))</f>
        <v/>
      </c>
      <c r="BR145" s="109"/>
      <c r="BS145" s="109"/>
      <c r="BT145" s="109" t="str">
        <f>IF(Table_Styles[[#This Row],[Right]]&lt;&gt;"",Table_Styles[[#This Row],[Right]],IF(Table_Styles[[#This Row],[Right Default]]&lt;&gt;"",Table_Styles[[#This Row],[Right Default]],""))</f>
        <v/>
      </c>
      <c r="BU145" s="109"/>
      <c r="BV145" s="109"/>
      <c r="BW145" s="109" t="str">
        <f>IF(Table_Styles[[#This Row],[Bottom]]&lt;&gt;"",Table_Styles[[#This Row],[Bottom]],IF(Table_Styles[[#This Row],[Bottom Default]]&lt;&gt;"",Table_Styles[[#This Row],[Bottom Default]],""))</f>
        <v/>
      </c>
      <c r="BX145" s="109"/>
      <c r="BY145" s="109"/>
      <c r="BZ145" s="109" t="str">
        <f>IF(Table_Styles[[#This Row],[Left]]&lt;&gt;"",Table_Styles[[#This Row],[Left]],IF(Table_Styles[[#This Row],[Left Default]]&lt;&gt;"",Table_Styles[[#This Row],[Left Default]],""))</f>
        <v/>
      </c>
      <c r="CA145" s="109"/>
      <c r="CB145" s="109" t="str">
        <f>IF(AND(Table_Styles[[#This Row],[Selector]]&lt;&gt;"",Table_Styles[[#This Row],[Font Family Used]]&lt;&gt;"",Table_Styles[[#This Row],[Font Weight Used]]&lt;&gt;""),Table_Styles[[#This Row],[Font Family Used]]&amp;" "&amp;Table_Styles[[#This Row],[Font Weight Used]],"")</f>
        <v/>
      </c>
      <c r="CC145" s="109" t="str">
        <f ca="1">IF(AND(Table_Styles[[#This Row],[Selector]],COUNTIF(OFFSET(CC:CC,0,0,ROW()-1,1),"="&amp;Table_Styles[[#This Row],[Font]])=0),Table_Styles[[#This Row],[Font]],"")</f>
        <v/>
      </c>
      <c r="CD145" s="109" t="str">
        <f ca="1">IF(Table_Styles[[#This Row],[Unique Font]]&lt;&gt;"",
"{""fontFamily"":"""&amp;Table_Styles[[#This Row],[Font Family Used]]&amp;""",""fontWeight"":"&amp;Table_Styles[[#This Row],[Font Weight Used]]&amp;"}","")</f>
        <v/>
      </c>
      <c r="CE145"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5" s="109" t="str">
        <f>IF(AND(Table_Styles[[#This Row],[Selector]]&lt;&gt;"", Table_Styles[[#This Row],[Config Properties]]&lt;&gt;""),
Table_Styles[[#This Row],[Selector]]&amp;" { "&amp;Table_Styles[[#This Row],[Config Properties]]&amp;" }","")</f>
        <v/>
      </c>
      <c r="CG145" s="109" t="str">
        <f xml:space="preserve">
SUBSTITUTE(SUBSTITUTE(SUBSTITUTE(SUBSTITUTE(SUBSTITUTE(SUBSTITUTE(SUBSTITUTE(SUBSTITUTE(Table_Styles[[#This Row],[Config]],
" {","{"),
"{ ","{"),
" }","}"),
"} ","}"),
" ,",","),
", ",","),
" :",":"),
": ",":")</f>
        <v/>
      </c>
    </row>
    <row r="146" spans="2:85" ht="21" customHeight="1">
      <c r="B146" s="169" t="s">
        <v>545</v>
      </c>
      <c r="C146" s="6" t="s">
        <v>546</v>
      </c>
      <c r="D146" s="10"/>
      <c r="E146" s="10"/>
      <c r="F146" s="10" t="str">
        <f>IF(Table_Styles[[#This Row],[Font Family]]&lt;&gt;"",Table_Styles[[#This Row],[Font Family]],IF(Table_Styles[[#This Row],[Font Family Default]]&lt;&gt;"",Table_Styles[[#This Row],[Font Family Default]],""))</f>
        <v/>
      </c>
      <c r="G146" s="10"/>
      <c r="H146" s="10"/>
      <c r="I146" s="10" t="str">
        <f>IF(Table_Styles[[#This Row],[Font Size]]&lt;&gt;"",Table_Styles[[#This Row],[Font Size]],IF(Table_Styles[[#This Row],[Font Size Default]]&lt;&gt;"",Table_Styles[[#This Row],[Font Size Default]],""))</f>
        <v/>
      </c>
      <c r="J146" s="10"/>
      <c r="K146" s="10"/>
      <c r="L146" s="10" t="str">
        <f>IF(Table_Styles[[#This Row],[Font Weight]]&lt;&gt;"",Table_Styles[[#This Row],[Font Weight]],IF(Table_Styles[[#This Row],[Font Weight Default]]&lt;&gt;"",Table_Styles[[#This Row],[Font Weight Default]],""))</f>
        <v/>
      </c>
      <c r="M146" s="10"/>
      <c r="N146" s="10"/>
      <c r="O146" s="10" t="str">
        <f>IF(Table_Styles[[#This Row],[Colour]]&lt;&gt;"",Table_Styles[[#This Row],[Colour]],IF(Table_Styles[[#This Row],[Colour Default]]&lt;&gt;"",Table_Styles[[#This Row],[Colour Default]],""))</f>
        <v/>
      </c>
      <c r="P146" s="10"/>
      <c r="Q146" s="10"/>
      <c r="R146" s="10" t="str">
        <f>IF(Table_Styles[[#This Row],[Background]]&lt;&gt;"",Table_Styles[[#This Row],[Background]],IF(Table_Styles[[#This Row],[Background Default]]&lt;&gt;"",Table_Styles[[#This Row],[Background Default]],""))</f>
        <v/>
      </c>
      <c r="S146" s="10"/>
      <c r="T146" s="10"/>
      <c r="U146" s="10" t="str">
        <f>IF(Table_Styles[[#This Row],[Border]]&lt;&gt;"",Table_Styles[[#This Row],[Border]],IF(Table_Styles[[#This Row],[Border Default]]&lt;&gt;"",Table_Styles[[#This Row],[Border Default]],""))</f>
        <v/>
      </c>
      <c r="V146" s="10"/>
      <c r="W146" s="10"/>
      <c r="X146" s="10" t="str">
        <f>IF(Table_Styles[[#This Row],[Border Radius]]&lt;&gt;"",Table_Styles[[#This Row],[Border Radius]],IF(Table_Styles[[#This Row],[Border Radius Default]]&lt;&gt;"",Table_Styles[[#This Row],[Border Radius Default]],""))</f>
        <v/>
      </c>
      <c r="Y146" s="10"/>
      <c r="Z146" s="25"/>
      <c r="AA146" s="10" t="str">
        <f>IF(Table_Styles[[#This Row],[MT]]&lt;&gt;"",Table_Styles[[#This Row],[MT]],IF(Table_Styles[[#This Row],[MT Default]]&lt;&gt;"",Table_Styles[[#This Row],[MT Default]],""))</f>
        <v/>
      </c>
      <c r="AB146" s="10"/>
      <c r="AC146" s="10"/>
      <c r="AD146" s="10" t="str">
        <f>IF(Table_Styles[[#This Row],[MR]]&lt;&gt;"",Table_Styles[[#This Row],[MR]],IF(Table_Styles[[#This Row],[MR Default]]&lt;&gt;"",Table_Styles[[#This Row],[MR Default]],""))</f>
        <v/>
      </c>
      <c r="AE146" s="10"/>
      <c r="AF146" s="10"/>
      <c r="AG146" s="10" t="str">
        <f>IF(Table_Styles[[#This Row],[MB]]&lt;&gt;"",Table_Styles[[#This Row],[MB]],IF(Table_Styles[[#This Row],[MB Default]]&lt;&gt;"",Table_Styles[[#This Row],[MB Default]],""))</f>
        <v/>
      </c>
      <c r="AH146" s="10"/>
      <c r="AI146" s="10"/>
      <c r="AJ146" s="10" t="str">
        <f>IF(Table_Styles[[#This Row],[ML]]&lt;&gt;"",Table_Styles[[#This Row],[ML]],IF(Table_Styles[[#This Row],[ML Default]]&lt;&gt;"",Table_Styles[[#This Row],[ML Default]],""))</f>
        <v/>
      </c>
      <c r="AK146" s="10"/>
      <c r="AL146" s="10"/>
      <c r="AM146" s="10" t="str">
        <f>IF(Table_Styles[[#This Row],[PT]]&lt;&gt;"",Table_Styles[[#This Row],[PT]],IF(Table_Styles[[#This Row],[PT Default]]&lt;&gt;"",Table_Styles[[#This Row],[PT Default]],""))</f>
        <v/>
      </c>
      <c r="AN146" s="10"/>
      <c r="AO146" s="10"/>
      <c r="AP146" s="10" t="str">
        <f>IF(Table_Styles[[#This Row],[PR]]&lt;&gt;"",Table_Styles[[#This Row],[PR]],IF(Table_Styles[[#This Row],[PR Default]]&lt;&gt;"",Table_Styles[[#This Row],[PR Default]],""))</f>
        <v/>
      </c>
      <c r="AQ146" s="10"/>
      <c r="AR146" s="10"/>
      <c r="AS146" s="10" t="str">
        <f>IF(Table_Styles[[#This Row],[PB]]&lt;&gt;"",Table_Styles[[#This Row],[PB]],IF(Table_Styles[[#This Row],[PB Default]]&lt;&gt;"",Table_Styles[[#This Row],[PB Default]],""))</f>
        <v/>
      </c>
      <c r="AT146" s="10"/>
      <c r="AU146" s="10"/>
      <c r="AV146" s="10" t="str">
        <f>IF(Table_Styles[[#This Row],[PL]]&lt;&gt;"",Table_Styles[[#This Row],[PL]],IF(Table_Styles[[#This Row],[PL Default]]&lt;&gt;"",Table_Styles[[#This Row],[PL Default]],""))</f>
        <v/>
      </c>
      <c r="AW146" s="10"/>
      <c r="AX146" s="10"/>
      <c r="AY146" s="10" t="str">
        <f>IF(Table_Styles[[#This Row],[BT]]&lt;&gt;"",Table_Styles[[#This Row],[BT]],IF(Table_Styles[[#This Row],[BT Default]]&lt;&gt;"",Table_Styles[[#This Row],[BT Default]],""))</f>
        <v/>
      </c>
      <c r="AZ146" s="10"/>
      <c r="BA146" s="10"/>
      <c r="BB146" s="10" t="str">
        <f>IF(Table_Styles[[#This Row],[BR]]&lt;&gt;"",Table_Styles[[#This Row],[BR]],IF(Table_Styles[[#This Row],[BR Default]]&lt;&gt;"",Table_Styles[[#This Row],[BR Default]],""))</f>
        <v/>
      </c>
      <c r="BC146" s="10"/>
      <c r="BD146" s="10"/>
      <c r="BE146" s="10" t="str">
        <f>IF(Table_Styles[[#This Row],[BB]]&lt;&gt;"",Table_Styles[[#This Row],[BB]],IF(Table_Styles[[#This Row],[BB Default]]&lt;&gt;"",Table_Styles[[#This Row],[BB Default]],""))</f>
        <v/>
      </c>
      <c r="BF146" s="10"/>
      <c r="BG146" s="10"/>
      <c r="BH146" s="10" t="str">
        <f>IF(Table_Styles[[#This Row],[BL]]&lt;&gt;"",Table_Styles[[#This Row],[BL]],IF(Table_Styles[[#This Row],[BL Default]]&lt;&gt;"",Table_Styles[[#This Row],[BL Default]],""))</f>
        <v/>
      </c>
      <c r="BI146" s="10"/>
      <c r="BJ146" s="10"/>
      <c r="BK146" s="10" t="str">
        <f>IF(Table_Styles[[#This Row],[Width]]&lt;&gt;"",Table_Styles[[#This Row],[Width]],IF(Table_Styles[[#This Row],[Width Default]]&lt;&gt;"",Table_Styles[[#This Row],[Width Default]],""))</f>
        <v/>
      </c>
      <c r="BL146" s="10"/>
      <c r="BM146" s="10"/>
      <c r="BN146" s="10" t="str">
        <f>IF(Table_Styles[[#This Row],[Height]]&lt;&gt;"",Table_Styles[[#This Row],[Height]],IF(Table_Styles[[#This Row],[Height Default]]&lt;&gt;"",Table_Styles[[#This Row],[Height Default]],""))</f>
        <v/>
      </c>
      <c r="BO146" s="10"/>
      <c r="BP146" s="10"/>
      <c r="BQ146" s="10" t="str">
        <f>IF(Table_Styles[[#This Row],[Top]]&lt;&gt;"",Table_Styles[[#This Row],[Top]],IF(Table_Styles[[#This Row],[Top Default]]&lt;&gt;"",Table_Styles[[#This Row],[Top Default]],""))</f>
        <v/>
      </c>
      <c r="BR146" s="10"/>
      <c r="BS146" s="10"/>
      <c r="BT146" s="10" t="str">
        <f>IF(Table_Styles[[#This Row],[Right]]&lt;&gt;"",Table_Styles[[#This Row],[Right]],IF(Table_Styles[[#This Row],[Right Default]]&lt;&gt;"",Table_Styles[[#This Row],[Right Default]],""))</f>
        <v/>
      </c>
      <c r="BU146" s="10"/>
      <c r="BV146" s="10"/>
      <c r="BW146" s="10" t="str">
        <f>IF(Table_Styles[[#This Row],[Bottom]]&lt;&gt;"",Table_Styles[[#This Row],[Bottom]],IF(Table_Styles[[#This Row],[Bottom Default]]&lt;&gt;"",Table_Styles[[#This Row],[Bottom Default]],""))</f>
        <v/>
      </c>
      <c r="BX146" s="10"/>
      <c r="BY146" s="10"/>
      <c r="BZ146" s="10" t="str">
        <f>IF(Table_Styles[[#This Row],[Left]]&lt;&gt;"",Table_Styles[[#This Row],[Left]],IF(Table_Styles[[#This Row],[Left Default]]&lt;&gt;"",Table_Styles[[#This Row],[Left Default]],""))</f>
        <v/>
      </c>
      <c r="CA146" s="10"/>
      <c r="CB146" t="str">
        <f>IF(AND(Table_Styles[[#This Row],[Selector]]&lt;&gt;"",Table_Styles[[#This Row],[Font Family Used]]&lt;&gt;"",Table_Styles[[#This Row],[Font Weight Used]]&lt;&gt;""),Table_Styles[[#This Row],[Font Family Used]]&amp;" "&amp;Table_Styles[[#This Row],[Font Weight Used]],"")</f>
        <v/>
      </c>
      <c r="CC146" t="str">
        <f ca="1">IF(AND(Table_Styles[[#This Row],[Selector]],COUNTIF(OFFSET(CC:CC,0,0,ROW()-1,1),"="&amp;Table_Styles[[#This Row],[Font]])=0),Table_Styles[[#This Row],[Font]],"")</f>
        <v/>
      </c>
      <c r="CD146" t="str">
        <f ca="1">IF(Table_Styles[[#This Row],[Unique Font]]&lt;&gt;"",
"{""fontFamily"":"""&amp;Table_Styles[[#This Row],[Font Family Used]]&amp;""",""fontWeight"":"&amp;Table_Styles[[#This Row],[Font Weight Used]]&amp;"}","")</f>
        <v/>
      </c>
      <c r="CE14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6" t="str">
        <f>IF(AND(Table_Styles[[#This Row],[Selector]]&lt;&gt;"", Table_Styles[[#This Row],[Config Properties]]&lt;&gt;""),
Table_Styles[[#This Row],[Selector]]&amp;" { "&amp;Table_Styles[[#This Row],[Config Properties]]&amp;" }","")</f>
        <v/>
      </c>
      <c r="CG146" t="str">
        <f xml:space="preserve">
SUBSTITUTE(SUBSTITUTE(SUBSTITUTE(SUBSTITUTE(SUBSTITUTE(SUBSTITUTE(SUBSTITUTE(SUBSTITUTE(Table_Styles[[#This Row],[Config]],
" {","{"),
"{ ","{"),
" }","}"),
"} ","}"),
" ,",","),
", ",","),
" :",":"),
": ",":")</f>
        <v/>
      </c>
    </row>
    <row r="147" spans="2:85" ht="21" customHeight="1">
      <c r="B147" s="175" t="s">
        <v>495</v>
      </c>
      <c r="C147" s="169" t="s">
        <v>547</v>
      </c>
      <c r="D147" s="59"/>
      <c r="E147" s="60"/>
      <c r="F147" s="29" t="str">
        <f>IF(Table_Styles[[#This Row],[Font Family]]&lt;&gt;"",Table_Styles[[#This Row],[Font Family]],IF(Table_Styles[[#This Row],[Font Family Default]]&lt;&gt;"",Table_Styles[[#This Row],[Font Family Default]],""))</f>
        <v/>
      </c>
      <c r="G147" s="59"/>
      <c r="H147" s="60"/>
      <c r="I147" s="29" t="str">
        <f>IF(Table_Styles[[#This Row],[Font Size]]&lt;&gt;"",Table_Styles[[#This Row],[Font Size]],IF(Table_Styles[[#This Row],[Font Size Default]]&lt;&gt;"",Table_Styles[[#This Row],[Font Size Default]],""))</f>
        <v/>
      </c>
      <c r="J147" s="59"/>
      <c r="K147" s="60"/>
      <c r="L147" s="29" t="str">
        <f>IF(Table_Styles[[#This Row],[Font Weight]]&lt;&gt;"",Table_Styles[[#This Row],[Font Weight]],IF(Table_Styles[[#This Row],[Font Weight Default]]&lt;&gt;"",Table_Styles[[#This Row],[Font Weight Default]],""))</f>
        <v/>
      </c>
      <c r="M147" s="59"/>
      <c r="N147" s="60"/>
      <c r="O147" s="29" t="str">
        <f>IF(Table_Styles[[#This Row],[Colour]]&lt;&gt;"",Table_Styles[[#This Row],[Colour]],IF(Table_Styles[[#This Row],[Colour Default]]&lt;&gt;"",Table_Styles[[#This Row],[Colour Default]],""))</f>
        <v/>
      </c>
      <c r="P147" s="59"/>
      <c r="Q147" s="60"/>
      <c r="R147" s="29" t="str">
        <f>IF(Table_Styles[[#This Row],[Background]]&lt;&gt;"",Table_Styles[[#This Row],[Background]],IF(Table_Styles[[#This Row],[Background Default]]&lt;&gt;"",Table_Styles[[#This Row],[Background Default]],""))</f>
        <v/>
      </c>
      <c r="S147" s="59"/>
      <c r="T147" s="60"/>
      <c r="U147" s="29" t="str">
        <f>IF(Table_Styles[[#This Row],[Border]]&lt;&gt;"",Table_Styles[[#This Row],[Border]],IF(Table_Styles[[#This Row],[Border Default]]&lt;&gt;"",Table_Styles[[#This Row],[Border Default]],""))</f>
        <v/>
      </c>
      <c r="V147" s="60"/>
      <c r="W147" s="60"/>
      <c r="X147" s="29" t="str">
        <f>IF(Table_Styles[[#This Row],[Border Radius]]&lt;&gt;"",Table_Styles[[#This Row],[Border Radius]],IF(Table_Styles[[#This Row],[Border Radius Default]]&lt;&gt;"",Table_Styles[[#This Row],[Border Radius Default]],""))</f>
        <v/>
      </c>
      <c r="Y147" s="59"/>
      <c r="Z147" s="60"/>
      <c r="AA147" s="29" t="str">
        <f>IF(Table_Styles[[#This Row],[MT]]&lt;&gt;"",Table_Styles[[#This Row],[MT]],IF(Table_Styles[[#This Row],[MT Default]]&lt;&gt;"",Table_Styles[[#This Row],[MT Default]],""))</f>
        <v/>
      </c>
      <c r="AB147" s="59"/>
      <c r="AC147" s="60"/>
      <c r="AD147" s="29" t="str">
        <f>IF(Table_Styles[[#This Row],[MR]]&lt;&gt;"",Table_Styles[[#This Row],[MR]],IF(Table_Styles[[#This Row],[MR Default]]&lt;&gt;"",Table_Styles[[#This Row],[MR Default]],""))</f>
        <v/>
      </c>
      <c r="AE147" s="59"/>
      <c r="AF147" s="60"/>
      <c r="AG147" s="29" t="str">
        <f>IF(Table_Styles[[#This Row],[MB]]&lt;&gt;"",Table_Styles[[#This Row],[MB]],IF(Table_Styles[[#This Row],[MB Default]]&lt;&gt;"",Table_Styles[[#This Row],[MB Default]],""))</f>
        <v/>
      </c>
      <c r="AH147" s="59"/>
      <c r="AI147" s="60"/>
      <c r="AJ147" s="29" t="str">
        <f>IF(Table_Styles[[#This Row],[ML]]&lt;&gt;"",Table_Styles[[#This Row],[ML]],IF(Table_Styles[[#This Row],[ML Default]]&lt;&gt;"",Table_Styles[[#This Row],[ML Default]],""))</f>
        <v/>
      </c>
      <c r="AK147" s="59"/>
      <c r="AL147" s="60"/>
      <c r="AM147" s="29" t="str">
        <f>IF(Table_Styles[[#This Row],[PT]]&lt;&gt;"",Table_Styles[[#This Row],[PT]],IF(Table_Styles[[#This Row],[PT Default]]&lt;&gt;"",Table_Styles[[#This Row],[PT Default]],""))</f>
        <v/>
      </c>
      <c r="AN147" s="59"/>
      <c r="AO147" s="60"/>
      <c r="AP147" s="29" t="str">
        <f>IF(Table_Styles[[#This Row],[PR]]&lt;&gt;"",Table_Styles[[#This Row],[PR]],IF(Table_Styles[[#This Row],[PR Default]]&lt;&gt;"",Table_Styles[[#This Row],[PR Default]],""))</f>
        <v/>
      </c>
      <c r="AQ147" s="59"/>
      <c r="AR147" s="60"/>
      <c r="AS147" s="29" t="str">
        <f>IF(Table_Styles[[#This Row],[PB]]&lt;&gt;"",Table_Styles[[#This Row],[PB]],IF(Table_Styles[[#This Row],[PB Default]]&lt;&gt;"",Table_Styles[[#This Row],[PB Default]],""))</f>
        <v/>
      </c>
      <c r="AT147" s="59"/>
      <c r="AU147" s="60"/>
      <c r="AV147" s="29" t="str">
        <f>IF(Table_Styles[[#This Row],[PL]]&lt;&gt;"",Table_Styles[[#This Row],[PL]],IF(Table_Styles[[#This Row],[PL Default]]&lt;&gt;"",Table_Styles[[#This Row],[PL Default]],""))</f>
        <v/>
      </c>
      <c r="AW147" s="59"/>
      <c r="AX147" s="60"/>
      <c r="AY147" s="29" t="str">
        <f>IF(Table_Styles[[#This Row],[BT]]&lt;&gt;"",Table_Styles[[#This Row],[BT]],IF(Table_Styles[[#This Row],[BT Default]]&lt;&gt;"",Table_Styles[[#This Row],[BT Default]],""))</f>
        <v/>
      </c>
      <c r="AZ147" s="59"/>
      <c r="BA147" s="60"/>
      <c r="BB147" s="29" t="str">
        <f>IF(Table_Styles[[#This Row],[BR]]&lt;&gt;"",Table_Styles[[#This Row],[BR]],IF(Table_Styles[[#This Row],[BR Default]]&lt;&gt;"",Table_Styles[[#This Row],[BR Default]],""))</f>
        <v/>
      </c>
      <c r="BC147" s="59"/>
      <c r="BD147" s="60"/>
      <c r="BE147" s="29" t="str">
        <f>IF(Table_Styles[[#This Row],[BB]]&lt;&gt;"",Table_Styles[[#This Row],[BB]],IF(Table_Styles[[#This Row],[BB Default]]&lt;&gt;"",Table_Styles[[#This Row],[BB Default]],""))</f>
        <v/>
      </c>
      <c r="BF147" s="59"/>
      <c r="BG147" s="60"/>
      <c r="BH147" s="29" t="str">
        <f>IF(Table_Styles[[#This Row],[BL]]&lt;&gt;"",Table_Styles[[#This Row],[BL]],IF(Table_Styles[[#This Row],[BL Default]]&lt;&gt;"",Table_Styles[[#This Row],[BL Default]],""))</f>
        <v/>
      </c>
      <c r="BI147" s="60"/>
      <c r="BJ147" s="60"/>
      <c r="BK147" s="29" t="str">
        <f>IF(Table_Styles[[#This Row],[Width]]&lt;&gt;"",Table_Styles[[#This Row],[Width]],IF(Table_Styles[[#This Row],[Width Default]]&lt;&gt;"",Table_Styles[[#This Row],[Width Default]],""))</f>
        <v/>
      </c>
      <c r="BL147" s="60"/>
      <c r="BM147" s="60"/>
      <c r="BN147" s="29" t="str">
        <f>IF(Table_Styles[[#This Row],[Height]]&lt;&gt;"",Table_Styles[[#This Row],[Height]],IF(Table_Styles[[#This Row],[Height Default]]&lt;&gt;"",Table_Styles[[#This Row],[Height Default]],""))</f>
        <v/>
      </c>
      <c r="BO147" s="29"/>
      <c r="BP147" s="29"/>
      <c r="BQ147" s="29" t="str">
        <f>IF(Table_Styles[[#This Row],[Top]]&lt;&gt;"",Table_Styles[[#This Row],[Top]],IF(Table_Styles[[#This Row],[Top Default]]&lt;&gt;"",Table_Styles[[#This Row],[Top Default]],""))</f>
        <v/>
      </c>
      <c r="BR147" s="29"/>
      <c r="BS147" s="29"/>
      <c r="BT147" s="29" t="str">
        <f>IF(Table_Styles[[#This Row],[Right]]&lt;&gt;"",Table_Styles[[#This Row],[Right]],IF(Table_Styles[[#This Row],[Right Default]]&lt;&gt;"",Table_Styles[[#This Row],[Right Default]],""))</f>
        <v/>
      </c>
      <c r="BU147" s="29"/>
      <c r="BV147" s="29"/>
      <c r="BW147" s="29" t="str">
        <f>IF(Table_Styles[[#This Row],[Bottom]]&lt;&gt;"",Table_Styles[[#This Row],[Bottom]],IF(Table_Styles[[#This Row],[Bottom Default]]&lt;&gt;"",Table_Styles[[#This Row],[Bottom Default]],""))</f>
        <v/>
      </c>
      <c r="BX147" s="29"/>
      <c r="BY147" s="29"/>
      <c r="BZ147" s="29" t="str">
        <f>IF(Table_Styles[[#This Row],[Left]]&lt;&gt;"",Table_Styles[[#This Row],[Left]],IF(Table_Styles[[#This Row],[Left Default]]&lt;&gt;"",Table_Styles[[#This Row],[Left Default]],""))</f>
        <v/>
      </c>
      <c r="CA147" s="59"/>
      <c r="CB147" s="107" t="str">
        <f>IF(AND(Table_Styles[[#This Row],[Selector]]&lt;&gt;"",Table_Styles[[#This Row],[Font Family Used]]&lt;&gt;"",Table_Styles[[#This Row],[Font Weight Used]]&lt;&gt;""),Table_Styles[[#This Row],[Font Family Used]]&amp;" "&amp;Table_Styles[[#This Row],[Font Weight Used]],"")</f>
        <v/>
      </c>
      <c r="CC147" s="107" t="str">
        <f ca="1">IF(AND(Table_Styles[[#This Row],[Selector]],COUNTIF(OFFSET(CC:CC,0,0,ROW()-1,1),"="&amp;Table_Styles[[#This Row],[Font]])=0),Table_Styles[[#This Row],[Font]],"")</f>
        <v/>
      </c>
      <c r="CD147" s="107" t="str">
        <f ca="1">IF(Table_Styles[[#This Row],[Unique Font]]&lt;&gt;"",
"{""fontFamily"":"""&amp;Table_Styles[[#This Row],[Font Family Used]]&amp;""",""fontWeight"":"&amp;Table_Styles[[#This Row],[Font Weight Used]]&amp;"}","")</f>
        <v/>
      </c>
      <c r="CE147"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7" s="106" t="str">
        <f>IF(AND(Table_Styles[[#This Row],[Selector]]&lt;&gt;"", Table_Styles[[#This Row],[Config Properties]]&lt;&gt;""),
Table_Styles[[#This Row],[Selector]]&amp;" { "&amp;Table_Styles[[#This Row],[Config Properties]]&amp;" }","")</f>
        <v/>
      </c>
      <c r="CG147" s="106" t="str">
        <f xml:space="preserve">
SUBSTITUTE(SUBSTITUTE(SUBSTITUTE(SUBSTITUTE(SUBSTITUTE(SUBSTITUTE(SUBSTITUTE(SUBSTITUTE(Table_Styles[[#This Row],[Config]],
" {","{"),
"{ ","{"),
" }","}"),
"} ","}"),
" ,",","),
", ",","),
" :",":"),
": ",":")</f>
        <v/>
      </c>
    </row>
    <row r="148" spans="2:85" ht="21" customHeight="1">
      <c r="B148" s="174" t="s">
        <v>497</v>
      </c>
      <c r="C148" s="105" t="s">
        <v>548</v>
      </c>
      <c r="D148" s="25"/>
      <c r="E148" s="25"/>
      <c r="F148" s="25" t="str">
        <f>IF(Table_Styles[[#This Row],[Font Family]]&lt;&gt;"",Table_Styles[[#This Row],[Font Family]],IF(Table_Styles[[#This Row],[Font Family Default]]&lt;&gt;"",Table_Styles[[#This Row],[Font Family Default]],""))</f>
        <v/>
      </c>
      <c r="G148" s="25"/>
      <c r="H148" s="25"/>
      <c r="I148" s="25" t="str">
        <f>IF(Table_Styles[[#This Row],[Font Size]]&lt;&gt;"",Table_Styles[[#This Row],[Font Size]],IF(Table_Styles[[#This Row],[Font Size Default]]&lt;&gt;"",Table_Styles[[#This Row],[Font Size Default]],""))</f>
        <v/>
      </c>
      <c r="J148" s="25"/>
      <c r="K148" s="25"/>
      <c r="L148" s="25" t="str">
        <f>IF(Table_Styles[[#This Row],[Font Weight]]&lt;&gt;"",Table_Styles[[#This Row],[Font Weight]],IF(Table_Styles[[#This Row],[Font Weight Default]]&lt;&gt;"",Table_Styles[[#This Row],[Font Weight Default]],""))</f>
        <v/>
      </c>
      <c r="M148" s="25"/>
      <c r="N148" s="25"/>
      <c r="O148" s="25" t="str">
        <f>IF(Table_Styles[[#This Row],[Colour]]&lt;&gt;"",Table_Styles[[#This Row],[Colour]],IF(Table_Styles[[#This Row],[Colour Default]]&lt;&gt;"",Table_Styles[[#This Row],[Colour Default]],""))</f>
        <v/>
      </c>
      <c r="P148" s="25"/>
      <c r="Q148" s="25"/>
      <c r="R148" s="25" t="str">
        <f>IF(Table_Styles[[#This Row],[Background]]&lt;&gt;"",Table_Styles[[#This Row],[Background]],IF(Table_Styles[[#This Row],[Background Default]]&lt;&gt;"",Table_Styles[[#This Row],[Background Default]],""))</f>
        <v/>
      </c>
      <c r="S148" s="25"/>
      <c r="T148" s="25"/>
      <c r="U148" s="25" t="str">
        <f>IF(Table_Styles[[#This Row],[Border]]&lt;&gt;"",Table_Styles[[#This Row],[Border]],IF(Table_Styles[[#This Row],[Border Default]]&lt;&gt;"",Table_Styles[[#This Row],[Border Default]],""))</f>
        <v/>
      </c>
      <c r="V148" s="25"/>
      <c r="W148" s="25"/>
      <c r="X148" s="25" t="str">
        <f>IF(Table_Styles[[#This Row],[Border Radius]]&lt;&gt;"",Table_Styles[[#This Row],[Border Radius]],IF(Table_Styles[[#This Row],[Border Radius Default]]&lt;&gt;"",Table_Styles[[#This Row],[Border Radius Default]],""))</f>
        <v/>
      </c>
      <c r="Y148" s="25"/>
      <c r="Z148" s="25" t="s">
        <v>387</v>
      </c>
      <c r="AA148" s="25" t="str">
        <f>IF(Table_Styles[[#This Row],[MT]]&lt;&gt;"",Table_Styles[[#This Row],[MT]],IF(Table_Styles[[#This Row],[MT Default]]&lt;&gt;"",Table_Styles[[#This Row],[MT Default]],""))</f>
        <v>20px</v>
      </c>
      <c r="AB148" s="25"/>
      <c r="AC148" s="25"/>
      <c r="AD148" s="25" t="str">
        <f>IF(Table_Styles[[#This Row],[MR]]&lt;&gt;"",Table_Styles[[#This Row],[MR]],IF(Table_Styles[[#This Row],[MR Default]]&lt;&gt;"",Table_Styles[[#This Row],[MR Default]],""))</f>
        <v/>
      </c>
      <c r="AE148" s="25"/>
      <c r="AF148" s="25"/>
      <c r="AG148" s="25" t="str">
        <f>IF(Table_Styles[[#This Row],[MB]]&lt;&gt;"",Table_Styles[[#This Row],[MB]],IF(Table_Styles[[#This Row],[MB Default]]&lt;&gt;"",Table_Styles[[#This Row],[MB Default]],""))</f>
        <v/>
      </c>
      <c r="AH148" s="25"/>
      <c r="AI148" s="25"/>
      <c r="AJ148" s="25" t="str">
        <f>IF(Table_Styles[[#This Row],[ML]]&lt;&gt;"",Table_Styles[[#This Row],[ML]],IF(Table_Styles[[#This Row],[ML Default]]&lt;&gt;"",Table_Styles[[#This Row],[ML Default]],""))</f>
        <v/>
      </c>
      <c r="AK148" s="25"/>
      <c r="AL148" s="267"/>
      <c r="AM148" s="25" t="str">
        <f>IF(Table_Styles[[#This Row],[PT]]&lt;&gt;"",Table_Styles[[#This Row],[PT]],IF(Table_Styles[[#This Row],[PT Default]]&lt;&gt;"",Table_Styles[[#This Row],[PT Default]],""))</f>
        <v/>
      </c>
      <c r="AN148" s="25"/>
      <c r="AO148" s="166"/>
      <c r="AP148" s="25" t="str">
        <f>IF(Table_Styles[[#This Row],[PR]]&lt;&gt;"",Table_Styles[[#This Row],[PR]],IF(Table_Styles[[#This Row],[PR Default]]&lt;&gt;"",Table_Styles[[#This Row],[PR Default]],""))</f>
        <v/>
      </c>
      <c r="AQ148" s="25"/>
      <c r="AR148" s="166"/>
      <c r="AS148" s="25" t="str">
        <f>IF(Table_Styles[[#This Row],[PB]]&lt;&gt;"",Table_Styles[[#This Row],[PB]],IF(Table_Styles[[#This Row],[PB Default]]&lt;&gt;"",Table_Styles[[#This Row],[PB Default]],""))</f>
        <v/>
      </c>
      <c r="AT148" s="25"/>
      <c r="AU148" s="166"/>
      <c r="AV148" s="25" t="str">
        <f>IF(Table_Styles[[#This Row],[PL]]&lt;&gt;"",Table_Styles[[#This Row],[PL]],IF(Table_Styles[[#This Row],[PL Default]]&lt;&gt;"",Table_Styles[[#This Row],[PL Default]],""))</f>
        <v/>
      </c>
      <c r="AW148" s="25"/>
      <c r="AX148" s="25"/>
      <c r="AY148" s="25" t="str">
        <f>IF(Table_Styles[[#This Row],[BT]]&lt;&gt;"",Table_Styles[[#This Row],[BT]],IF(Table_Styles[[#This Row],[BT Default]]&lt;&gt;"",Table_Styles[[#This Row],[BT Default]],""))</f>
        <v/>
      </c>
      <c r="AZ148" s="25"/>
      <c r="BA148" s="25"/>
      <c r="BB148" s="25" t="str">
        <f>IF(Table_Styles[[#This Row],[BR]]&lt;&gt;"",Table_Styles[[#This Row],[BR]],IF(Table_Styles[[#This Row],[BR Default]]&lt;&gt;"",Table_Styles[[#This Row],[BR Default]],""))</f>
        <v/>
      </c>
      <c r="BC148" s="25"/>
      <c r="BD148" s="25"/>
      <c r="BE148" s="25" t="str">
        <f>IF(Table_Styles[[#This Row],[BB]]&lt;&gt;"",Table_Styles[[#This Row],[BB]],IF(Table_Styles[[#This Row],[BB Default]]&lt;&gt;"",Table_Styles[[#This Row],[BB Default]],""))</f>
        <v/>
      </c>
      <c r="BF148" s="25"/>
      <c r="BG148" s="25"/>
      <c r="BH148" s="25" t="str">
        <f>IF(Table_Styles[[#This Row],[BL]]&lt;&gt;"",Table_Styles[[#This Row],[BL]],IF(Table_Styles[[#This Row],[BL Default]]&lt;&gt;"",Table_Styles[[#This Row],[BL Default]],""))</f>
        <v/>
      </c>
      <c r="BI148" s="25"/>
      <c r="BJ148" s="173" t="s">
        <v>483</v>
      </c>
      <c r="BK148" s="25" t="str">
        <f>IF(Table_Styles[[#This Row],[Width]]&lt;&gt;"",Table_Styles[[#This Row],[Width]],IF(Table_Styles[[#This Row],[Width Default]]&lt;&gt;"",Table_Styles[[#This Row],[Width Default]],""))</f>
        <v>100%</v>
      </c>
      <c r="BL148" s="25"/>
      <c r="BM148" s="25"/>
      <c r="BN148" s="25" t="str">
        <f>IF(Table_Styles[[#This Row],[Height]]&lt;&gt;"",Table_Styles[[#This Row],[Height]],IF(Table_Styles[[#This Row],[Height Default]]&lt;&gt;"",Table_Styles[[#This Row],[Height Default]],""))</f>
        <v/>
      </c>
      <c r="BO148" s="25"/>
      <c r="BP148" s="25"/>
      <c r="BQ148" s="25" t="str">
        <f>IF(Table_Styles[[#This Row],[Top]]&lt;&gt;"",Table_Styles[[#This Row],[Top]],IF(Table_Styles[[#This Row],[Top Default]]&lt;&gt;"",Table_Styles[[#This Row],[Top Default]],""))</f>
        <v/>
      </c>
      <c r="BR148" s="25"/>
      <c r="BS148" s="25"/>
      <c r="BT148" s="25" t="str">
        <f>IF(Table_Styles[[#This Row],[Right]]&lt;&gt;"",Table_Styles[[#This Row],[Right]],IF(Table_Styles[[#This Row],[Right Default]]&lt;&gt;"",Table_Styles[[#This Row],[Right Default]],""))</f>
        <v/>
      </c>
      <c r="BU148" s="25"/>
      <c r="BV148" s="25"/>
      <c r="BW148" s="25" t="str">
        <f>IF(Table_Styles[[#This Row],[Bottom]]&lt;&gt;"",Table_Styles[[#This Row],[Bottom]],IF(Table_Styles[[#This Row],[Bottom Default]]&lt;&gt;"",Table_Styles[[#This Row],[Bottom Default]],""))</f>
        <v/>
      </c>
      <c r="BX148" s="25"/>
      <c r="BY148" s="25"/>
      <c r="BZ148" s="25" t="str">
        <f>IF(Table_Styles[[#This Row],[Left]]&lt;&gt;"",Table_Styles[[#This Row],[Left]],IF(Table_Styles[[#This Row],[Left Default]]&lt;&gt;"",Table_Styles[[#This Row],[Left Default]],""))</f>
        <v/>
      </c>
      <c r="CA148" s="25"/>
      <c r="CB148" s="101" t="str">
        <f>IF(AND(Table_Styles[[#This Row],[Selector]]&lt;&gt;"",Table_Styles[[#This Row],[Font Family Used]]&lt;&gt;"",Table_Styles[[#This Row],[Font Weight Used]]&lt;&gt;""),Table_Styles[[#This Row],[Font Family Used]]&amp;" "&amp;Table_Styles[[#This Row],[Font Weight Used]],"")</f>
        <v/>
      </c>
      <c r="CC148" s="101" t="str">
        <f ca="1">IF(AND(Table_Styles[[#This Row],[Selector]],COUNTIF(OFFSET(CC:CC,0,0,ROW()-1,1),"="&amp;Table_Styles[[#This Row],[Font]])=0),Table_Styles[[#This Row],[Font]],"")</f>
        <v/>
      </c>
      <c r="CD148" s="101" t="str">
        <f ca="1">IF(Table_Styles[[#This Row],[Unique Font]]&lt;&gt;"",
"{""fontFamily"":"""&amp;Table_Styles[[#This Row],[Font Family Used]]&amp;""",""fontWeight"":"&amp;Table_Styles[[#This Row],[Font Weight Used]]&amp;"}","")</f>
        <v/>
      </c>
      <c r="CE14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20px;width: 100%</v>
      </c>
      <c r="CF148" s="101" t="str">
        <f>IF(AND(Table_Styles[[#This Row],[Selector]]&lt;&gt;"", Table_Styles[[#This Row],[Config Properties]]&lt;&gt;""),
Table_Styles[[#This Row],[Selector]]&amp;" { "&amp;Table_Styles[[#This Row],[Config Properties]]&amp;" }","")</f>
        <v>#sidebar .body nav .btn { margin-top: 20px;width: 100% }</v>
      </c>
      <c r="CG148" s="101" t="str">
        <f xml:space="preserve">
SUBSTITUTE(SUBSTITUTE(SUBSTITUTE(SUBSTITUTE(SUBSTITUTE(SUBSTITUTE(SUBSTITUTE(SUBSTITUTE(Table_Styles[[#This Row],[Config]],
" {","{"),
"{ ","{"),
" }","}"),
"} ","}"),
" ,",","),
", ",","),
" :",":"),
": ",":")</f>
        <v>#sidebar .body nav .btn{margin-top:20px;width:100%}</v>
      </c>
    </row>
    <row r="149" spans="2:85" ht="21" customHeight="1">
      <c r="B149" s="174" t="s">
        <v>499</v>
      </c>
      <c r="C149" s="105" t="s">
        <v>549</v>
      </c>
      <c r="D149" s="25"/>
      <c r="E149" s="25"/>
      <c r="F149" s="25" t="str">
        <f>IF(Table_Styles[[#This Row],[Font Family]]&lt;&gt;"",Table_Styles[[#This Row],[Font Family]],IF(Table_Styles[[#This Row],[Font Family Default]]&lt;&gt;"",Table_Styles[[#This Row],[Font Family Default]],""))</f>
        <v/>
      </c>
      <c r="G149" s="25"/>
      <c r="H149" s="25"/>
      <c r="I149" s="25" t="str">
        <f>IF(Table_Styles[[#This Row],[Font Size]]&lt;&gt;"",Table_Styles[[#This Row],[Font Size]],IF(Table_Styles[[#This Row],[Font Size Default]]&lt;&gt;"",Table_Styles[[#This Row],[Font Size Default]],""))</f>
        <v/>
      </c>
      <c r="J149" s="25"/>
      <c r="K149" s="25"/>
      <c r="L149" s="25" t="str">
        <f>IF(Table_Styles[[#This Row],[Font Weight]]&lt;&gt;"",Table_Styles[[#This Row],[Font Weight]],IF(Table_Styles[[#This Row],[Font Weight Default]]&lt;&gt;"",Table_Styles[[#This Row],[Font Weight Default]],""))</f>
        <v/>
      </c>
      <c r="M149" s="25"/>
      <c r="N149" s="25"/>
      <c r="O149" s="25" t="str">
        <f>IF(Table_Styles[[#This Row],[Colour]]&lt;&gt;"",Table_Styles[[#This Row],[Colour]],IF(Table_Styles[[#This Row],[Colour Default]]&lt;&gt;"",Table_Styles[[#This Row],[Colour Default]],""))</f>
        <v/>
      </c>
      <c r="P149" s="25"/>
      <c r="Q149" s="25"/>
      <c r="R149" s="25" t="str">
        <f>IF(Table_Styles[[#This Row],[Background]]&lt;&gt;"",Table_Styles[[#This Row],[Background]],IF(Table_Styles[[#This Row],[Background Default]]&lt;&gt;"",Table_Styles[[#This Row],[Background Default]],""))</f>
        <v/>
      </c>
      <c r="S149" s="25"/>
      <c r="T149" s="25"/>
      <c r="U149" s="25" t="str">
        <f>IF(Table_Styles[[#This Row],[Border]]&lt;&gt;"",Table_Styles[[#This Row],[Border]],IF(Table_Styles[[#This Row],[Border Default]]&lt;&gt;"",Table_Styles[[#This Row],[Border Default]],""))</f>
        <v/>
      </c>
      <c r="V149" s="25"/>
      <c r="W149" s="25"/>
      <c r="X149" s="25" t="str">
        <f>IF(Table_Styles[[#This Row],[Border Radius]]&lt;&gt;"",Table_Styles[[#This Row],[Border Radius]],IF(Table_Styles[[#This Row],[Border Radius Default]]&lt;&gt;"",Table_Styles[[#This Row],[Border Radius Default]],""))</f>
        <v/>
      </c>
      <c r="Y149" s="25"/>
      <c r="Z149" s="25"/>
      <c r="AA149" s="25" t="str">
        <f>IF(Table_Styles[[#This Row],[MT]]&lt;&gt;"",Table_Styles[[#This Row],[MT]],IF(Table_Styles[[#This Row],[MT Default]]&lt;&gt;"",Table_Styles[[#This Row],[MT Default]],""))</f>
        <v/>
      </c>
      <c r="AB149" s="25"/>
      <c r="AC149" s="25"/>
      <c r="AD149" s="25" t="str">
        <f>IF(Table_Styles[[#This Row],[MR]]&lt;&gt;"",Table_Styles[[#This Row],[MR]],IF(Table_Styles[[#This Row],[MR Default]]&lt;&gt;"",Table_Styles[[#This Row],[MR Default]],""))</f>
        <v/>
      </c>
      <c r="AE149" s="25"/>
      <c r="AF149" s="25"/>
      <c r="AG149" s="25" t="str">
        <f>IF(Table_Styles[[#This Row],[MB]]&lt;&gt;"",Table_Styles[[#This Row],[MB]],IF(Table_Styles[[#This Row],[MB Default]]&lt;&gt;"",Table_Styles[[#This Row],[MB Default]],""))</f>
        <v/>
      </c>
      <c r="AH149" s="25"/>
      <c r="AI149" s="25"/>
      <c r="AJ149" s="25" t="str">
        <f>IF(Table_Styles[[#This Row],[ML]]&lt;&gt;"",Table_Styles[[#This Row],[ML]],IF(Table_Styles[[#This Row],[ML Default]]&lt;&gt;"",Table_Styles[[#This Row],[ML Default]],""))</f>
        <v/>
      </c>
      <c r="AK149" s="25"/>
      <c r="AL149" s="25"/>
      <c r="AM149" s="25" t="str">
        <f>IF(Table_Styles[[#This Row],[PT]]&lt;&gt;"",Table_Styles[[#This Row],[PT]],IF(Table_Styles[[#This Row],[PT Default]]&lt;&gt;"",Table_Styles[[#This Row],[PT Default]],""))</f>
        <v/>
      </c>
      <c r="AN149" s="25"/>
      <c r="AO149" s="25"/>
      <c r="AP149" s="25" t="str">
        <f>IF(Table_Styles[[#This Row],[PR]]&lt;&gt;"",Table_Styles[[#This Row],[PR]],IF(Table_Styles[[#This Row],[PR Default]]&lt;&gt;"",Table_Styles[[#This Row],[PR Default]],""))</f>
        <v/>
      </c>
      <c r="AQ149" s="25"/>
      <c r="AR149" s="25"/>
      <c r="AS149" s="25" t="str">
        <f>IF(Table_Styles[[#This Row],[PB]]&lt;&gt;"",Table_Styles[[#This Row],[PB]],IF(Table_Styles[[#This Row],[PB Default]]&lt;&gt;"",Table_Styles[[#This Row],[PB Default]],""))</f>
        <v/>
      </c>
      <c r="AT149" s="25"/>
      <c r="AU149" s="25"/>
      <c r="AV149" s="25" t="str">
        <f>IF(Table_Styles[[#This Row],[PL]]&lt;&gt;"",Table_Styles[[#This Row],[PL]],IF(Table_Styles[[#This Row],[PL Default]]&lt;&gt;"",Table_Styles[[#This Row],[PL Default]],""))</f>
        <v/>
      </c>
      <c r="AW149" s="25"/>
      <c r="AX149" s="25"/>
      <c r="AY149" s="25" t="str">
        <f>IF(Table_Styles[[#This Row],[BT]]&lt;&gt;"",Table_Styles[[#This Row],[BT]],IF(Table_Styles[[#This Row],[BT Default]]&lt;&gt;"",Table_Styles[[#This Row],[BT Default]],""))</f>
        <v/>
      </c>
      <c r="AZ149" s="25"/>
      <c r="BA149" s="25"/>
      <c r="BB149" s="25" t="str">
        <f>IF(Table_Styles[[#This Row],[BR]]&lt;&gt;"",Table_Styles[[#This Row],[BR]],IF(Table_Styles[[#This Row],[BR Default]]&lt;&gt;"",Table_Styles[[#This Row],[BR Default]],""))</f>
        <v/>
      </c>
      <c r="BC149" s="25"/>
      <c r="BD149" s="25"/>
      <c r="BE149" s="25" t="str">
        <f>IF(Table_Styles[[#This Row],[BB]]&lt;&gt;"",Table_Styles[[#This Row],[BB]],IF(Table_Styles[[#This Row],[BB Default]]&lt;&gt;"",Table_Styles[[#This Row],[BB Default]],""))</f>
        <v/>
      </c>
      <c r="BF149" s="25"/>
      <c r="BG149" s="25"/>
      <c r="BH149" s="25" t="str">
        <f>IF(Table_Styles[[#This Row],[BL]]&lt;&gt;"",Table_Styles[[#This Row],[BL]],IF(Table_Styles[[#This Row],[BL Default]]&lt;&gt;"",Table_Styles[[#This Row],[BL Default]],""))</f>
        <v/>
      </c>
      <c r="BI149" s="25"/>
      <c r="BJ149" s="60"/>
      <c r="BK149" s="25" t="str">
        <f>IF(Table_Styles[[#This Row],[Width]]&lt;&gt;"",Table_Styles[[#This Row],[Width]],IF(Table_Styles[[#This Row],[Width Default]]&lt;&gt;"",Table_Styles[[#This Row],[Width Default]],""))</f>
        <v/>
      </c>
      <c r="BL149" s="25"/>
      <c r="BM149" s="25"/>
      <c r="BN149" s="25" t="str">
        <f>IF(Table_Styles[[#This Row],[Height]]&lt;&gt;"",Table_Styles[[#This Row],[Height]],IF(Table_Styles[[#This Row],[Height Default]]&lt;&gt;"",Table_Styles[[#This Row],[Height Default]],""))</f>
        <v/>
      </c>
      <c r="BO149" s="25"/>
      <c r="BP149" s="25"/>
      <c r="BQ149" s="25" t="str">
        <f>IF(Table_Styles[[#This Row],[Top]]&lt;&gt;"",Table_Styles[[#This Row],[Top]],IF(Table_Styles[[#This Row],[Top Default]]&lt;&gt;"",Table_Styles[[#This Row],[Top Default]],""))</f>
        <v/>
      </c>
      <c r="BR149" s="25"/>
      <c r="BS149" s="25"/>
      <c r="BT149" s="25" t="str">
        <f>IF(Table_Styles[[#This Row],[Right]]&lt;&gt;"",Table_Styles[[#This Row],[Right]],IF(Table_Styles[[#This Row],[Right Default]]&lt;&gt;"",Table_Styles[[#This Row],[Right Default]],""))</f>
        <v/>
      </c>
      <c r="BU149" s="25"/>
      <c r="BV149" s="25"/>
      <c r="BW149" s="25" t="str">
        <f>IF(Table_Styles[[#This Row],[Bottom]]&lt;&gt;"",Table_Styles[[#This Row],[Bottom]],IF(Table_Styles[[#This Row],[Bottom Default]]&lt;&gt;"",Table_Styles[[#This Row],[Bottom Default]],""))</f>
        <v/>
      </c>
      <c r="BX149" s="25"/>
      <c r="BY149" s="25"/>
      <c r="BZ149" s="25" t="str">
        <f>IF(Table_Styles[[#This Row],[Left]]&lt;&gt;"",Table_Styles[[#This Row],[Left]],IF(Table_Styles[[#This Row],[Left Default]]&lt;&gt;"",Table_Styles[[#This Row],[Left Default]],""))</f>
        <v/>
      </c>
      <c r="CA149" s="25"/>
      <c r="CB149" s="101" t="str">
        <f>IF(AND(Table_Styles[[#This Row],[Selector]]&lt;&gt;"",Table_Styles[[#This Row],[Font Family Used]]&lt;&gt;"",Table_Styles[[#This Row],[Font Weight Used]]&lt;&gt;""),Table_Styles[[#This Row],[Font Family Used]]&amp;" "&amp;Table_Styles[[#This Row],[Font Weight Used]],"")</f>
        <v/>
      </c>
      <c r="CC149" s="101" t="str">
        <f ca="1">IF(AND(Table_Styles[[#This Row],[Selector]],COUNTIF(OFFSET(CC:CC,0,0,ROW()-1,1),"="&amp;Table_Styles[[#This Row],[Font]])=0),Table_Styles[[#This Row],[Font]],"")</f>
        <v/>
      </c>
      <c r="CD149" s="101" t="str">
        <f ca="1">IF(Table_Styles[[#This Row],[Unique Font]]&lt;&gt;"",
"{""fontFamily"":"""&amp;Table_Styles[[#This Row],[Font Family Used]]&amp;""",""fontWeight"":"&amp;Table_Styles[[#This Row],[Font Weight Used]]&amp;"}","")</f>
        <v/>
      </c>
      <c r="CE14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9" s="101" t="str">
        <f>IF(AND(Table_Styles[[#This Row],[Selector]]&lt;&gt;"", Table_Styles[[#This Row],[Config Properties]]&lt;&gt;""),
Table_Styles[[#This Row],[Selector]]&amp;" { "&amp;Table_Styles[[#This Row],[Config Properties]]&amp;" }","")</f>
        <v/>
      </c>
      <c r="CG149" s="101" t="str">
        <f xml:space="preserve">
SUBSTITUTE(SUBSTITUTE(SUBSTITUTE(SUBSTITUTE(SUBSTITUTE(SUBSTITUTE(SUBSTITUTE(SUBSTITUTE(Table_Styles[[#This Row],[Config]],
" {","{"),
"{ ","{"),
" }","}"),
"} ","}"),
" ,",","),
", ",","),
" :",":"),
": ",":")</f>
        <v/>
      </c>
    </row>
    <row r="150" spans="2:85" ht="21" customHeight="1">
      <c r="B150" s="175" t="s">
        <v>501</v>
      </c>
      <c r="C150" s="105" t="s">
        <v>550</v>
      </c>
      <c r="D150" s="25"/>
      <c r="E150" s="25"/>
      <c r="F150" s="25" t="str">
        <f>IF(Table_Styles[[#This Row],[Font Family]]&lt;&gt;"",Table_Styles[[#This Row],[Font Family]],IF(Table_Styles[[#This Row],[Font Family Default]]&lt;&gt;"",Table_Styles[[#This Row],[Font Family Default]],""))</f>
        <v/>
      </c>
      <c r="G150" s="25"/>
      <c r="H150" s="25"/>
      <c r="I150" s="25" t="str">
        <f>IF(Table_Styles[[#This Row],[Font Size]]&lt;&gt;"",Table_Styles[[#This Row],[Font Size]],IF(Table_Styles[[#This Row],[Font Size Default]]&lt;&gt;"",Table_Styles[[#This Row],[Font Size Default]],""))</f>
        <v/>
      </c>
      <c r="J150" s="25"/>
      <c r="K150" s="25"/>
      <c r="L150" s="25" t="str">
        <f>IF(Table_Styles[[#This Row],[Font Weight]]&lt;&gt;"",Table_Styles[[#This Row],[Font Weight]],IF(Table_Styles[[#This Row],[Font Weight Default]]&lt;&gt;"",Table_Styles[[#This Row],[Font Weight Default]],""))</f>
        <v/>
      </c>
      <c r="M150" s="25"/>
      <c r="N150" s="25"/>
      <c r="O150" s="25" t="str">
        <f>IF(Table_Styles[[#This Row],[Colour]]&lt;&gt;"",Table_Styles[[#This Row],[Colour]],IF(Table_Styles[[#This Row],[Colour Default]]&lt;&gt;"",Table_Styles[[#This Row],[Colour Default]],""))</f>
        <v/>
      </c>
      <c r="P150" s="25"/>
      <c r="Q150" s="25"/>
      <c r="R150" s="25" t="str">
        <f>IF(Table_Styles[[#This Row],[Background]]&lt;&gt;"",Table_Styles[[#This Row],[Background]],IF(Table_Styles[[#This Row],[Background Default]]&lt;&gt;"",Table_Styles[[#This Row],[Background Default]],""))</f>
        <v/>
      </c>
      <c r="S150" s="25"/>
      <c r="T150" s="25"/>
      <c r="U150" s="25" t="str">
        <f>IF(Table_Styles[[#This Row],[Border]]&lt;&gt;"",Table_Styles[[#This Row],[Border]],IF(Table_Styles[[#This Row],[Border Default]]&lt;&gt;"",Table_Styles[[#This Row],[Border Default]],""))</f>
        <v/>
      </c>
      <c r="V150" s="25"/>
      <c r="W150" s="25"/>
      <c r="X150" s="25" t="str">
        <f>IF(Table_Styles[[#This Row],[Border Radius]]&lt;&gt;"",Table_Styles[[#This Row],[Border Radius]],IF(Table_Styles[[#This Row],[Border Radius Default]]&lt;&gt;"",Table_Styles[[#This Row],[Border Radius Default]],""))</f>
        <v/>
      </c>
      <c r="Y150" s="25"/>
      <c r="Z150" s="25"/>
      <c r="AA150" s="25" t="str">
        <f>IF(Table_Styles[[#This Row],[MT]]&lt;&gt;"",Table_Styles[[#This Row],[MT]],IF(Table_Styles[[#This Row],[MT Default]]&lt;&gt;"",Table_Styles[[#This Row],[MT Default]],""))</f>
        <v/>
      </c>
      <c r="AB150" s="25"/>
      <c r="AC150" s="25"/>
      <c r="AD150" s="25" t="str">
        <f>IF(Table_Styles[[#This Row],[MR]]&lt;&gt;"",Table_Styles[[#This Row],[MR]],IF(Table_Styles[[#This Row],[MR Default]]&lt;&gt;"",Table_Styles[[#This Row],[MR Default]],""))</f>
        <v/>
      </c>
      <c r="AE150" s="25"/>
      <c r="AF150" s="25"/>
      <c r="AG150" s="25" t="str">
        <f>IF(Table_Styles[[#This Row],[MB]]&lt;&gt;"",Table_Styles[[#This Row],[MB]],IF(Table_Styles[[#This Row],[MB Default]]&lt;&gt;"",Table_Styles[[#This Row],[MB Default]],""))</f>
        <v/>
      </c>
      <c r="AH150" s="25"/>
      <c r="AI150" s="25"/>
      <c r="AJ150" s="25" t="str">
        <f>IF(Table_Styles[[#This Row],[ML]]&lt;&gt;"",Table_Styles[[#This Row],[ML]],IF(Table_Styles[[#This Row],[ML Default]]&lt;&gt;"",Table_Styles[[#This Row],[ML Default]],""))</f>
        <v/>
      </c>
      <c r="AK150" s="25"/>
      <c r="AL150" s="25"/>
      <c r="AM150" s="25" t="str">
        <f>IF(Table_Styles[[#This Row],[PT]]&lt;&gt;"",Table_Styles[[#This Row],[PT]],IF(Table_Styles[[#This Row],[PT Default]]&lt;&gt;"",Table_Styles[[#This Row],[PT Default]],""))</f>
        <v/>
      </c>
      <c r="AN150" s="25"/>
      <c r="AO150" s="25"/>
      <c r="AP150" s="25" t="str">
        <f>IF(Table_Styles[[#This Row],[PR]]&lt;&gt;"",Table_Styles[[#This Row],[PR]],IF(Table_Styles[[#This Row],[PR Default]]&lt;&gt;"",Table_Styles[[#This Row],[PR Default]],""))</f>
        <v/>
      </c>
      <c r="AQ150" s="25"/>
      <c r="AR150" s="25"/>
      <c r="AS150" s="25" t="str">
        <f>IF(Table_Styles[[#This Row],[PB]]&lt;&gt;"",Table_Styles[[#This Row],[PB]],IF(Table_Styles[[#This Row],[PB Default]]&lt;&gt;"",Table_Styles[[#This Row],[PB Default]],""))</f>
        <v/>
      </c>
      <c r="AT150" s="25"/>
      <c r="AU150" s="25"/>
      <c r="AV150" s="25" t="str">
        <f>IF(Table_Styles[[#This Row],[PL]]&lt;&gt;"",Table_Styles[[#This Row],[PL]],IF(Table_Styles[[#This Row],[PL Default]]&lt;&gt;"",Table_Styles[[#This Row],[PL Default]],""))</f>
        <v/>
      </c>
      <c r="AW150" s="25"/>
      <c r="AX150" s="25"/>
      <c r="AY150" s="25" t="str">
        <f>IF(Table_Styles[[#This Row],[BT]]&lt;&gt;"",Table_Styles[[#This Row],[BT]],IF(Table_Styles[[#This Row],[BT Default]]&lt;&gt;"",Table_Styles[[#This Row],[BT Default]],""))</f>
        <v/>
      </c>
      <c r="AZ150" s="25"/>
      <c r="BA150" s="25"/>
      <c r="BB150" s="25" t="str">
        <f>IF(Table_Styles[[#This Row],[BR]]&lt;&gt;"",Table_Styles[[#This Row],[BR]],IF(Table_Styles[[#This Row],[BR Default]]&lt;&gt;"",Table_Styles[[#This Row],[BR Default]],""))</f>
        <v/>
      </c>
      <c r="BC150" s="25"/>
      <c r="BD150" s="25"/>
      <c r="BE150" s="25" t="str">
        <f>IF(Table_Styles[[#This Row],[BB]]&lt;&gt;"",Table_Styles[[#This Row],[BB]],IF(Table_Styles[[#This Row],[BB Default]]&lt;&gt;"",Table_Styles[[#This Row],[BB Default]],""))</f>
        <v/>
      </c>
      <c r="BF150" s="25"/>
      <c r="BG150" s="25"/>
      <c r="BH150" s="25" t="str">
        <f>IF(Table_Styles[[#This Row],[BL]]&lt;&gt;"",Table_Styles[[#This Row],[BL]],IF(Table_Styles[[#This Row],[BL Default]]&lt;&gt;"",Table_Styles[[#This Row],[BL Default]],""))</f>
        <v/>
      </c>
      <c r="BI150" s="25"/>
      <c r="BJ150" s="60"/>
      <c r="BK150" s="25" t="str">
        <f>IF(Table_Styles[[#This Row],[Width]]&lt;&gt;"",Table_Styles[[#This Row],[Width]],IF(Table_Styles[[#This Row],[Width Default]]&lt;&gt;"",Table_Styles[[#This Row],[Width Default]],""))</f>
        <v/>
      </c>
      <c r="BL150" s="25"/>
      <c r="BM150" s="25"/>
      <c r="BN150" s="25" t="str">
        <f>IF(Table_Styles[[#This Row],[Height]]&lt;&gt;"",Table_Styles[[#This Row],[Height]],IF(Table_Styles[[#This Row],[Height Default]]&lt;&gt;"",Table_Styles[[#This Row],[Height Default]],""))</f>
        <v/>
      </c>
      <c r="BO150" s="25"/>
      <c r="BP150" s="25"/>
      <c r="BQ150" s="25" t="str">
        <f>IF(Table_Styles[[#This Row],[Top]]&lt;&gt;"",Table_Styles[[#This Row],[Top]],IF(Table_Styles[[#This Row],[Top Default]]&lt;&gt;"",Table_Styles[[#This Row],[Top Default]],""))</f>
        <v/>
      </c>
      <c r="BR150" s="25"/>
      <c r="BS150" s="25"/>
      <c r="BT150" s="25" t="str">
        <f>IF(Table_Styles[[#This Row],[Right]]&lt;&gt;"",Table_Styles[[#This Row],[Right]],IF(Table_Styles[[#This Row],[Right Default]]&lt;&gt;"",Table_Styles[[#This Row],[Right Default]],""))</f>
        <v/>
      </c>
      <c r="BU150" s="25"/>
      <c r="BV150" s="25"/>
      <c r="BW150" s="25" t="str">
        <f>IF(Table_Styles[[#This Row],[Bottom]]&lt;&gt;"",Table_Styles[[#This Row],[Bottom]],IF(Table_Styles[[#This Row],[Bottom Default]]&lt;&gt;"",Table_Styles[[#This Row],[Bottom Default]],""))</f>
        <v/>
      </c>
      <c r="BX150" s="25"/>
      <c r="BY150" s="25"/>
      <c r="BZ150" s="25" t="str">
        <f>IF(Table_Styles[[#This Row],[Left]]&lt;&gt;"",Table_Styles[[#This Row],[Left]],IF(Table_Styles[[#This Row],[Left Default]]&lt;&gt;"",Table_Styles[[#This Row],[Left Default]],""))</f>
        <v/>
      </c>
      <c r="CA150" s="25"/>
      <c r="CB150" s="101" t="str">
        <f>IF(AND(Table_Styles[[#This Row],[Selector]]&lt;&gt;"",Table_Styles[[#This Row],[Font Family Used]]&lt;&gt;"",Table_Styles[[#This Row],[Font Weight Used]]&lt;&gt;""),Table_Styles[[#This Row],[Font Family Used]]&amp;" "&amp;Table_Styles[[#This Row],[Font Weight Used]],"")</f>
        <v/>
      </c>
      <c r="CC150" s="101" t="str">
        <f ca="1">IF(AND(Table_Styles[[#This Row],[Selector]],COUNTIF(OFFSET(CC:CC,0,0,ROW()-1,1),"="&amp;Table_Styles[[#This Row],[Font]])=0),Table_Styles[[#This Row],[Font]],"")</f>
        <v/>
      </c>
      <c r="CD150" s="101" t="str">
        <f ca="1">IF(Table_Styles[[#This Row],[Unique Font]]&lt;&gt;"",
"{""fontFamily"":"""&amp;Table_Styles[[#This Row],[Font Family Used]]&amp;""",""fontWeight"":"&amp;Table_Styles[[#This Row],[Font Weight Used]]&amp;"}","")</f>
        <v/>
      </c>
      <c r="CE15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50" s="101" t="str">
        <f>IF(AND(Table_Styles[[#This Row],[Selector]]&lt;&gt;"", Table_Styles[[#This Row],[Config Properties]]&lt;&gt;""),
Table_Styles[[#This Row],[Selector]]&amp;" { "&amp;Table_Styles[[#This Row],[Config Properties]]&amp;" }","")</f>
        <v/>
      </c>
      <c r="CG150" s="101" t="str">
        <f xml:space="preserve">
SUBSTITUTE(SUBSTITUTE(SUBSTITUTE(SUBSTITUTE(SUBSTITUTE(SUBSTITUTE(SUBSTITUTE(SUBSTITUTE(Table_Styles[[#This Row],[Config]],
" {","{"),
"{ ","{"),
" }","}"),
"} ","}"),
" ,",","),
", ",","),
" :",":"),
": ",":")</f>
        <v/>
      </c>
    </row>
    <row r="151" spans="2:85" ht="21" customHeight="1">
      <c r="B151" s="175" t="s">
        <v>503</v>
      </c>
      <c r="C151" s="105" t="s">
        <v>551</v>
      </c>
      <c r="D151" s="25"/>
      <c r="E151" s="25"/>
      <c r="F151" s="25" t="str">
        <f>IF(Table_Styles[[#This Row],[Font Family]]&lt;&gt;"",Table_Styles[[#This Row],[Font Family]],IF(Table_Styles[[#This Row],[Font Family Default]]&lt;&gt;"",Table_Styles[[#This Row],[Font Family Default]],""))</f>
        <v/>
      </c>
      <c r="G151" s="25"/>
      <c r="H151" s="25"/>
      <c r="I151" s="25" t="str">
        <f>IF(Table_Styles[[#This Row],[Font Size]]&lt;&gt;"",Table_Styles[[#This Row],[Font Size]],IF(Table_Styles[[#This Row],[Font Size Default]]&lt;&gt;"",Table_Styles[[#This Row],[Font Size Default]],""))</f>
        <v/>
      </c>
      <c r="J151" s="25"/>
      <c r="K151" s="25"/>
      <c r="L151" s="25" t="str">
        <f>IF(Table_Styles[[#This Row],[Font Weight]]&lt;&gt;"",Table_Styles[[#This Row],[Font Weight]],IF(Table_Styles[[#This Row],[Font Weight Default]]&lt;&gt;"",Table_Styles[[#This Row],[Font Weight Default]],""))</f>
        <v/>
      </c>
      <c r="M151" s="25"/>
      <c r="N151" s="25"/>
      <c r="O151" s="25" t="str">
        <f>IF(Table_Styles[[#This Row],[Colour]]&lt;&gt;"",Table_Styles[[#This Row],[Colour]],IF(Table_Styles[[#This Row],[Colour Default]]&lt;&gt;"",Table_Styles[[#This Row],[Colour Default]],""))</f>
        <v/>
      </c>
      <c r="P151" s="25"/>
      <c r="Q151" s="25"/>
      <c r="R151" s="25" t="str">
        <f>IF(Table_Styles[[#This Row],[Background]]&lt;&gt;"",Table_Styles[[#This Row],[Background]],IF(Table_Styles[[#This Row],[Background Default]]&lt;&gt;"",Table_Styles[[#This Row],[Background Default]],""))</f>
        <v/>
      </c>
      <c r="S151" s="25"/>
      <c r="T151" s="25"/>
      <c r="U151" s="25" t="str">
        <f>IF(Table_Styles[[#This Row],[Border]]&lt;&gt;"",Table_Styles[[#This Row],[Border]],IF(Table_Styles[[#This Row],[Border Default]]&lt;&gt;"",Table_Styles[[#This Row],[Border Default]],""))</f>
        <v/>
      </c>
      <c r="V151" s="25"/>
      <c r="W151" s="25"/>
      <c r="X151" s="25" t="str">
        <f>IF(Table_Styles[[#This Row],[Border Radius]]&lt;&gt;"",Table_Styles[[#This Row],[Border Radius]],IF(Table_Styles[[#This Row],[Border Radius Default]]&lt;&gt;"",Table_Styles[[#This Row],[Border Radius Default]],""))</f>
        <v/>
      </c>
      <c r="Y151" s="25"/>
      <c r="Z151" s="25"/>
      <c r="AA151" s="25" t="str">
        <f>IF(Table_Styles[[#This Row],[MT]]&lt;&gt;"",Table_Styles[[#This Row],[MT]],IF(Table_Styles[[#This Row],[MT Default]]&lt;&gt;"",Table_Styles[[#This Row],[MT Default]],""))</f>
        <v/>
      </c>
      <c r="AB151" s="25"/>
      <c r="AC151" s="25"/>
      <c r="AD151" s="25" t="str">
        <f>IF(Table_Styles[[#This Row],[MR]]&lt;&gt;"",Table_Styles[[#This Row],[MR]],IF(Table_Styles[[#This Row],[MR Default]]&lt;&gt;"",Table_Styles[[#This Row],[MR Default]],""))</f>
        <v/>
      </c>
      <c r="AE151" s="25"/>
      <c r="AF151" s="25"/>
      <c r="AG151" s="25" t="str">
        <f>IF(Table_Styles[[#This Row],[MB]]&lt;&gt;"",Table_Styles[[#This Row],[MB]],IF(Table_Styles[[#This Row],[MB Default]]&lt;&gt;"",Table_Styles[[#This Row],[MB Default]],""))</f>
        <v/>
      </c>
      <c r="AH151" s="25"/>
      <c r="AI151" s="25"/>
      <c r="AJ151" s="25" t="str">
        <f>IF(Table_Styles[[#This Row],[ML]]&lt;&gt;"",Table_Styles[[#This Row],[ML]],IF(Table_Styles[[#This Row],[ML Default]]&lt;&gt;"",Table_Styles[[#This Row],[ML Default]],""))</f>
        <v/>
      </c>
      <c r="AK151" s="25"/>
      <c r="AL151" s="25"/>
      <c r="AM151" s="25" t="str">
        <f>IF(Table_Styles[[#This Row],[PT]]&lt;&gt;"",Table_Styles[[#This Row],[PT]],IF(Table_Styles[[#This Row],[PT Default]]&lt;&gt;"",Table_Styles[[#This Row],[PT Default]],""))</f>
        <v/>
      </c>
      <c r="AN151" s="25"/>
      <c r="AO151" s="25"/>
      <c r="AP151" s="25" t="str">
        <f>IF(Table_Styles[[#This Row],[PR]]&lt;&gt;"",Table_Styles[[#This Row],[PR]],IF(Table_Styles[[#This Row],[PR Default]]&lt;&gt;"",Table_Styles[[#This Row],[PR Default]],""))</f>
        <v/>
      </c>
      <c r="AQ151" s="25"/>
      <c r="AR151" s="25"/>
      <c r="AS151" s="25" t="str">
        <f>IF(Table_Styles[[#This Row],[PB]]&lt;&gt;"",Table_Styles[[#This Row],[PB]],IF(Table_Styles[[#This Row],[PB Default]]&lt;&gt;"",Table_Styles[[#This Row],[PB Default]],""))</f>
        <v/>
      </c>
      <c r="AT151" s="25"/>
      <c r="AU151" s="25"/>
      <c r="AV151" s="25" t="str">
        <f>IF(Table_Styles[[#This Row],[PL]]&lt;&gt;"",Table_Styles[[#This Row],[PL]],IF(Table_Styles[[#This Row],[PL Default]]&lt;&gt;"",Table_Styles[[#This Row],[PL Default]],""))</f>
        <v/>
      </c>
      <c r="AW151" s="25"/>
      <c r="AX151" s="25"/>
      <c r="AY151" s="25" t="str">
        <f>IF(Table_Styles[[#This Row],[BT]]&lt;&gt;"",Table_Styles[[#This Row],[BT]],IF(Table_Styles[[#This Row],[BT Default]]&lt;&gt;"",Table_Styles[[#This Row],[BT Default]],""))</f>
        <v/>
      </c>
      <c r="AZ151" s="25"/>
      <c r="BA151" s="25"/>
      <c r="BB151" s="25" t="str">
        <f>IF(Table_Styles[[#This Row],[BR]]&lt;&gt;"",Table_Styles[[#This Row],[BR]],IF(Table_Styles[[#This Row],[BR Default]]&lt;&gt;"",Table_Styles[[#This Row],[BR Default]],""))</f>
        <v/>
      </c>
      <c r="BC151" s="25"/>
      <c r="BD151" s="25"/>
      <c r="BE151" s="25" t="str">
        <f>IF(Table_Styles[[#This Row],[BB]]&lt;&gt;"",Table_Styles[[#This Row],[BB]],IF(Table_Styles[[#This Row],[BB Default]]&lt;&gt;"",Table_Styles[[#This Row],[BB Default]],""))</f>
        <v/>
      </c>
      <c r="BF151" s="25"/>
      <c r="BG151" s="25"/>
      <c r="BH151" s="25" t="str">
        <f>IF(Table_Styles[[#This Row],[BL]]&lt;&gt;"",Table_Styles[[#This Row],[BL]],IF(Table_Styles[[#This Row],[BL Default]]&lt;&gt;"",Table_Styles[[#This Row],[BL Default]],""))</f>
        <v/>
      </c>
      <c r="BI151" s="25"/>
      <c r="BJ151" s="60"/>
      <c r="BK151" s="25" t="str">
        <f>IF(Table_Styles[[#This Row],[Width]]&lt;&gt;"",Table_Styles[[#This Row],[Width]],IF(Table_Styles[[#This Row],[Width Default]]&lt;&gt;"",Table_Styles[[#This Row],[Width Default]],""))</f>
        <v/>
      </c>
      <c r="BL151" s="25"/>
      <c r="BM151" s="25"/>
      <c r="BN151" s="25" t="str">
        <f>IF(Table_Styles[[#This Row],[Height]]&lt;&gt;"",Table_Styles[[#This Row],[Height]],IF(Table_Styles[[#This Row],[Height Default]]&lt;&gt;"",Table_Styles[[#This Row],[Height Default]],""))</f>
        <v/>
      </c>
      <c r="BO151" s="25"/>
      <c r="BP151" s="25"/>
      <c r="BQ151" s="25" t="str">
        <f>IF(Table_Styles[[#This Row],[Top]]&lt;&gt;"",Table_Styles[[#This Row],[Top]],IF(Table_Styles[[#This Row],[Top Default]]&lt;&gt;"",Table_Styles[[#This Row],[Top Default]],""))</f>
        <v/>
      </c>
      <c r="BR151" s="25"/>
      <c r="BS151" s="25"/>
      <c r="BT151" s="25" t="str">
        <f>IF(Table_Styles[[#This Row],[Right]]&lt;&gt;"",Table_Styles[[#This Row],[Right]],IF(Table_Styles[[#This Row],[Right Default]]&lt;&gt;"",Table_Styles[[#This Row],[Right Default]],""))</f>
        <v/>
      </c>
      <c r="BU151" s="25"/>
      <c r="BV151" s="25"/>
      <c r="BW151" s="25" t="str">
        <f>IF(Table_Styles[[#This Row],[Bottom]]&lt;&gt;"",Table_Styles[[#This Row],[Bottom]],IF(Table_Styles[[#This Row],[Bottom Default]]&lt;&gt;"",Table_Styles[[#This Row],[Bottom Default]],""))</f>
        <v/>
      </c>
      <c r="BX151" s="25"/>
      <c r="BY151" s="25"/>
      <c r="BZ151" s="25" t="str">
        <f>IF(Table_Styles[[#This Row],[Left]]&lt;&gt;"",Table_Styles[[#This Row],[Left]],IF(Table_Styles[[#This Row],[Left Default]]&lt;&gt;"",Table_Styles[[#This Row],[Left Default]],""))</f>
        <v/>
      </c>
      <c r="CA151" s="25"/>
      <c r="CB151" s="101" t="str">
        <f>IF(AND(Table_Styles[[#This Row],[Selector]]&lt;&gt;"",Table_Styles[[#This Row],[Font Family Used]]&lt;&gt;"",Table_Styles[[#This Row],[Font Weight Used]]&lt;&gt;""),Table_Styles[[#This Row],[Font Family Used]]&amp;" "&amp;Table_Styles[[#This Row],[Font Weight Used]],"")</f>
        <v/>
      </c>
      <c r="CC151" s="101" t="str">
        <f ca="1">IF(AND(Table_Styles[[#This Row],[Selector]],COUNTIF(OFFSET(CC:CC,0,0,ROW()-1,1),"="&amp;Table_Styles[[#This Row],[Font]])=0),Table_Styles[[#This Row],[Font]],"")</f>
        <v/>
      </c>
      <c r="CD151" s="101" t="str">
        <f ca="1">IF(Table_Styles[[#This Row],[Unique Font]]&lt;&gt;"",
"{""fontFamily"":"""&amp;Table_Styles[[#This Row],[Font Family Used]]&amp;""",""fontWeight"":"&amp;Table_Styles[[#This Row],[Font Weight Used]]&amp;"}","")</f>
        <v/>
      </c>
      <c r="CE15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51" s="101" t="str">
        <f>IF(AND(Table_Styles[[#This Row],[Selector]]&lt;&gt;"", Table_Styles[[#This Row],[Config Properties]]&lt;&gt;""),
Table_Styles[[#This Row],[Selector]]&amp;" { "&amp;Table_Styles[[#This Row],[Config Properties]]&amp;" }","")</f>
        <v/>
      </c>
      <c r="CG151" s="101" t="str">
        <f xml:space="preserve">
SUBSTITUTE(SUBSTITUTE(SUBSTITUTE(SUBSTITUTE(SUBSTITUTE(SUBSTITUTE(SUBSTITUTE(SUBSTITUTE(Table_Styles[[#This Row],[Config]],
" {","{"),
"{ ","{"),
" }","}"),
"} ","}"),
" ,",","),
", ",","),
" :",":"),
": ",":")</f>
        <v/>
      </c>
    </row>
    <row r="152" spans="2:85" ht="21" customHeight="1">
      <c r="B152" s="174" t="s">
        <v>505</v>
      </c>
      <c r="C152" s="105" t="s">
        <v>552</v>
      </c>
      <c r="D152" s="25"/>
      <c r="E152" s="25"/>
      <c r="F152" s="25" t="str">
        <f>IF(Table_Styles[[#This Row],[Font Family]]&lt;&gt;"",Table_Styles[[#This Row],[Font Family]],IF(Table_Styles[[#This Row],[Font Family Default]]&lt;&gt;"",Table_Styles[[#This Row],[Font Family Default]],""))</f>
        <v/>
      </c>
      <c r="G152" s="25"/>
      <c r="H152" s="25"/>
      <c r="I152" s="25" t="str">
        <f>IF(Table_Styles[[#This Row],[Font Size]]&lt;&gt;"",Table_Styles[[#This Row],[Font Size]],IF(Table_Styles[[#This Row],[Font Size Default]]&lt;&gt;"",Table_Styles[[#This Row],[Font Size Default]],""))</f>
        <v/>
      </c>
      <c r="J152" s="25"/>
      <c r="K152" s="25"/>
      <c r="L152" s="25" t="str">
        <f>IF(Table_Styles[[#This Row],[Font Weight]]&lt;&gt;"",Table_Styles[[#This Row],[Font Weight]],IF(Table_Styles[[#This Row],[Font Weight Default]]&lt;&gt;"",Table_Styles[[#This Row],[Font Weight Default]],""))</f>
        <v/>
      </c>
      <c r="M152" s="25"/>
      <c r="N152" s="25"/>
      <c r="O152" s="25" t="str">
        <f>IF(Table_Styles[[#This Row],[Colour]]&lt;&gt;"",Table_Styles[[#This Row],[Colour]],IF(Table_Styles[[#This Row],[Colour Default]]&lt;&gt;"",Table_Styles[[#This Row],[Colour Default]],""))</f>
        <v/>
      </c>
      <c r="P152" s="25"/>
      <c r="Q152" s="25" t="str">
        <f>Colour_Background_2</f>
        <v>#cfdaeb</v>
      </c>
      <c r="R152" s="25" t="str">
        <f>IF(Table_Styles[[#This Row],[Background]]&lt;&gt;"",Table_Styles[[#This Row],[Background]],IF(Table_Styles[[#This Row],[Background Default]]&lt;&gt;"",Table_Styles[[#This Row],[Background Default]],""))</f>
        <v>#cfdaeb</v>
      </c>
      <c r="S152" s="25"/>
      <c r="T152" s="25"/>
      <c r="U152" s="25" t="str">
        <f>IF(Table_Styles[[#This Row],[Border]]&lt;&gt;"",Table_Styles[[#This Row],[Border]],IF(Table_Styles[[#This Row],[Border Default]]&lt;&gt;"",Table_Styles[[#This Row],[Border Default]],""))</f>
        <v/>
      </c>
      <c r="V152" s="25"/>
      <c r="W152" s="25"/>
      <c r="X152" s="25" t="str">
        <f>IF(Table_Styles[[#This Row],[Border Radius]]&lt;&gt;"",Table_Styles[[#This Row],[Border Radius]],IF(Table_Styles[[#This Row],[Border Radius Default]]&lt;&gt;"",Table_Styles[[#This Row],[Border Radius Default]],""))</f>
        <v/>
      </c>
      <c r="Y152" s="25"/>
      <c r="Z152" s="25"/>
      <c r="AA152" s="25" t="str">
        <f>IF(Table_Styles[[#This Row],[MT]]&lt;&gt;"",Table_Styles[[#This Row],[MT]],IF(Table_Styles[[#This Row],[MT Default]]&lt;&gt;"",Table_Styles[[#This Row],[MT Default]],""))</f>
        <v/>
      </c>
      <c r="AB152" s="25"/>
      <c r="AC152" s="25"/>
      <c r="AD152" s="25" t="str">
        <f>IF(Table_Styles[[#This Row],[MR]]&lt;&gt;"",Table_Styles[[#This Row],[MR]],IF(Table_Styles[[#This Row],[MR Default]]&lt;&gt;"",Table_Styles[[#This Row],[MR Default]],""))</f>
        <v/>
      </c>
      <c r="AE152" s="25"/>
      <c r="AF152" s="25"/>
      <c r="AG152" s="25" t="str">
        <f>IF(Table_Styles[[#This Row],[MB]]&lt;&gt;"",Table_Styles[[#This Row],[MB]],IF(Table_Styles[[#This Row],[MB Default]]&lt;&gt;"",Table_Styles[[#This Row],[MB Default]],""))</f>
        <v/>
      </c>
      <c r="AH152" s="25"/>
      <c r="AI152" s="25"/>
      <c r="AJ152" s="25" t="str">
        <f>IF(Table_Styles[[#This Row],[ML]]&lt;&gt;"",Table_Styles[[#This Row],[ML]],IF(Table_Styles[[#This Row],[ML Default]]&lt;&gt;"",Table_Styles[[#This Row],[ML Default]],""))</f>
        <v/>
      </c>
      <c r="AK152" s="25"/>
      <c r="AL152" s="25"/>
      <c r="AM152" s="25" t="str">
        <f>IF(Table_Styles[[#This Row],[PT]]&lt;&gt;"",Table_Styles[[#This Row],[PT]],IF(Table_Styles[[#This Row],[PT Default]]&lt;&gt;"",Table_Styles[[#This Row],[PT Default]],""))</f>
        <v/>
      </c>
      <c r="AN152" s="25"/>
      <c r="AO152" s="25"/>
      <c r="AP152" s="25" t="str">
        <f>IF(Table_Styles[[#This Row],[PR]]&lt;&gt;"",Table_Styles[[#This Row],[PR]],IF(Table_Styles[[#This Row],[PR Default]]&lt;&gt;"",Table_Styles[[#This Row],[PR Default]],""))</f>
        <v/>
      </c>
      <c r="AQ152" s="25"/>
      <c r="AR152" s="25"/>
      <c r="AS152" s="25" t="str">
        <f>IF(Table_Styles[[#This Row],[PB]]&lt;&gt;"",Table_Styles[[#This Row],[PB]],IF(Table_Styles[[#This Row],[PB Default]]&lt;&gt;"",Table_Styles[[#This Row],[PB Default]],""))</f>
        <v/>
      </c>
      <c r="AT152" s="25"/>
      <c r="AU152" s="25"/>
      <c r="AV152" s="25" t="str">
        <f>IF(Table_Styles[[#This Row],[PL]]&lt;&gt;"",Table_Styles[[#This Row],[PL]],IF(Table_Styles[[#This Row],[PL Default]]&lt;&gt;"",Table_Styles[[#This Row],[PL Default]],""))</f>
        <v/>
      </c>
      <c r="AW152" s="25"/>
      <c r="AX152" s="25"/>
      <c r="AY152" s="25" t="str">
        <f>IF(Table_Styles[[#This Row],[BT]]&lt;&gt;"",Table_Styles[[#This Row],[BT]],IF(Table_Styles[[#This Row],[BT Default]]&lt;&gt;"",Table_Styles[[#This Row],[BT Default]],""))</f>
        <v/>
      </c>
      <c r="AZ152" s="25"/>
      <c r="BA152" s="25"/>
      <c r="BB152" s="25" t="str">
        <f>IF(Table_Styles[[#This Row],[BR]]&lt;&gt;"",Table_Styles[[#This Row],[BR]],IF(Table_Styles[[#This Row],[BR Default]]&lt;&gt;"",Table_Styles[[#This Row],[BR Default]],""))</f>
        <v/>
      </c>
      <c r="BC152" s="25"/>
      <c r="BD152" s="25"/>
      <c r="BE152" s="25" t="str">
        <f>IF(Table_Styles[[#This Row],[BB]]&lt;&gt;"",Table_Styles[[#This Row],[BB]],IF(Table_Styles[[#This Row],[BB Default]]&lt;&gt;"",Table_Styles[[#This Row],[BB Default]],""))</f>
        <v/>
      </c>
      <c r="BF152" s="25"/>
      <c r="BG152" s="25"/>
      <c r="BH152" s="25" t="str">
        <f>IF(Table_Styles[[#This Row],[BL]]&lt;&gt;"",Table_Styles[[#This Row],[BL]],IF(Table_Styles[[#This Row],[BL Default]]&lt;&gt;"",Table_Styles[[#This Row],[BL Default]],""))</f>
        <v/>
      </c>
      <c r="BI152" s="25"/>
      <c r="BJ152" s="60"/>
      <c r="BK152" s="25" t="str">
        <f>IF(Table_Styles[[#This Row],[Width]]&lt;&gt;"",Table_Styles[[#This Row],[Width]],IF(Table_Styles[[#This Row],[Width Default]]&lt;&gt;"",Table_Styles[[#This Row],[Width Default]],""))</f>
        <v/>
      </c>
      <c r="BL152" s="25"/>
      <c r="BM152" s="25"/>
      <c r="BN152" s="25" t="str">
        <f>IF(Table_Styles[[#This Row],[Height]]&lt;&gt;"",Table_Styles[[#This Row],[Height]],IF(Table_Styles[[#This Row],[Height Default]]&lt;&gt;"",Table_Styles[[#This Row],[Height Default]],""))</f>
        <v/>
      </c>
      <c r="BO152" s="25"/>
      <c r="BP152" s="25"/>
      <c r="BQ152" s="25" t="str">
        <f>IF(Table_Styles[[#This Row],[Top]]&lt;&gt;"",Table_Styles[[#This Row],[Top]],IF(Table_Styles[[#This Row],[Top Default]]&lt;&gt;"",Table_Styles[[#This Row],[Top Default]],""))</f>
        <v/>
      </c>
      <c r="BR152" s="25"/>
      <c r="BS152" s="25"/>
      <c r="BT152" s="25" t="str">
        <f>IF(Table_Styles[[#This Row],[Right]]&lt;&gt;"",Table_Styles[[#This Row],[Right]],IF(Table_Styles[[#This Row],[Right Default]]&lt;&gt;"",Table_Styles[[#This Row],[Right Default]],""))</f>
        <v/>
      </c>
      <c r="BU152" s="25"/>
      <c r="BV152" s="25"/>
      <c r="BW152" s="25" t="str">
        <f>IF(Table_Styles[[#This Row],[Bottom]]&lt;&gt;"",Table_Styles[[#This Row],[Bottom]],IF(Table_Styles[[#This Row],[Bottom Default]]&lt;&gt;"",Table_Styles[[#This Row],[Bottom Default]],""))</f>
        <v/>
      </c>
      <c r="BX152" s="25"/>
      <c r="BY152" s="25"/>
      <c r="BZ152" s="25" t="str">
        <f>IF(Table_Styles[[#This Row],[Left]]&lt;&gt;"",Table_Styles[[#This Row],[Left]],IF(Table_Styles[[#This Row],[Left Default]]&lt;&gt;"",Table_Styles[[#This Row],[Left Default]],""))</f>
        <v/>
      </c>
      <c r="CA152" s="25"/>
      <c r="CB152" s="101" t="str">
        <f>IF(AND(Table_Styles[[#This Row],[Selector]]&lt;&gt;"",Table_Styles[[#This Row],[Font Family Used]]&lt;&gt;"",Table_Styles[[#This Row],[Font Weight Used]]&lt;&gt;""),Table_Styles[[#This Row],[Font Family Used]]&amp;" "&amp;Table_Styles[[#This Row],[Font Weight Used]],"")</f>
        <v/>
      </c>
      <c r="CC152" s="101" t="str">
        <f ca="1">IF(AND(Table_Styles[[#This Row],[Selector]],COUNTIF(OFFSET(CC:CC,0,0,ROW()-1,1),"="&amp;Table_Styles[[#This Row],[Font]])=0),Table_Styles[[#This Row],[Font]],"")</f>
        <v/>
      </c>
      <c r="CD152" s="101" t="str">
        <f ca="1">IF(Table_Styles[[#This Row],[Unique Font]]&lt;&gt;"",
"{""fontFamily"":"""&amp;Table_Styles[[#This Row],[Font Family Used]]&amp;""",""fontWeight"":"&amp;Table_Styles[[#This Row],[Font Weight Used]]&amp;"}","")</f>
        <v/>
      </c>
      <c r="CE15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#cfdaeb</v>
      </c>
      <c r="CF152" s="101" t="str">
        <f>IF(AND(Table_Styles[[#This Row],[Selector]]&lt;&gt;"", Table_Styles[[#This Row],[Config Properties]]&lt;&gt;""),
Table_Styles[[#This Row],[Selector]]&amp;" { "&amp;Table_Styles[[#This Row],[Config Properties]]&amp;" }","")</f>
        <v>#sidebar .body nav .btn.btn-secondary { background: #cfdaeb }</v>
      </c>
      <c r="CG152" s="101" t="str">
        <f xml:space="preserve">
SUBSTITUTE(SUBSTITUTE(SUBSTITUTE(SUBSTITUTE(SUBSTITUTE(SUBSTITUTE(SUBSTITUTE(SUBSTITUTE(Table_Styles[[#This Row],[Config]],
" {","{"),
"{ ","{"),
" }","}"),
"} ","}"),
" ,",","),
", ",","),
" :",":"),
": ",":")</f>
        <v>#sidebar .body nav .btn.btn-secondary{background:#cfdaeb}</v>
      </c>
    </row>
    <row r="153" spans="2:85" ht="21" customHeight="1">
      <c r="B153" s="174" t="s">
        <v>507</v>
      </c>
      <c r="C153" s="105" t="s">
        <v>553</v>
      </c>
      <c r="D153" s="25"/>
      <c r="E153" s="25"/>
      <c r="F153" s="25" t="str">
        <f>IF(Table_Styles[[#This Row],[Font Family]]&lt;&gt;"",Table_Styles[[#This Row],[Font Family]],IF(Table_Styles[[#This Row],[Font Family Default]]&lt;&gt;"",Table_Styles[[#This Row],[Font Family Default]],""))</f>
        <v/>
      </c>
      <c r="G153" s="25"/>
      <c r="H153" s="25"/>
      <c r="I153" s="25" t="str">
        <f>IF(Table_Styles[[#This Row],[Font Size]]&lt;&gt;"",Table_Styles[[#This Row],[Font Size]],IF(Table_Styles[[#This Row],[Font Size Default]]&lt;&gt;"",Table_Styles[[#This Row],[Font Size Default]],""))</f>
        <v/>
      </c>
      <c r="J153" s="25"/>
      <c r="K153" s="25"/>
      <c r="L153" s="25" t="str">
        <f>IF(Table_Styles[[#This Row],[Font Weight]]&lt;&gt;"",Table_Styles[[#This Row],[Font Weight]],IF(Table_Styles[[#This Row],[Font Weight Default]]&lt;&gt;"",Table_Styles[[#This Row],[Font Weight Default]],""))</f>
        <v/>
      </c>
      <c r="M153" s="25"/>
      <c r="N153" s="25"/>
      <c r="O153" s="25" t="str">
        <f>IF(Table_Styles[[#This Row],[Colour]]&lt;&gt;"",Table_Styles[[#This Row],[Colour]],IF(Table_Styles[[#This Row],[Colour Default]]&lt;&gt;"",Table_Styles[[#This Row],[Colour Default]],""))</f>
        <v/>
      </c>
      <c r="P153" s="25"/>
      <c r="Q153" s="25"/>
      <c r="R153" s="25" t="str">
        <f>IF(Table_Styles[[#This Row],[Background]]&lt;&gt;"",Table_Styles[[#This Row],[Background]],IF(Table_Styles[[#This Row],[Background Default]]&lt;&gt;"",Table_Styles[[#This Row],[Background Default]],""))</f>
        <v/>
      </c>
      <c r="S153" s="25"/>
      <c r="T153" s="25"/>
      <c r="U153" s="25" t="str">
        <f>IF(Table_Styles[[#This Row],[Border]]&lt;&gt;"",Table_Styles[[#This Row],[Border]],IF(Table_Styles[[#This Row],[Border Default]]&lt;&gt;"",Table_Styles[[#This Row],[Border Default]],""))</f>
        <v/>
      </c>
      <c r="V153" s="25"/>
      <c r="W153" s="25"/>
      <c r="X153" s="25" t="str">
        <f>IF(Table_Styles[[#This Row],[Border Radius]]&lt;&gt;"",Table_Styles[[#This Row],[Border Radius]],IF(Table_Styles[[#This Row],[Border Radius Default]]&lt;&gt;"",Table_Styles[[#This Row],[Border Radius Default]],""))</f>
        <v/>
      </c>
      <c r="Y153" s="25"/>
      <c r="Z153" s="25"/>
      <c r="AA153" s="25" t="str">
        <f>IF(Table_Styles[[#This Row],[MT]]&lt;&gt;"",Table_Styles[[#This Row],[MT]],IF(Table_Styles[[#This Row],[MT Default]]&lt;&gt;"",Table_Styles[[#This Row],[MT Default]],""))</f>
        <v/>
      </c>
      <c r="AB153" s="25"/>
      <c r="AC153" s="25"/>
      <c r="AD153" s="25" t="str">
        <f>IF(Table_Styles[[#This Row],[MR]]&lt;&gt;"",Table_Styles[[#This Row],[MR]],IF(Table_Styles[[#This Row],[MR Default]]&lt;&gt;"",Table_Styles[[#This Row],[MR Default]],""))</f>
        <v/>
      </c>
      <c r="AE153" s="25"/>
      <c r="AF153" s="25"/>
      <c r="AG153" s="25" t="str">
        <f>IF(Table_Styles[[#This Row],[MB]]&lt;&gt;"",Table_Styles[[#This Row],[MB]],IF(Table_Styles[[#This Row],[MB Default]]&lt;&gt;"",Table_Styles[[#This Row],[MB Default]],""))</f>
        <v/>
      </c>
      <c r="AH153" s="25"/>
      <c r="AI153" s="25"/>
      <c r="AJ153" s="25" t="str">
        <f>IF(Table_Styles[[#This Row],[ML]]&lt;&gt;"",Table_Styles[[#This Row],[ML]],IF(Table_Styles[[#This Row],[ML Default]]&lt;&gt;"",Table_Styles[[#This Row],[ML Default]],""))</f>
        <v/>
      </c>
      <c r="AK153" s="25"/>
      <c r="AL153" s="25"/>
      <c r="AM153" s="25" t="str">
        <f>IF(Table_Styles[[#This Row],[PT]]&lt;&gt;"",Table_Styles[[#This Row],[PT]],IF(Table_Styles[[#This Row],[PT Default]]&lt;&gt;"",Table_Styles[[#This Row],[PT Default]],""))</f>
        <v/>
      </c>
      <c r="AN153" s="25"/>
      <c r="AO153" s="25"/>
      <c r="AP153" s="25" t="str">
        <f>IF(Table_Styles[[#This Row],[PR]]&lt;&gt;"",Table_Styles[[#This Row],[PR]],IF(Table_Styles[[#This Row],[PR Default]]&lt;&gt;"",Table_Styles[[#This Row],[PR Default]],""))</f>
        <v/>
      </c>
      <c r="AQ153" s="25"/>
      <c r="AR153" s="25"/>
      <c r="AS153" s="25" t="str">
        <f>IF(Table_Styles[[#This Row],[PB]]&lt;&gt;"",Table_Styles[[#This Row],[PB]],IF(Table_Styles[[#This Row],[PB Default]]&lt;&gt;"",Table_Styles[[#This Row],[PB Default]],""))</f>
        <v/>
      </c>
      <c r="AT153" s="25"/>
      <c r="AU153" s="25"/>
      <c r="AV153" s="25" t="str">
        <f>IF(Table_Styles[[#This Row],[PL]]&lt;&gt;"",Table_Styles[[#This Row],[PL]],IF(Table_Styles[[#This Row],[PL Default]]&lt;&gt;"",Table_Styles[[#This Row],[PL Default]],""))</f>
        <v/>
      </c>
      <c r="AW153" s="25"/>
      <c r="AX153" s="25"/>
      <c r="AY153" s="25" t="str">
        <f>IF(Table_Styles[[#This Row],[BT]]&lt;&gt;"",Table_Styles[[#This Row],[BT]],IF(Table_Styles[[#This Row],[BT Default]]&lt;&gt;"",Table_Styles[[#This Row],[BT Default]],""))</f>
        <v/>
      </c>
      <c r="AZ153" s="25"/>
      <c r="BA153" s="25"/>
      <c r="BB153" s="25" t="str">
        <f>IF(Table_Styles[[#This Row],[BR]]&lt;&gt;"",Table_Styles[[#This Row],[BR]],IF(Table_Styles[[#This Row],[BR Default]]&lt;&gt;"",Table_Styles[[#This Row],[BR Default]],""))</f>
        <v/>
      </c>
      <c r="BC153" s="25"/>
      <c r="BD153" s="25"/>
      <c r="BE153" s="25" t="str">
        <f>IF(Table_Styles[[#This Row],[BB]]&lt;&gt;"",Table_Styles[[#This Row],[BB]],IF(Table_Styles[[#This Row],[BB Default]]&lt;&gt;"",Table_Styles[[#This Row],[BB Default]],""))</f>
        <v/>
      </c>
      <c r="BF153" s="25"/>
      <c r="BG153" s="25"/>
      <c r="BH153" s="25" t="str">
        <f>IF(Table_Styles[[#This Row],[BL]]&lt;&gt;"",Table_Styles[[#This Row],[BL]],IF(Table_Styles[[#This Row],[BL Default]]&lt;&gt;"",Table_Styles[[#This Row],[BL Default]],""))</f>
        <v/>
      </c>
      <c r="BI153" s="25"/>
      <c r="BJ153" s="60"/>
      <c r="BK153" s="25" t="str">
        <f>IF(Table_Styles[[#This Row],[Width]]&lt;&gt;"",Table_Styles[[#This Row],[Width]],IF(Table_Styles[[#This Row],[Width Default]]&lt;&gt;"",Table_Styles[[#This Row],[Width Default]],""))</f>
        <v/>
      </c>
      <c r="BL153" s="25"/>
      <c r="BM153" s="25"/>
      <c r="BN153" s="25" t="str">
        <f>IF(Table_Styles[[#This Row],[Height]]&lt;&gt;"",Table_Styles[[#This Row],[Height]],IF(Table_Styles[[#This Row],[Height Default]]&lt;&gt;"",Table_Styles[[#This Row],[Height Default]],""))</f>
        <v/>
      </c>
      <c r="BO153" s="25"/>
      <c r="BP153" s="25"/>
      <c r="BQ153" s="25" t="str">
        <f>IF(Table_Styles[[#This Row],[Top]]&lt;&gt;"",Table_Styles[[#This Row],[Top]],IF(Table_Styles[[#This Row],[Top Default]]&lt;&gt;"",Table_Styles[[#This Row],[Top Default]],""))</f>
        <v/>
      </c>
      <c r="BR153" s="25"/>
      <c r="BS153" s="25"/>
      <c r="BT153" s="25" t="str">
        <f>IF(Table_Styles[[#This Row],[Right]]&lt;&gt;"",Table_Styles[[#This Row],[Right]],IF(Table_Styles[[#This Row],[Right Default]]&lt;&gt;"",Table_Styles[[#This Row],[Right Default]],""))</f>
        <v/>
      </c>
      <c r="BU153" s="25"/>
      <c r="BV153" s="25"/>
      <c r="BW153" s="25" t="str">
        <f>IF(Table_Styles[[#This Row],[Bottom]]&lt;&gt;"",Table_Styles[[#This Row],[Bottom]],IF(Table_Styles[[#This Row],[Bottom Default]]&lt;&gt;"",Table_Styles[[#This Row],[Bottom Default]],""))</f>
        <v/>
      </c>
      <c r="BX153" s="25"/>
      <c r="BY153" s="25"/>
      <c r="BZ153" s="25" t="str">
        <f>IF(Table_Styles[[#This Row],[Left]]&lt;&gt;"",Table_Styles[[#This Row],[Left]],IF(Table_Styles[[#This Row],[Left Default]]&lt;&gt;"",Table_Styles[[#This Row],[Left Default]],""))</f>
        <v/>
      </c>
      <c r="CA153" s="25"/>
      <c r="CB153" s="101" t="str">
        <f>IF(AND(Table_Styles[[#This Row],[Selector]]&lt;&gt;"",Table_Styles[[#This Row],[Font Family Used]]&lt;&gt;"",Table_Styles[[#This Row],[Font Weight Used]]&lt;&gt;""),Table_Styles[[#This Row],[Font Family Used]]&amp;" "&amp;Table_Styles[[#This Row],[Font Weight Used]],"")</f>
        <v/>
      </c>
      <c r="CC153" s="101" t="str">
        <f ca="1">IF(AND(Table_Styles[[#This Row],[Selector]],COUNTIF(OFFSET(CC:CC,0,0,ROW()-1,1),"="&amp;Table_Styles[[#This Row],[Font]])=0),Table_Styles[[#This Row],[Font]],"")</f>
        <v/>
      </c>
      <c r="CD153" s="101" t="str">
        <f ca="1">IF(Table_Styles[[#This Row],[Unique Font]]&lt;&gt;"",
"{""fontFamily"":"""&amp;Table_Styles[[#This Row],[Font Family Used]]&amp;""",""fontWeight"":"&amp;Table_Styles[[#This Row],[Font Weight Used]]&amp;"}","")</f>
        <v/>
      </c>
      <c r="CE15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53" s="101" t="str">
        <f>IF(AND(Table_Styles[[#This Row],[Selector]]&lt;&gt;"", Table_Styles[[#This Row],[Config Properties]]&lt;&gt;""),
Table_Styles[[#This Row],[Selector]]&amp;" { "&amp;Table_Styles[[#This Row],[Config Properties]]&amp;" }","")</f>
        <v/>
      </c>
      <c r="CG153" s="101" t="str">
        <f xml:space="preserve">
SUBSTITUTE(SUBSTITUTE(SUBSTITUTE(SUBSTITUTE(SUBSTITUTE(SUBSTITUTE(SUBSTITUTE(SUBSTITUTE(Table_Styles[[#This Row],[Config]],
" {","{"),
"{ ","{"),
" }","}"),
"} ","}"),
" ,",","),
", ",","),
" :",":"),
": ",":")</f>
        <v/>
      </c>
    </row>
    <row r="154" spans="2:85" ht="21" customHeight="1">
      <c r="B154" s="174" t="s">
        <v>509</v>
      </c>
      <c r="C154" s="105" t="s">
        <v>554</v>
      </c>
      <c r="D154" s="25"/>
      <c r="E154" s="25"/>
      <c r="F154" s="25" t="str">
        <f>IF(Table_Styles[[#This Row],[Font Family]]&lt;&gt;"",Table_Styles[[#This Row],[Font Family]],IF(Table_Styles[[#This Row],[Font Family Default]]&lt;&gt;"",Table_Styles[[#This Row],[Font Family Default]],""))</f>
        <v/>
      </c>
      <c r="G154" s="25"/>
      <c r="H154" s="25"/>
      <c r="I154" s="25" t="str">
        <f>IF(Table_Styles[[#This Row],[Font Size]]&lt;&gt;"",Table_Styles[[#This Row],[Font Size]],IF(Table_Styles[[#This Row],[Font Size Default]]&lt;&gt;"",Table_Styles[[#This Row],[Font Size Default]],""))</f>
        <v/>
      </c>
      <c r="J154" s="25"/>
      <c r="K154" s="25"/>
      <c r="L154" s="25" t="str">
        <f>IF(Table_Styles[[#This Row],[Font Weight]]&lt;&gt;"",Table_Styles[[#This Row],[Font Weight]],IF(Table_Styles[[#This Row],[Font Weight Default]]&lt;&gt;"",Table_Styles[[#This Row],[Font Weight Default]],""))</f>
        <v/>
      </c>
      <c r="M154" s="25"/>
      <c r="N154" s="25"/>
      <c r="O154" s="25" t="str">
        <f>IF(Table_Styles[[#This Row],[Colour]]&lt;&gt;"",Table_Styles[[#This Row],[Colour]],IF(Table_Styles[[#This Row],[Colour Default]]&lt;&gt;"",Table_Styles[[#This Row],[Colour Default]],""))</f>
        <v/>
      </c>
      <c r="P154" s="25"/>
      <c r="Q154" s="25"/>
      <c r="R154" s="25" t="str">
        <f>IF(Table_Styles[[#This Row],[Background]]&lt;&gt;"",Table_Styles[[#This Row],[Background]],IF(Table_Styles[[#This Row],[Background Default]]&lt;&gt;"",Table_Styles[[#This Row],[Background Default]],""))</f>
        <v/>
      </c>
      <c r="S154" s="25"/>
      <c r="T154" s="25"/>
      <c r="U154" s="25" t="str">
        <f>IF(Table_Styles[[#This Row],[Border]]&lt;&gt;"",Table_Styles[[#This Row],[Border]],IF(Table_Styles[[#This Row],[Border Default]]&lt;&gt;"",Table_Styles[[#This Row],[Border Default]],""))</f>
        <v/>
      </c>
      <c r="V154" s="25"/>
      <c r="W154" s="25"/>
      <c r="X154" s="25" t="str">
        <f>IF(Table_Styles[[#This Row],[Border Radius]]&lt;&gt;"",Table_Styles[[#This Row],[Border Radius]],IF(Table_Styles[[#This Row],[Border Radius Default]]&lt;&gt;"",Table_Styles[[#This Row],[Border Radius Default]],""))</f>
        <v/>
      </c>
      <c r="Y154" s="25"/>
      <c r="Z154" s="25"/>
      <c r="AA154" s="25" t="str">
        <f>IF(Table_Styles[[#This Row],[MT]]&lt;&gt;"",Table_Styles[[#This Row],[MT]],IF(Table_Styles[[#This Row],[MT Default]]&lt;&gt;"",Table_Styles[[#This Row],[MT Default]],""))</f>
        <v/>
      </c>
      <c r="AB154" s="25"/>
      <c r="AC154" s="25"/>
      <c r="AD154" s="25" t="str">
        <f>IF(Table_Styles[[#This Row],[MR]]&lt;&gt;"",Table_Styles[[#This Row],[MR]],IF(Table_Styles[[#This Row],[MR Default]]&lt;&gt;"",Table_Styles[[#This Row],[MR Default]],""))</f>
        <v/>
      </c>
      <c r="AE154" s="25"/>
      <c r="AF154" s="25"/>
      <c r="AG154" s="25" t="str">
        <f>IF(Table_Styles[[#This Row],[MB]]&lt;&gt;"",Table_Styles[[#This Row],[MB]],IF(Table_Styles[[#This Row],[MB Default]]&lt;&gt;"",Table_Styles[[#This Row],[MB Default]],""))</f>
        <v/>
      </c>
      <c r="AH154" s="25"/>
      <c r="AI154" s="25"/>
      <c r="AJ154" s="25" t="str">
        <f>IF(Table_Styles[[#This Row],[ML]]&lt;&gt;"",Table_Styles[[#This Row],[ML]],IF(Table_Styles[[#This Row],[ML Default]]&lt;&gt;"",Table_Styles[[#This Row],[ML Default]],""))</f>
        <v/>
      </c>
      <c r="AK154" s="25"/>
      <c r="AL154" s="25"/>
      <c r="AM154" s="25" t="str">
        <f>IF(Table_Styles[[#This Row],[PT]]&lt;&gt;"",Table_Styles[[#This Row],[PT]],IF(Table_Styles[[#This Row],[PT Default]]&lt;&gt;"",Table_Styles[[#This Row],[PT Default]],""))</f>
        <v/>
      </c>
      <c r="AN154" s="25"/>
      <c r="AO154" s="25"/>
      <c r="AP154" s="25" t="str">
        <f>IF(Table_Styles[[#This Row],[PR]]&lt;&gt;"",Table_Styles[[#This Row],[PR]],IF(Table_Styles[[#This Row],[PR Default]]&lt;&gt;"",Table_Styles[[#This Row],[PR Default]],""))</f>
        <v/>
      </c>
      <c r="AQ154" s="25"/>
      <c r="AR154" s="25"/>
      <c r="AS154" s="25" t="str">
        <f>IF(Table_Styles[[#This Row],[PB]]&lt;&gt;"",Table_Styles[[#This Row],[PB]],IF(Table_Styles[[#This Row],[PB Default]]&lt;&gt;"",Table_Styles[[#This Row],[PB Default]],""))</f>
        <v/>
      </c>
      <c r="AT154" s="25"/>
      <c r="AU154" s="25"/>
      <c r="AV154" s="25" t="str">
        <f>IF(Table_Styles[[#This Row],[PL]]&lt;&gt;"",Table_Styles[[#This Row],[PL]],IF(Table_Styles[[#This Row],[PL Default]]&lt;&gt;"",Table_Styles[[#This Row],[PL Default]],""))</f>
        <v/>
      </c>
      <c r="AW154" s="25"/>
      <c r="AX154" s="25"/>
      <c r="AY154" s="25" t="str">
        <f>IF(Table_Styles[[#This Row],[BT]]&lt;&gt;"",Table_Styles[[#This Row],[BT]],IF(Table_Styles[[#This Row],[BT Default]]&lt;&gt;"",Table_Styles[[#This Row],[BT Default]],""))</f>
        <v/>
      </c>
      <c r="AZ154" s="25"/>
      <c r="BA154" s="25"/>
      <c r="BB154" s="25" t="str">
        <f>IF(Table_Styles[[#This Row],[BR]]&lt;&gt;"",Table_Styles[[#This Row],[BR]],IF(Table_Styles[[#This Row],[BR Default]]&lt;&gt;"",Table_Styles[[#This Row],[BR Default]],""))</f>
        <v/>
      </c>
      <c r="BC154" s="25"/>
      <c r="BD154" s="25"/>
      <c r="BE154" s="25" t="str">
        <f>IF(Table_Styles[[#This Row],[BB]]&lt;&gt;"",Table_Styles[[#This Row],[BB]],IF(Table_Styles[[#This Row],[BB Default]]&lt;&gt;"",Table_Styles[[#This Row],[BB Default]],""))</f>
        <v/>
      </c>
      <c r="BF154" s="25"/>
      <c r="BG154" s="25"/>
      <c r="BH154" s="25" t="str">
        <f>IF(Table_Styles[[#This Row],[BL]]&lt;&gt;"",Table_Styles[[#This Row],[BL]],IF(Table_Styles[[#This Row],[BL Default]]&lt;&gt;"",Table_Styles[[#This Row],[BL Default]],""))</f>
        <v/>
      </c>
      <c r="BI154" s="25"/>
      <c r="BJ154" s="60"/>
      <c r="BK154" s="25" t="str">
        <f>IF(Table_Styles[[#This Row],[Width]]&lt;&gt;"",Table_Styles[[#This Row],[Width]],IF(Table_Styles[[#This Row],[Width Default]]&lt;&gt;"",Table_Styles[[#This Row],[Width Default]],""))</f>
        <v/>
      </c>
      <c r="BL154" s="25"/>
      <c r="BM154" s="25"/>
      <c r="BN154" s="25" t="str">
        <f>IF(Table_Styles[[#This Row],[Height]]&lt;&gt;"",Table_Styles[[#This Row],[Height]],IF(Table_Styles[[#This Row],[Height Default]]&lt;&gt;"",Table_Styles[[#This Row],[Height Default]],""))</f>
        <v/>
      </c>
      <c r="BO154" s="25"/>
      <c r="BP154" s="25"/>
      <c r="BQ154" s="25" t="str">
        <f>IF(Table_Styles[[#This Row],[Top]]&lt;&gt;"",Table_Styles[[#This Row],[Top]],IF(Table_Styles[[#This Row],[Top Default]]&lt;&gt;"",Table_Styles[[#This Row],[Top Default]],""))</f>
        <v/>
      </c>
      <c r="BR154" s="25"/>
      <c r="BS154" s="25"/>
      <c r="BT154" s="25" t="str">
        <f>IF(Table_Styles[[#This Row],[Right]]&lt;&gt;"",Table_Styles[[#This Row],[Right]],IF(Table_Styles[[#This Row],[Right Default]]&lt;&gt;"",Table_Styles[[#This Row],[Right Default]],""))</f>
        <v/>
      </c>
      <c r="BU154" s="25"/>
      <c r="BV154" s="25"/>
      <c r="BW154" s="25" t="str">
        <f>IF(Table_Styles[[#This Row],[Bottom]]&lt;&gt;"",Table_Styles[[#This Row],[Bottom]],IF(Table_Styles[[#This Row],[Bottom Default]]&lt;&gt;"",Table_Styles[[#This Row],[Bottom Default]],""))</f>
        <v/>
      </c>
      <c r="BX154" s="25"/>
      <c r="BY154" s="25"/>
      <c r="BZ154" s="25" t="str">
        <f>IF(Table_Styles[[#This Row],[Left]]&lt;&gt;"",Table_Styles[[#This Row],[Left]],IF(Table_Styles[[#This Row],[Left Default]]&lt;&gt;"",Table_Styles[[#This Row],[Left Default]],""))</f>
        <v/>
      </c>
      <c r="CA154" s="25"/>
      <c r="CB154" s="101" t="str">
        <f>IF(AND(Table_Styles[[#This Row],[Selector]]&lt;&gt;"",Table_Styles[[#This Row],[Font Family Used]]&lt;&gt;"",Table_Styles[[#This Row],[Font Weight Used]]&lt;&gt;""),Table_Styles[[#This Row],[Font Family Used]]&amp;" "&amp;Table_Styles[[#This Row],[Font Weight Used]],"")</f>
        <v/>
      </c>
      <c r="CC154" s="101" t="str">
        <f ca="1">IF(AND(Table_Styles[[#This Row],[Selector]],COUNTIF(OFFSET(CC:CC,0,0,ROW()-1,1),"="&amp;Table_Styles[[#This Row],[Font]])=0),Table_Styles[[#This Row],[Font]],"")</f>
        <v/>
      </c>
      <c r="CD154" s="101" t="str">
        <f ca="1">IF(Table_Styles[[#This Row],[Unique Font]]&lt;&gt;"",
"{""fontFamily"":"""&amp;Table_Styles[[#This Row],[Font Family Used]]&amp;""",""fontWeight"":"&amp;Table_Styles[[#This Row],[Font Weight Used]]&amp;"}","")</f>
        <v/>
      </c>
      <c r="CE15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54" s="101" t="str">
        <f>IF(AND(Table_Styles[[#This Row],[Selector]]&lt;&gt;"", Table_Styles[[#This Row],[Config Properties]]&lt;&gt;""),
Table_Styles[[#This Row],[Selector]]&amp;" { "&amp;Table_Styles[[#This Row],[Config Properties]]&amp;" }","")</f>
        <v/>
      </c>
      <c r="CG154" s="101" t="str">
        <f xml:space="preserve">
SUBSTITUTE(SUBSTITUTE(SUBSTITUTE(SUBSTITUTE(SUBSTITUTE(SUBSTITUTE(SUBSTITUTE(SUBSTITUTE(Table_Styles[[#This Row],[Config]],
" {","{"),
"{ ","{"),
" }","}"),
"} ","}"),
" ,",","),
", ",","),
" :",":"),
": ",":")</f>
        <v/>
      </c>
    </row>
    <row r="155" spans="2:85" ht="21" customHeight="1" thickBot="1">
      <c r="B155" s="109" t="s">
        <v>555</v>
      </c>
      <c r="C155" s="109"/>
      <c r="D155" s="109"/>
      <c r="E155" s="109"/>
      <c r="F155" s="109" t="str">
        <f>IF(Table_Styles[[#This Row],[Font Family]]&lt;&gt;"",Table_Styles[[#This Row],[Font Family]],IF(Table_Styles[[#This Row],[Font Family Default]]&lt;&gt;"",Table_Styles[[#This Row],[Font Family Default]],""))</f>
        <v/>
      </c>
      <c r="G155" s="109"/>
      <c r="H155" s="109"/>
      <c r="I155" s="109" t="str">
        <f>IF(Table_Styles[[#This Row],[Font Size]]&lt;&gt;"",Table_Styles[[#This Row],[Font Size]],IF(Table_Styles[[#This Row],[Font Size Default]]&lt;&gt;"",Table_Styles[[#This Row],[Font Size Default]],""))</f>
        <v/>
      </c>
      <c r="J155" s="109"/>
      <c r="K155" s="109"/>
      <c r="L155" s="109" t="str">
        <f>IF(Table_Styles[[#This Row],[Font Weight]]&lt;&gt;"",Table_Styles[[#This Row],[Font Weight]],IF(Table_Styles[[#This Row],[Font Weight Default]]&lt;&gt;"",Table_Styles[[#This Row],[Font Weight Default]],""))</f>
        <v/>
      </c>
      <c r="M155" s="109"/>
      <c r="N155" s="109"/>
      <c r="O155" s="109" t="str">
        <f>IF(Table_Styles[[#This Row],[Colour]]&lt;&gt;"",Table_Styles[[#This Row],[Colour]],IF(Table_Styles[[#This Row],[Colour Default]]&lt;&gt;"",Table_Styles[[#This Row],[Colour Default]],""))</f>
        <v/>
      </c>
      <c r="P155" s="109"/>
      <c r="Q155" s="109"/>
      <c r="R155" s="109" t="str">
        <f>IF(Table_Styles[[#This Row],[Background]]&lt;&gt;"",Table_Styles[[#This Row],[Background]],IF(Table_Styles[[#This Row],[Background Default]]&lt;&gt;"",Table_Styles[[#This Row],[Background Default]],""))</f>
        <v/>
      </c>
      <c r="S155" s="109"/>
      <c r="T155" s="109"/>
      <c r="U155" s="109" t="str">
        <f>IF(Table_Styles[[#This Row],[Border]]&lt;&gt;"",Table_Styles[[#This Row],[Border]],IF(Table_Styles[[#This Row],[Border Default]]&lt;&gt;"",Table_Styles[[#This Row],[Border Default]],""))</f>
        <v/>
      </c>
      <c r="V155" s="109"/>
      <c r="W155" s="109"/>
      <c r="X155" s="109" t="str">
        <f>IF(Table_Styles[[#This Row],[Border Radius]]&lt;&gt;"",Table_Styles[[#This Row],[Border Radius]],IF(Table_Styles[[#This Row],[Border Radius Default]]&lt;&gt;"",Table_Styles[[#This Row],[Border Radius Default]],""))</f>
        <v/>
      </c>
      <c r="Y155" s="109"/>
      <c r="Z155" s="109"/>
      <c r="AA155" s="109" t="str">
        <f>IF(Table_Styles[[#This Row],[MT]]&lt;&gt;"",Table_Styles[[#This Row],[MT]],IF(Table_Styles[[#This Row],[MT Default]]&lt;&gt;"",Table_Styles[[#This Row],[MT Default]],""))</f>
        <v/>
      </c>
      <c r="AB155" s="109"/>
      <c r="AC155" s="109"/>
      <c r="AD155" s="109" t="str">
        <f>IF(Table_Styles[[#This Row],[MR]]&lt;&gt;"",Table_Styles[[#This Row],[MR]],IF(Table_Styles[[#This Row],[MR Default]]&lt;&gt;"",Table_Styles[[#This Row],[MR Default]],""))</f>
        <v/>
      </c>
      <c r="AE155" s="109"/>
      <c r="AF155" s="109"/>
      <c r="AG155" s="109" t="str">
        <f>IF(Table_Styles[[#This Row],[MB]]&lt;&gt;"",Table_Styles[[#This Row],[MB]],IF(Table_Styles[[#This Row],[MB Default]]&lt;&gt;"",Table_Styles[[#This Row],[MB Default]],""))</f>
        <v/>
      </c>
      <c r="AH155" s="109"/>
      <c r="AI155" s="109"/>
      <c r="AJ155" s="109" t="str">
        <f>IF(Table_Styles[[#This Row],[ML]]&lt;&gt;"",Table_Styles[[#This Row],[ML]],IF(Table_Styles[[#This Row],[ML Default]]&lt;&gt;"",Table_Styles[[#This Row],[ML Default]],""))</f>
        <v/>
      </c>
      <c r="AK155" s="109"/>
      <c r="AL155" s="109"/>
      <c r="AM155" s="109" t="str">
        <f>IF(Table_Styles[[#This Row],[PT]]&lt;&gt;"",Table_Styles[[#This Row],[PT]],IF(Table_Styles[[#This Row],[PT Default]]&lt;&gt;"",Table_Styles[[#This Row],[PT Default]],""))</f>
        <v/>
      </c>
      <c r="AN155" s="109"/>
      <c r="AO155" s="109"/>
      <c r="AP155" s="109" t="str">
        <f>IF(Table_Styles[[#This Row],[PR]]&lt;&gt;"",Table_Styles[[#This Row],[PR]],IF(Table_Styles[[#This Row],[PR Default]]&lt;&gt;"",Table_Styles[[#This Row],[PR Default]],""))</f>
        <v/>
      </c>
      <c r="AQ155" s="109"/>
      <c r="AR155" s="109"/>
      <c r="AS155" s="109" t="str">
        <f>IF(Table_Styles[[#This Row],[PB]]&lt;&gt;"",Table_Styles[[#This Row],[PB]],IF(Table_Styles[[#This Row],[PB Default]]&lt;&gt;"",Table_Styles[[#This Row],[PB Default]],""))</f>
        <v/>
      </c>
      <c r="AT155" s="109"/>
      <c r="AU155" s="109"/>
      <c r="AV155" s="109" t="str">
        <f>IF(Table_Styles[[#This Row],[PL]]&lt;&gt;"",Table_Styles[[#This Row],[PL]],IF(Table_Styles[[#This Row],[PL Default]]&lt;&gt;"",Table_Styles[[#This Row],[PL Default]],""))</f>
        <v/>
      </c>
      <c r="AW155" s="109"/>
      <c r="AX155" s="109"/>
      <c r="AY155" s="109" t="str">
        <f>IF(Table_Styles[[#This Row],[BT]]&lt;&gt;"",Table_Styles[[#This Row],[BT]],IF(Table_Styles[[#This Row],[BT Default]]&lt;&gt;"",Table_Styles[[#This Row],[BT Default]],""))</f>
        <v/>
      </c>
      <c r="AZ155" s="109"/>
      <c r="BA155" s="109"/>
      <c r="BB155" s="109" t="str">
        <f>IF(Table_Styles[[#This Row],[BR]]&lt;&gt;"",Table_Styles[[#This Row],[BR]],IF(Table_Styles[[#This Row],[BR Default]]&lt;&gt;"",Table_Styles[[#This Row],[BR Default]],""))</f>
        <v/>
      </c>
      <c r="BC155" s="109"/>
      <c r="BD155" s="109"/>
      <c r="BE155" s="109" t="str">
        <f>IF(Table_Styles[[#This Row],[BB]]&lt;&gt;"",Table_Styles[[#This Row],[BB]],IF(Table_Styles[[#This Row],[BB Default]]&lt;&gt;"",Table_Styles[[#This Row],[BB Default]],""))</f>
        <v/>
      </c>
      <c r="BF155" s="109"/>
      <c r="BG155" s="109"/>
      <c r="BH155" s="109" t="str">
        <f>IF(Table_Styles[[#This Row],[BL]]&lt;&gt;"",Table_Styles[[#This Row],[BL]],IF(Table_Styles[[#This Row],[BL Default]]&lt;&gt;"",Table_Styles[[#This Row],[BL Default]],""))</f>
        <v/>
      </c>
      <c r="BI155" s="109"/>
      <c r="BJ155" s="109"/>
      <c r="BK155" s="109" t="str">
        <f>IF(Table_Styles[[#This Row],[Width]]&lt;&gt;"",Table_Styles[[#This Row],[Width]],IF(Table_Styles[[#This Row],[Width Default]]&lt;&gt;"",Table_Styles[[#This Row],[Width Default]],""))</f>
        <v/>
      </c>
      <c r="BL155" s="109"/>
      <c r="BM155" s="109"/>
      <c r="BN155" s="109" t="str">
        <f>IF(Table_Styles[[#This Row],[Height]]&lt;&gt;"",Table_Styles[[#This Row],[Height]],IF(Table_Styles[[#This Row],[Height Default]]&lt;&gt;"",Table_Styles[[#This Row],[Height Default]],""))</f>
        <v/>
      </c>
      <c r="BO155" s="109"/>
      <c r="BP155" s="109"/>
      <c r="BQ155" s="109" t="str">
        <f>IF(Table_Styles[[#This Row],[Top]]&lt;&gt;"",Table_Styles[[#This Row],[Top]],IF(Table_Styles[[#This Row],[Top Default]]&lt;&gt;"",Table_Styles[[#This Row],[Top Default]],""))</f>
        <v/>
      </c>
      <c r="BR155" s="109"/>
      <c r="BS155" s="109"/>
      <c r="BT155" s="109" t="str">
        <f>IF(Table_Styles[[#This Row],[Right]]&lt;&gt;"",Table_Styles[[#This Row],[Right]],IF(Table_Styles[[#This Row],[Right Default]]&lt;&gt;"",Table_Styles[[#This Row],[Right Default]],""))</f>
        <v/>
      </c>
      <c r="BU155" s="109"/>
      <c r="BV155" s="109"/>
      <c r="BW155" s="109" t="str">
        <f>IF(Table_Styles[[#This Row],[Bottom]]&lt;&gt;"",Table_Styles[[#This Row],[Bottom]],IF(Table_Styles[[#This Row],[Bottom Default]]&lt;&gt;"",Table_Styles[[#This Row],[Bottom Default]],""))</f>
        <v/>
      </c>
      <c r="BX155" s="109"/>
      <c r="BY155" s="109"/>
      <c r="BZ155" s="109" t="str">
        <f>IF(Table_Styles[[#This Row],[Left]]&lt;&gt;"",Table_Styles[[#This Row],[Left]],IF(Table_Styles[[#This Row],[Left Default]]&lt;&gt;"",Table_Styles[[#This Row],[Left Default]],""))</f>
        <v/>
      </c>
      <c r="CA155" s="109"/>
      <c r="CB155" s="109" t="str">
        <f>IF(AND(Table_Styles[[#This Row],[Selector]]&lt;&gt;"",Table_Styles[[#This Row],[Font Family Used]]&lt;&gt;"",Table_Styles[[#This Row],[Font Weight Used]]&lt;&gt;""),Table_Styles[[#This Row],[Font Family Used]]&amp;" "&amp;Table_Styles[[#This Row],[Font Weight Used]],"")</f>
        <v/>
      </c>
      <c r="CC155" s="109" t="str">
        <f ca="1">IF(AND(Table_Styles[[#This Row],[Selector]],COUNTIF(OFFSET(CC:CC,0,0,ROW()-1,1),"="&amp;Table_Styles[[#This Row],[Font]])=0),Table_Styles[[#This Row],[Font]],"")</f>
        <v/>
      </c>
      <c r="CD155" s="109" t="str">
        <f ca="1">IF(Table_Styles[[#This Row],[Unique Font]]&lt;&gt;"",
"{""fontFamily"":"""&amp;Table_Styles[[#This Row],[Font Family Used]]&amp;""",""fontWeight"":"&amp;Table_Styles[[#This Row],[Font Weight Used]]&amp;"}","")</f>
        <v/>
      </c>
      <c r="CE155"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55" s="109" t="str">
        <f>IF(AND(Table_Styles[[#This Row],[Selector]]&lt;&gt;"", Table_Styles[[#This Row],[Config Properties]]&lt;&gt;""),
Table_Styles[[#This Row],[Selector]]&amp;" { "&amp;Table_Styles[[#This Row],[Config Properties]]&amp;" }","")</f>
        <v/>
      </c>
      <c r="CG155" s="109" t="str">
        <f xml:space="preserve">
SUBSTITUTE(SUBSTITUTE(SUBSTITUTE(SUBSTITUTE(SUBSTITUTE(SUBSTITUTE(SUBSTITUTE(SUBSTITUTE(Table_Styles[[#This Row],[Config]],
" {","{"),
"{ ","{"),
" }","}"),
"} ","}"),
" ,",","),
", ",","),
" :",":"),
": ",":")</f>
        <v/>
      </c>
    </row>
    <row r="156" spans="2:85" ht="21" customHeight="1">
      <c r="B156" s="169" t="s">
        <v>545</v>
      </c>
      <c r="C156" s="6" t="s">
        <v>556</v>
      </c>
      <c r="D156" s="59"/>
      <c r="E156" s="60"/>
      <c r="F156" s="29" t="str">
        <f>IF(Table_Styles[[#This Row],[Font Family]]&lt;&gt;"",Table_Styles[[#This Row],[Font Family]],IF(Table_Styles[[#This Row],[Font Family Default]]&lt;&gt;"",Table_Styles[[#This Row],[Font Family Default]],""))</f>
        <v/>
      </c>
      <c r="G156" s="59"/>
      <c r="H156" s="60"/>
      <c r="I156" s="29" t="str">
        <f>IF(Table_Styles[[#This Row],[Font Size]]&lt;&gt;"",Table_Styles[[#This Row],[Font Size]],IF(Table_Styles[[#This Row],[Font Size Default]]&lt;&gt;"",Table_Styles[[#This Row],[Font Size Default]],""))</f>
        <v/>
      </c>
      <c r="J156" s="59"/>
      <c r="K156" s="60"/>
      <c r="L156" s="29" t="str">
        <f>IF(Table_Styles[[#This Row],[Font Weight]]&lt;&gt;"",Table_Styles[[#This Row],[Font Weight]],IF(Table_Styles[[#This Row],[Font Weight Default]]&lt;&gt;"",Table_Styles[[#This Row],[Font Weight Default]],""))</f>
        <v/>
      </c>
      <c r="M156" s="59"/>
      <c r="N156" s="60"/>
      <c r="O156" s="29" t="str">
        <f>IF(Table_Styles[[#This Row],[Colour]]&lt;&gt;"",Table_Styles[[#This Row],[Colour]],IF(Table_Styles[[#This Row],[Colour Default]]&lt;&gt;"",Table_Styles[[#This Row],[Colour Default]],""))</f>
        <v/>
      </c>
      <c r="P156" s="59"/>
      <c r="Q156" s="60"/>
      <c r="R156" s="29" t="str">
        <f>IF(Table_Styles[[#This Row],[Background]]&lt;&gt;"",Table_Styles[[#This Row],[Background]],IF(Table_Styles[[#This Row],[Background Default]]&lt;&gt;"",Table_Styles[[#This Row],[Background Default]],""))</f>
        <v/>
      </c>
      <c r="S156" s="59"/>
      <c r="T156" s="60"/>
      <c r="U156" s="29" t="str">
        <f>IF(Table_Styles[[#This Row],[Border]]&lt;&gt;"",Table_Styles[[#This Row],[Border]],IF(Table_Styles[[#This Row],[Border Default]]&lt;&gt;"",Table_Styles[[#This Row],[Border Default]],""))</f>
        <v/>
      </c>
      <c r="V156" s="60"/>
      <c r="W156" s="60"/>
      <c r="X156" s="29" t="str">
        <f>IF(Table_Styles[[#This Row],[Border Radius]]&lt;&gt;"",Table_Styles[[#This Row],[Border Radius]],IF(Table_Styles[[#This Row],[Border Radius Default]]&lt;&gt;"",Table_Styles[[#This Row],[Border Radius Default]],""))</f>
        <v/>
      </c>
      <c r="Y156" s="59"/>
      <c r="Z156" s="25" t="s">
        <v>392</v>
      </c>
      <c r="AA156" s="29" t="str">
        <f>IF(Table_Styles[[#This Row],[MT]]&lt;&gt;"",Table_Styles[[#This Row],[MT]],IF(Table_Styles[[#This Row],[MT Default]]&lt;&gt;"",Table_Styles[[#This Row],[MT Default]],""))</f>
        <v>10px</v>
      </c>
      <c r="AB156" s="59"/>
      <c r="AC156" s="60"/>
      <c r="AD156" s="29" t="str">
        <f>IF(Table_Styles[[#This Row],[MR]]&lt;&gt;"",Table_Styles[[#This Row],[MR]],IF(Table_Styles[[#This Row],[MR Default]]&lt;&gt;"",Table_Styles[[#This Row],[MR Default]],""))</f>
        <v/>
      </c>
      <c r="AE156" s="59"/>
      <c r="AF156" s="60"/>
      <c r="AG156" s="29" t="str">
        <f>IF(Table_Styles[[#This Row],[MB]]&lt;&gt;"",Table_Styles[[#This Row],[MB]],IF(Table_Styles[[#This Row],[MB Default]]&lt;&gt;"",Table_Styles[[#This Row],[MB Default]],""))</f>
        <v/>
      </c>
      <c r="AH156" s="59"/>
      <c r="AI156" s="60"/>
      <c r="AJ156" s="29" t="str">
        <f>IF(Table_Styles[[#This Row],[ML]]&lt;&gt;"",Table_Styles[[#This Row],[ML]],IF(Table_Styles[[#This Row],[ML Default]]&lt;&gt;"",Table_Styles[[#This Row],[ML Default]],""))</f>
        <v/>
      </c>
      <c r="AK156" s="59"/>
      <c r="AL156" s="60"/>
      <c r="AM156" s="29" t="str">
        <f>IF(Table_Styles[[#This Row],[PT]]&lt;&gt;"",Table_Styles[[#This Row],[PT]],IF(Table_Styles[[#This Row],[PT Default]]&lt;&gt;"",Table_Styles[[#This Row],[PT Default]],""))</f>
        <v/>
      </c>
      <c r="AN156" s="59"/>
      <c r="AO156" s="60"/>
      <c r="AP156" s="29" t="str">
        <f>IF(Table_Styles[[#This Row],[PR]]&lt;&gt;"",Table_Styles[[#This Row],[PR]],IF(Table_Styles[[#This Row],[PR Default]]&lt;&gt;"",Table_Styles[[#This Row],[PR Default]],""))</f>
        <v/>
      </c>
      <c r="AQ156" s="59"/>
      <c r="AR156" s="60"/>
      <c r="AS156" s="29" t="str">
        <f>IF(Table_Styles[[#This Row],[PB]]&lt;&gt;"",Table_Styles[[#This Row],[PB]],IF(Table_Styles[[#This Row],[PB Default]]&lt;&gt;"",Table_Styles[[#This Row],[PB Default]],""))</f>
        <v/>
      </c>
      <c r="AT156" s="59"/>
      <c r="AU156" s="60"/>
      <c r="AV156" s="29" t="str">
        <f>IF(Table_Styles[[#This Row],[PL]]&lt;&gt;"",Table_Styles[[#This Row],[PL]],IF(Table_Styles[[#This Row],[PL Default]]&lt;&gt;"",Table_Styles[[#This Row],[PL Default]],""))</f>
        <v/>
      </c>
      <c r="AW156" s="59"/>
      <c r="AX156" s="60"/>
      <c r="AY156" s="29" t="str">
        <f>IF(Table_Styles[[#This Row],[BT]]&lt;&gt;"",Table_Styles[[#This Row],[BT]],IF(Table_Styles[[#This Row],[BT Default]]&lt;&gt;"",Table_Styles[[#This Row],[BT Default]],""))</f>
        <v/>
      </c>
      <c r="AZ156" s="59"/>
      <c r="BA156" s="60"/>
      <c r="BB156" s="29" t="str">
        <f>IF(Table_Styles[[#This Row],[BR]]&lt;&gt;"",Table_Styles[[#This Row],[BR]],IF(Table_Styles[[#This Row],[BR Default]]&lt;&gt;"",Table_Styles[[#This Row],[BR Default]],""))</f>
        <v/>
      </c>
      <c r="BC156" s="59"/>
      <c r="BD156" s="60"/>
      <c r="BE156" s="29" t="str">
        <f>IF(Table_Styles[[#This Row],[BB]]&lt;&gt;"",Table_Styles[[#This Row],[BB]],IF(Table_Styles[[#This Row],[BB Default]]&lt;&gt;"",Table_Styles[[#This Row],[BB Default]],""))</f>
        <v/>
      </c>
      <c r="BF156" s="59"/>
      <c r="BG156" s="60"/>
      <c r="BH156" s="29" t="str">
        <f>IF(Table_Styles[[#This Row],[BL]]&lt;&gt;"",Table_Styles[[#This Row],[BL]],IF(Table_Styles[[#This Row],[BL Default]]&lt;&gt;"",Table_Styles[[#This Row],[BL Default]],""))</f>
        <v/>
      </c>
      <c r="BI156" s="60"/>
      <c r="BJ156" s="60"/>
      <c r="BK156" s="29" t="str">
        <f>IF(Table_Styles[[#This Row],[Width]]&lt;&gt;"",Table_Styles[[#This Row],[Width]],IF(Table_Styles[[#This Row],[Width Default]]&lt;&gt;"",Table_Styles[[#This Row],[Width Default]],""))</f>
        <v/>
      </c>
      <c r="BL156" s="60"/>
      <c r="BM156" s="60"/>
      <c r="BN156" s="29" t="str">
        <f>IF(Table_Styles[[#This Row],[Height]]&lt;&gt;"",Table_Styles[[#This Row],[Height]],IF(Table_Styles[[#This Row],[Height Default]]&lt;&gt;"",Table_Styles[[#This Row],[Height Default]],""))</f>
        <v/>
      </c>
      <c r="BO156" s="25"/>
      <c r="BP156" s="25"/>
      <c r="BQ156" s="29" t="str">
        <f>IF(Table_Styles[[#This Row],[Top]]&lt;&gt;"",Table_Styles[[#This Row],[Top]],IF(Table_Styles[[#This Row],[Top Default]]&lt;&gt;"",Table_Styles[[#This Row],[Top Default]],""))</f>
        <v/>
      </c>
      <c r="BR156" s="25"/>
      <c r="BS156" s="25"/>
      <c r="BT156" s="29" t="str">
        <f>IF(Table_Styles[[#This Row],[Right]]&lt;&gt;"",Table_Styles[[#This Row],[Right]],IF(Table_Styles[[#This Row],[Right Default]]&lt;&gt;"",Table_Styles[[#This Row],[Right Default]],""))</f>
        <v/>
      </c>
      <c r="BU156" s="25"/>
      <c r="BV156" s="25"/>
      <c r="BW156" s="29" t="str">
        <f>IF(Table_Styles[[#This Row],[Bottom]]&lt;&gt;"",Table_Styles[[#This Row],[Bottom]],IF(Table_Styles[[#This Row],[Bottom Default]]&lt;&gt;"",Table_Styles[[#This Row],[Bottom Default]],""))</f>
        <v/>
      </c>
      <c r="BX156" s="25"/>
      <c r="BY156" s="25"/>
      <c r="BZ156" s="29" t="str">
        <f>IF(Table_Styles[[#This Row],[Left]]&lt;&gt;"",Table_Styles[[#This Row],[Left]],IF(Table_Styles[[#This Row],[Left Default]]&lt;&gt;"",Table_Styles[[#This Row],[Left Default]],""))</f>
        <v/>
      </c>
      <c r="CA156" s="59"/>
      <c r="CB156" s="107" t="str">
        <f>IF(AND(Table_Styles[[#This Row],[Selector]]&lt;&gt;"",Table_Styles[[#This Row],[Font Family Used]]&lt;&gt;"",Table_Styles[[#This Row],[Font Weight Used]]&lt;&gt;""),Table_Styles[[#This Row],[Font Family Used]]&amp;" "&amp;Table_Styles[[#This Row],[Font Weight Used]],"")</f>
        <v/>
      </c>
      <c r="CC156" s="107" t="str">
        <f ca="1">IF(AND(Table_Styles[[#This Row],[Selector]],COUNTIF(OFFSET(CC:CC,0,0,ROW()-1,1),"="&amp;Table_Styles[[#This Row],[Font]])=0),Table_Styles[[#This Row],[Font]],"")</f>
        <v/>
      </c>
      <c r="CD156" s="107" t="str">
        <f ca="1">IF(Table_Styles[[#This Row],[Unique Font]]&lt;&gt;"",
"{""fontFamily"":"""&amp;Table_Styles[[#This Row],[Font Family Used]]&amp;""",""fontWeight"":"&amp;Table_Styles[[#This Row],[Font Weight Used]]&amp;"}","")</f>
        <v/>
      </c>
      <c r="CE156"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56" s="106" t="str">
        <f>IF(AND(Table_Styles[[#This Row],[Selector]]&lt;&gt;"", Table_Styles[[#This Row],[Config Properties]]&lt;&gt;""),
Table_Styles[[#This Row],[Selector]]&amp;" { "&amp;Table_Styles[[#This Row],[Config Properties]]&amp;" }","")</f>
        <v>#sidebar .header nav { margin-top: 10px }</v>
      </c>
      <c r="CG156" s="106" t="str">
        <f xml:space="preserve">
SUBSTITUTE(SUBSTITUTE(SUBSTITUTE(SUBSTITUTE(SUBSTITUTE(SUBSTITUTE(SUBSTITUTE(SUBSTITUTE(Table_Styles[[#This Row],[Config]],
" {","{"),
"{ ","{"),
" }","}"),
"} ","}"),
" ,",","),
", ",","),
" :",":"),
": ",":")</f>
        <v>#sidebar .header nav{margin-top:10px}</v>
      </c>
    </row>
    <row r="157" spans="2:85" ht="21" customHeight="1">
      <c r="B157" s="175" t="s">
        <v>495</v>
      </c>
      <c r="C157" s="169" t="s">
        <v>557</v>
      </c>
      <c r="D157" s="59"/>
      <c r="E157" s="60"/>
      <c r="F157" s="29" t="str">
        <f>IF(Table_Styles[[#This Row],[Font Family]]&lt;&gt;"",Table_Styles[[#This Row],[Font Family]],IF(Table_Styles[[#This Row],[Font Family Default]]&lt;&gt;"",Table_Styles[[#This Row],[Font Family Default]],""))</f>
        <v/>
      </c>
      <c r="G157" s="59"/>
      <c r="H157" s="60"/>
      <c r="I157" s="29" t="str">
        <f>IF(Table_Styles[[#This Row],[Font Size]]&lt;&gt;"",Table_Styles[[#This Row],[Font Size]],IF(Table_Styles[[#This Row],[Font Size Default]]&lt;&gt;"",Table_Styles[[#This Row],[Font Size Default]],""))</f>
        <v/>
      </c>
      <c r="J157" s="59"/>
      <c r="K157" s="60"/>
      <c r="L157" s="29" t="str">
        <f>IF(Table_Styles[[#This Row],[Font Weight]]&lt;&gt;"",Table_Styles[[#This Row],[Font Weight]],IF(Table_Styles[[#This Row],[Font Weight Default]]&lt;&gt;"",Table_Styles[[#This Row],[Font Weight Default]],""))</f>
        <v/>
      </c>
      <c r="M157" s="59"/>
      <c r="N157" s="60"/>
      <c r="O157" s="29" t="str">
        <f>IF(Table_Styles[[#This Row],[Colour]]&lt;&gt;"",Table_Styles[[#This Row],[Colour]],IF(Table_Styles[[#This Row],[Colour Default]]&lt;&gt;"",Table_Styles[[#This Row],[Colour Default]],""))</f>
        <v/>
      </c>
      <c r="P157" s="59"/>
      <c r="Q157" s="60"/>
      <c r="R157" s="29" t="str">
        <f>IF(Table_Styles[[#This Row],[Background]]&lt;&gt;"",Table_Styles[[#This Row],[Background]],IF(Table_Styles[[#This Row],[Background Default]]&lt;&gt;"",Table_Styles[[#This Row],[Background Default]],""))</f>
        <v/>
      </c>
      <c r="S157" s="59"/>
      <c r="T157" s="60"/>
      <c r="U157" s="29" t="str">
        <f>IF(Table_Styles[[#This Row],[Border]]&lt;&gt;"",Table_Styles[[#This Row],[Border]],IF(Table_Styles[[#This Row],[Border Default]]&lt;&gt;"",Table_Styles[[#This Row],[Border Default]],""))</f>
        <v/>
      </c>
      <c r="V157" s="60"/>
      <c r="W157" s="60"/>
      <c r="X157" s="29" t="str">
        <f>IF(Table_Styles[[#This Row],[Border Radius]]&lt;&gt;"",Table_Styles[[#This Row],[Border Radius]],IF(Table_Styles[[#This Row],[Border Radius Default]]&lt;&gt;"",Table_Styles[[#This Row],[Border Radius Default]],""))</f>
        <v/>
      </c>
      <c r="Y157" s="59"/>
      <c r="Z157" s="60"/>
      <c r="AA157" s="29" t="str">
        <f>IF(Table_Styles[[#This Row],[MT]]&lt;&gt;"",Table_Styles[[#This Row],[MT]],IF(Table_Styles[[#This Row],[MT Default]]&lt;&gt;"",Table_Styles[[#This Row],[MT Default]],""))</f>
        <v/>
      </c>
      <c r="AB157" s="59"/>
      <c r="AC157" s="60"/>
      <c r="AD157" s="29" t="str">
        <f>IF(Table_Styles[[#This Row],[MR]]&lt;&gt;"",Table_Styles[[#This Row],[MR]],IF(Table_Styles[[#This Row],[MR Default]]&lt;&gt;"",Table_Styles[[#This Row],[MR Default]],""))</f>
        <v/>
      </c>
      <c r="AE157" s="59"/>
      <c r="AF157" s="60"/>
      <c r="AG157" s="29" t="str">
        <f>IF(Table_Styles[[#This Row],[MB]]&lt;&gt;"",Table_Styles[[#This Row],[MB]],IF(Table_Styles[[#This Row],[MB Default]]&lt;&gt;"",Table_Styles[[#This Row],[MB Default]],""))</f>
        <v/>
      </c>
      <c r="AH157" s="59"/>
      <c r="AI157" s="60"/>
      <c r="AJ157" s="29" t="str">
        <f>IF(Table_Styles[[#This Row],[ML]]&lt;&gt;"",Table_Styles[[#This Row],[ML]],IF(Table_Styles[[#This Row],[ML Default]]&lt;&gt;"",Table_Styles[[#This Row],[ML Default]],""))</f>
        <v/>
      </c>
      <c r="AK157" s="59"/>
      <c r="AL157" s="60"/>
      <c r="AM157" s="29" t="str">
        <f>IF(Table_Styles[[#This Row],[PT]]&lt;&gt;"",Table_Styles[[#This Row],[PT]],IF(Table_Styles[[#This Row],[PT Default]]&lt;&gt;"",Table_Styles[[#This Row],[PT Default]],""))</f>
        <v/>
      </c>
      <c r="AN157" s="59"/>
      <c r="AO157" s="60"/>
      <c r="AP157" s="29" t="str">
        <f>IF(Table_Styles[[#This Row],[PR]]&lt;&gt;"",Table_Styles[[#This Row],[PR]],IF(Table_Styles[[#This Row],[PR Default]]&lt;&gt;"",Table_Styles[[#This Row],[PR Default]],""))</f>
        <v/>
      </c>
      <c r="AQ157" s="59"/>
      <c r="AR157" s="60"/>
      <c r="AS157" s="29" t="str">
        <f>IF(Table_Styles[[#This Row],[PB]]&lt;&gt;"",Table_Styles[[#This Row],[PB]],IF(Table_Styles[[#This Row],[PB Default]]&lt;&gt;"",Table_Styles[[#This Row],[PB Default]],""))</f>
        <v/>
      </c>
      <c r="AT157" s="59"/>
      <c r="AU157" s="60"/>
      <c r="AV157" s="29" t="str">
        <f>IF(Table_Styles[[#This Row],[PL]]&lt;&gt;"",Table_Styles[[#This Row],[PL]],IF(Table_Styles[[#This Row],[PL Default]]&lt;&gt;"",Table_Styles[[#This Row],[PL Default]],""))</f>
        <v/>
      </c>
      <c r="AW157" s="59"/>
      <c r="AX157" s="60"/>
      <c r="AY157" s="29" t="str">
        <f>IF(Table_Styles[[#This Row],[BT]]&lt;&gt;"",Table_Styles[[#This Row],[BT]],IF(Table_Styles[[#This Row],[BT Default]]&lt;&gt;"",Table_Styles[[#This Row],[BT Default]],""))</f>
        <v/>
      </c>
      <c r="AZ157" s="59"/>
      <c r="BA157" s="60"/>
      <c r="BB157" s="29" t="str">
        <f>IF(Table_Styles[[#This Row],[BR]]&lt;&gt;"",Table_Styles[[#This Row],[BR]],IF(Table_Styles[[#This Row],[BR Default]]&lt;&gt;"",Table_Styles[[#This Row],[BR Default]],""))</f>
        <v/>
      </c>
      <c r="BC157" s="59"/>
      <c r="BD157" s="60"/>
      <c r="BE157" s="29" t="str">
        <f>IF(Table_Styles[[#This Row],[BB]]&lt;&gt;"",Table_Styles[[#This Row],[BB]],IF(Table_Styles[[#This Row],[BB Default]]&lt;&gt;"",Table_Styles[[#This Row],[BB Default]],""))</f>
        <v/>
      </c>
      <c r="BF157" s="59"/>
      <c r="BG157" s="60"/>
      <c r="BH157" s="29" t="str">
        <f>IF(Table_Styles[[#This Row],[BL]]&lt;&gt;"",Table_Styles[[#This Row],[BL]],IF(Table_Styles[[#This Row],[BL Default]]&lt;&gt;"",Table_Styles[[#This Row],[BL Default]],""))</f>
        <v/>
      </c>
      <c r="BI157" s="60"/>
      <c r="BJ157" s="60"/>
      <c r="BK157" s="29" t="str">
        <f>IF(Table_Styles[[#This Row],[Width]]&lt;&gt;"",Table_Styles[[#This Row],[Width]],IF(Table_Styles[[#This Row],[Width Default]]&lt;&gt;"",Table_Styles[[#This Row],[Width Default]],""))</f>
        <v/>
      </c>
      <c r="BL157" s="60"/>
      <c r="BM157" s="60"/>
      <c r="BN157" s="29" t="str">
        <f>IF(Table_Styles[[#This Row],[Height]]&lt;&gt;"",Table_Styles[[#This Row],[Height]],IF(Table_Styles[[#This Row],[Height Default]]&lt;&gt;"",Table_Styles[[#This Row],[Height Default]],""))</f>
        <v/>
      </c>
      <c r="BO157" s="25"/>
      <c r="BP157" s="25"/>
      <c r="BQ157" s="29" t="str">
        <f>IF(Table_Styles[[#This Row],[Top]]&lt;&gt;"",Table_Styles[[#This Row],[Top]],IF(Table_Styles[[#This Row],[Top Default]]&lt;&gt;"",Table_Styles[[#This Row],[Top Default]],""))</f>
        <v/>
      </c>
      <c r="BR157" s="25"/>
      <c r="BS157" s="25"/>
      <c r="BT157" s="29" t="str">
        <f>IF(Table_Styles[[#This Row],[Right]]&lt;&gt;"",Table_Styles[[#This Row],[Right]],IF(Table_Styles[[#This Row],[Right Default]]&lt;&gt;"",Table_Styles[[#This Row],[Right Default]],""))</f>
        <v/>
      </c>
      <c r="BU157" s="25"/>
      <c r="BV157" s="25"/>
      <c r="BW157" s="29" t="str">
        <f>IF(Table_Styles[[#This Row],[Bottom]]&lt;&gt;"",Table_Styles[[#This Row],[Bottom]],IF(Table_Styles[[#This Row],[Bottom Default]]&lt;&gt;"",Table_Styles[[#This Row],[Bottom Default]],""))</f>
        <v/>
      </c>
      <c r="BX157" s="25"/>
      <c r="BY157" s="25"/>
      <c r="BZ157" s="29" t="str">
        <f>IF(Table_Styles[[#This Row],[Left]]&lt;&gt;"",Table_Styles[[#This Row],[Left]],IF(Table_Styles[[#This Row],[Left Default]]&lt;&gt;"",Table_Styles[[#This Row],[Left Default]],""))</f>
        <v/>
      </c>
      <c r="CA157" s="59"/>
      <c r="CB157" s="107" t="str">
        <f>IF(AND(Table_Styles[[#This Row],[Selector]]&lt;&gt;"",Table_Styles[[#This Row],[Font Family Used]]&lt;&gt;"",Table_Styles[[#This Row],[Font Weight Used]]&lt;&gt;""),Table_Styles[[#This Row],[Font Family Used]]&amp;" "&amp;Table_Styles[[#This Row],[Font Weight Used]],"")</f>
        <v/>
      </c>
      <c r="CC157" s="107" t="str">
        <f ca="1">IF(AND(Table_Styles[[#This Row],[Selector]],COUNTIF(OFFSET(CC:CC,0,0,ROW()-1,1),"="&amp;Table_Styles[[#This Row],[Font]])=0),Table_Styles[[#This Row],[Font]],"")</f>
        <v/>
      </c>
      <c r="CD157" s="107" t="str">
        <f ca="1">IF(Table_Styles[[#This Row],[Unique Font]]&lt;&gt;"",
"{""fontFamily"":"""&amp;Table_Styles[[#This Row],[Font Family Used]]&amp;""",""fontWeight"":"&amp;Table_Styles[[#This Row],[Font Weight Used]]&amp;"}","")</f>
        <v/>
      </c>
      <c r="CE157"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57" s="106" t="str">
        <f>IF(AND(Table_Styles[[#This Row],[Selector]]&lt;&gt;"", Table_Styles[[#This Row],[Config Properties]]&lt;&gt;""),
Table_Styles[[#This Row],[Selector]]&amp;" { "&amp;Table_Styles[[#This Row],[Config Properties]]&amp;" }","")</f>
        <v/>
      </c>
      <c r="CG157" s="106" t="str">
        <f xml:space="preserve">
SUBSTITUTE(SUBSTITUTE(SUBSTITUTE(SUBSTITUTE(SUBSTITUTE(SUBSTITUTE(SUBSTITUTE(SUBSTITUTE(Table_Styles[[#This Row],[Config]],
" {","{"),
"{ ","{"),
" }","}"),
"} ","}"),
" ,",","),
", ",","),
" :",":"),
": ",":")</f>
        <v/>
      </c>
    </row>
    <row r="158" spans="2:85" ht="21" customHeight="1">
      <c r="B158" s="174" t="s">
        <v>497</v>
      </c>
      <c r="C158" s="105" t="s">
        <v>558</v>
      </c>
      <c r="D158" s="59"/>
      <c r="E158" s="60"/>
      <c r="F158" s="29" t="str">
        <f>IF(Table_Styles[[#This Row],[Font Family]]&lt;&gt;"",Table_Styles[[#This Row],[Font Family]],IF(Table_Styles[[#This Row],[Font Family Default]]&lt;&gt;"",Table_Styles[[#This Row],[Font Family Default]],""))</f>
        <v/>
      </c>
      <c r="G158" s="59"/>
      <c r="H158" s="60"/>
      <c r="I158" s="29" t="str">
        <f>IF(Table_Styles[[#This Row],[Font Size]]&lt;&gt;"",Table_Styles[[#This Row],[Font Size]],IF(Table_Styles[[#This Row],[Font Size Default]]&lt;&gt;"",Table_Styles[[#This Row],[Font Size Default]],""))</f>
        <v/>
      </c>
      <c r="J158" s="59"/>
      <c r="K158" s="60"/>
      <c r="L158" s="29" t="str">
        <f>IF(Table_Styles[[#This Row],[Font Weight]]&lt;&gt;"",Table_Styles[[#This Row],[Font Weight]],IF(Table_Styles[[#This Row],[Font Weight Default]]&lt;&gt;"",Table_Styles[[#This Row],[Font Weight Default]],""))</f>
        <v/>
      </c>
      <c r="M158" s="59"/>
      <c r="N158" s="60"/>
      <c r="O158" s="29" t="str">
        <f>IF(Table_Styles[[#This Row],[Colour]]&lt;&gt;"",Table_Styles[[#This Row],[Colour]],IF(Table_Styles[[#This Row],[Colour Default]]&lt;&gt;"",Table_Styles[[#This Row],[Colour Default]],""))</f>
        <v/>
      </c>
      <c r="P158" s="59"/>
      <c r="Q158" s="60"/>
      <c r="R158" s="29" t="str">
        <f>IF(Table_Styles[[#This Row],[Background]]&lt;&gt;"",Table_Styles[[#This Row],[Background]],IF(Table_Styles[[#This Row],[Background Default]]&lt;&gt;"",Table_Styles[[#This Row],[Background Default]],""))</f>
        <v/>
      </c>
      <c r="S158" s="59"/>
      <c r="T158" s="60"/>
      <c r="U158" s="29" t="str">
        <f>IF(Table_Styles[[#This Row],[Border]]&lt;&gt;"",Table_Styles[[#This Row],[Border]],IF(Table_Styles[[#This Row],[Border Default]]&lt;&gt;"",Table_Styles[[#This Row],[Border Default]],""))</f>
        <v/>
      </c>
      <c r="V158" s="60"/>
      <c r="W158" s="60"/>
      <c r="X158" s="29" t="str">
        <f>IF(Table_Styles[[#This Row],[Border Radius]]&lt;&gt;"",Table_Styles[[#This Row],[Border Radius]],IF(Table_Styles[[#This Row],[Border Radius Default]]&lt;&gt;"",Table_Styles[[#This Row],[Border Radius Default]],""))</f>
        <v/>
      </c>
      <c r="Y158" s="59"/>
      <c r="Z158" s="25" t="s">
        <v>392</v>
      </c>
      <c r="AA158" s="29" t="str">
        <f>IF(Table_Styles[[#This Row],[MT]]&lt;&gt;"",Table_Styles[[#This Row],[MT]],IF(Table_Styles[[#This Row],[MT Default]]&lt;&gt;"",Table_Styles[[#This Row],[MT Default]],""))</f>
        <v>10px</v>
      </c>
      <c r="AB158" s="59"/>
      <c r="AC158" s="60"/>
      <c r="AD158" s="29" t="str">
        <f>IF(Table_Styles[[#This Row],[MR]]&lt;&gt;"",Table_Styles[[#This Row],[MR]],IF(Table_Styles[[#This Row],[MR Default]]&lt;&gt;"",Table_Styles[[#This Row],[MR Default]],""))</f>
        <v/>
      </c>
      <c r="AE158" s="59"/>
      <c r="AF158" s="60"/>
      <c r="AG158" s="29" t="str">
        <f>IF(Table_Styles[[#This Row],[MB]]&lt;&gt;"",Table_Styles[[#This Row],[MB]],IF(Table_Styles[[#This Row],[MB Default]]&lt;&gt;"",Table_Styles[[#This Row],[MB Default]],""))</f>
        <v/>
      </c>
      <c r="AH158" s="59"/>
      <c r="AI158" s="60"/>
      <c r="AJ158" s="29" t="str">
        <f>IF(Table_Styles[[#This Row],[ML]]&lt;&gt;"",Table_Styles[[#This Row],[ML]],IF(Table_Styles[[#This Row],[ML Default]]&lt;&gt;"",Table_Styles[[#This Row],[ML Default]],""))</f>
        <v/>
      </c>
      <c r="AK158" s="59"/>
      <c r="AL158" s="267"/>
      <c r="AM158" s="29" t="str">
        <f>IF(Table_Styles[[#This Row],[PT]]&lt;&gt;"",Table_Styles[[#This Row],[PT]],IF(Table_Styles[[#This Row],[PT Default]]&lt;&gt;"",Table_Styles[[#This Row],[PT Default]],""))</f>
        <v/>
      </c>
      <c r="AN158" s="59"/>
      <c r="AO158" s="267"/>
      <c r="AP158" s="29" t="str">
        <f>IF(Table_Styles[[#This Row],[PR]]&lt;&gt;"",Table_Styles[[#This Row],[PR]],IF(Table_Styles[[#This Row],[PR Default]]&lt;&gt;"",Table_Styles[[#This Row],[PR Default]],""))</f>
        <v/>
      </c>
      <c r="AQ158" s="59"/>
      <c r="AR158" s="267"/>
      <c r="AS158" s="29" t="str">
        <f>IF(Table_Styles[[#This Row],[PB]]&lt;&gt;"",Table_Styles[[#This Row],[PB]],IF(Table_Styles[[#This Row],[PB Default]]&lt;&gt;"",Table_Styles[[#This Row],[PB Default]],""))</f>
        <v/>
      </c>
      <c r="AT158" s="59"/>
      <c r="AU158" s="267"/>
      <c r="AV158" s="29" t="str">
        <f>IF(Table_Styles[[#This Row],[PL]]&lt;&gt;"",Table_Styles[[#This Row],[PL]],IF(Table_Styles[[#This Row],[PL Default]]&lt;&gt;"",Table_Styles[[#This Row],[PL Default]],""))</f>
        <v/>
      </c>
      <c r="AW158" s="59"/>
      <c r="AX158" s="60"/>
      <c r="AY158" s="29" t="str">
        <f>IF(Table_Styles[[#This Row],[BT]]&lt;&gt;"",Table_Styles[[#This Row],[BT]],IF(Table_Styles[[#This Row],[BT Default]]&lt;&gt;"",Table_Styles[[#This Row],[BT Default]],""))</f>
        <v/>
      </c>
      <c r="AZ158" s="59"/>
      <c r="BA158" s="60"/>
      <c r="BB158" s="29" t="str">
        <f>IF(Table_Styles[[#This Row],[BR]]&lt;&gt;"",Table_Styles[[#This Row],[BR]],IF(Table_Styles[[#This Row],[BR Default]]&lt;&gt;"",Table_Styles[[#This Row],[BR Default]],""))</f>
        <v/>
      </c>
      <c r="BC158" s="59"/>
      <c r="BD158" s="60"/>
      <c r="BE158" s="29" t="str">
        <f>IF(Table_Styles[[#This Row],[BB]]&lt;&gt;"",Table_Styles[[#This Row],[BB]],IF(Table_Styles[[#This Row],[BB Default]]&lt;&gt;"",Table_Styles[[#This Row],[BB Default]],""))</f>
        <v/>
      </c>
      <c r="BF158" s="59"/>
      <c r="BG158" s="60"/>
      <c r="BH158" s="29" t="str">
        <f>IF(Table_Styles[[#This Row],[BL]]&lt;&gt;"",Table_Styles[[#This Row],[BL]],IF(Table_Styles[[#This Row],[BL Default]]&lt;&gt;"",Table_Styles[[#This Row],[BL Default]],""))</f>
        <v/>
      </c>
      <c r="BI158" s="60"/>
      <c r="BJ158" s="173"/>
      <c r="BK158" s="29"/>
      <c r="BL158" s="60"/>
      <c r="BM158" s="60"/>
      <c r="BN158" s="29" t="str">
        <f>IF(Table_Styles[[#This Row],[Height]]&lt;&gt;"",Table_Styles[[#This Row],[Height]],IF(Table_Styles[[#This Row],[Height Default]]&lt;&gt;"",Table_Styles[[#This Row],[Height Default]],""))</f>
        <v/>
      </c>
      <c r="BO158" s="25"/>
      <c r="BP158" s="25"/>
      <c r="BQ158" s="29" t="str">
        <f>IF(Table_Styles[[#This Row],[Top]]&lt;&gt;"",Table_Styles[[#This Row],[Top]],IF(Table_Styles[[#This Row],[Top Default]]&lt;&gt;"",Table_Styles[[#This Row],[Top Default]],""))</f>
        <v/>
      </c>
      <c r="BR158" s="25"/>
      <c r="BS158" s="25"/>
      <c r="BT158" s="29" t="str">
        <f>IF(Table_Styles[[#This Row],[Right]]&lt;&gt;"",Table_Styles[[#This Row],[Right]],IF(Table_Styles[[#This Row],[Right Default]]&lt;&gt;"",Table_Styles[[#This Row],[Right Default]],""))</f>
        <v/>
      </c>
      <c r="BU158" s="25"/>
      <c r="BV158" s="25"/>
      <c r="BW158" s="29" t="str">
        <f>IF(Table_Styles[[#This Row],[Bottom]]&lt;&gt;"",Table_Styles[[#This Row],[Bottom]],IF(Table_Styles[[#This Row],[Bottom Default]]&lt;&gt;"",Table_Styles[[#This Row],[Bottom Default]],""))</f>
        <v/>
      </c>
      <c r="BX158" s="25"/>
      <c r="BY158" s="25"/>
      <c r="BZ158" s="29" t="str">
        <f>IF(Table_Styles[[#This Row],[Left]]&lt;&gt;"",Table_Styles[[#This Row],[Left]],IF(Table_Styles[[#This Row],[Left Default]]&lt;&gt;"",Table_Styles[[#This Row],[Left Default]],""))</f>
        <v/>
      </c>
      <c r="CA158" s="59"/>
      <c r="CB158" s="107" t="str">
        <f>IF(AND(Table_Styles[[#This Row],[Selector]]&lt;&gt;"",Table_Styles[[#This Row],[Font Family Used]]&lt;&gt;"",Table_Styles[[#This Row],[Font Weight Used]]&lt;&gt;""),Table_Styles[[#This Row],[Font Family Used]]&amp;" "&amp;Table_Styles[[#This Row],[Font Weight Used]],"")</f>
        <v/>
      </c>
      <c r="CC158" s="107" t="str">
        <f ca="1">IF(AND(Table_Styles[[#This Row],[Selector]],COUNTIF(OFFSET(CC:CC,0,0,ROW()-1,1),"="&amp;Table_Styles[[#This Row],[Font]])=0),Table_Styles[[#This Row],[Font]],"")</f>
        <v/>
      </c>
      <c r="CD158" s="107" t="str">
        <f ca="1">IF(Table_Styles[[#This Row],[Unique Font]]&lt;&gt;"",
"{""fontFamily"":"""&amp;Table_Styles[[#This Row],[Font Family Used]]&amp;""",""fontWeight"":"&amp;Table_Styles[[#This Row],[Font Weight Used]]&amp;"}","")</f>
        <v/>
      </c>
      <c r="CE158"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58" s="106" t="str">
        <f>IF(AND(Table_Styles[[#This Row],[Selector]]&lt;&gt;"", Table_Styles[[#This Row],[Config Properties]]&lt;&gt;""),
Table_Styles[[#This Row],[Selector]]&amp;" { "&amp;Table_Styles[[#This Row],[Config Properties]]&amp;" }","")</f>
        <v>#sidebar .header nav .btn { margin-top: 10px }</v>
      </c>
      <c r="CG158" s="106" t="str">
        <f xml:space="preserve">
SUBSTITUTE(SUBSTITUTE(SUBSTITUTE(SUBSTITUTE(SUBSTITUTE(SUBSTITUTE(SUBSTITUTE(SUBSTITUTE(Table_Styles[[#This Row],[Config]],
" {","{"),
"{ ","{"),
" }","}"),
"} ","}"),
" ,",","),
", ",","),
" :",":"),
": ",":")</f>
        <v>#sidebar .header nav .btn{margin-top:10px}</v>
      </c>
    </row>
    <row r="159" spans="2:85" ht="21" customHeight="1">
      <c r="B159" s="174" t="s">
        <v>499</v>
      </c>
      <c r="C159" s="105" t="s">
        <v>559</v>
      </c>
      <c r="D159" s="59"/>
      <c r="E159" s="60"/>
      <c r="F159" s="29" t="str">
        <f>IF(Table_Styles[[#This Row],[Font Family]]&lt;&gt;"",Table_Styles[[#This Row],[Font Family]],IF(Table_Styles[[#This Row],[Font Family Default]]&lt;&gt;"",Table_Styles[[#This Row],[Font Family Default]],""))</f>
        <v/>
      </c>
      <c r="G159" s="59"/>
      <c r="H159" s="60"/>
      <c r="I159" s="29" t="str">
        <f>IF(Table_Styles[[#This Row],[Font Size]]&lt;&gt;"",Table_Styles[[#This Row],[Font Size]],IF(Table_Styles[[#This Row],[Font Size Default]]&lt;&gt;"",Table_Styles[[#This Row],[Font Size Default]],""))</f>
        <v/>
      </c>
      <c r="J159" s="59"/>
      <c r="K159" s="60"/>
      <c r="L159" s="29" t="str">
        <f>IF(Table_Styles[[#This Row],[Font Weight]]&lt;&gt;"",Table_Styles[[#This Row],[Font Weight]],IF(Table_Styles[[#This Row],[Font Weight Default]]&lt;&gt;"",Table_Styles[[#This Row],[Font Weight Default]],""))</f>
        <v/>
      </c>
      <c r="M159" s="59"/>
      <c r="N159" s="59"/>
      <c r="O159" s="29" t="str">
        <f>IF(Table_Styles[[#This Row],[Colour]]&lt;&gt;"",Table_Styles[[#This Row],[Colour]],IF(Table_Styles[[#This Row],[Colour Default]]&lt;&gt;"",Table_Styles[[#This Row],[Colour Default]],""))</f>
        <v/>
      </c>
      <c r="P159" s="59"/>
      <c r="Q159" s="60"/>
      <c r="R159" s="29" t="str">
        <f>IF(Table_Styles[[#This Row],[Background]]&lt;&gt;"",Table_Styles[[#This Row],[Background]],IF(Table_Styles[[#This Row],[Background Default]]&lt;&gt;"",Table_Styles[[#This Row],[Background Default]],""))</f>
        <v/>
      </c>
      <c r="S159" s="59"/>
      <c r="T159" s="60"/>
      <c r="U159" s="29" t="str">
        <f>IF(Table_Styles[[#This Row],[Border]]&lt;&gt;"",Table_Styles[[#This Row],[Border]],IF(Table_Styles[[#This Row],[Border Default]]&lt;&gt;"",Table_Styles[[#This Row],[Border Default]],""))</f>
        <v/>
      </c>
      <c r="V159" s="60"/>
      <c r="W159" s="60"/>
      <c r="X159" s="29" t="str">
        <f>IF(Table_Styles[[#This Row],[Border Radius]]&lt;&gt;"",Table_Styles[[#This Row],[Border Radius]],IF(Table_Styles[[#This Row],[Border Radius Default]]&lt;&gt;"",Table_Styles[[#This Row],[Border Radius Default]],""))</f>
        <v/>
      </c>
      <c r="Y159" s="59"/>
      <c r="Z159" s="60"/>
      <c r="AA159" s="29" t="str">
        <f>IF(Table_Styles[[#This Row],[MT]]&lt;&gt;"",Table_Styles[[#This Row],[MT]],IF(Table_Styles[[#This Row],[MT Default]]&lt;&gt;"",Table_Styles[[#This Row],[MT Default]],""))</f>
        <v/>
      </c>
      <c r="AB159" s="59"/>
      <c r="AC159" s="60"/>
      <c r="AD159" s="29" t="str">
        <f>IF(Table_Styles[[#This Row],[MR]]&lt;&gt;"",Table_Styles[[#This Row],[MR]],IF(Table_Styles[[#This Row],[MR Default]]&lt;&gt;"",Table_Styles[[#This Row],[MR Default]],""))</f>
        <v/>
      </c>
      <c r="AE159" s="59"/>
      <c r="AF159" s="60"/>
      <c r="AG159" s="29" t="str">
        <f>IF(Table_Styles[[#This Row],[MB]]&lt;&gt;"",Table_Styles[[#This Row],[MB]],IF(Table_Styles[[#This Row],[MB Default]]&lt;&gt;"",Table_Styles[[#This Row],[MB Default]],""))</f>
        <v/>
      </c>
      <c r="AH159" s="59"/>
      <c r="AI159" s="60"/>
      <c r="AJ159" s="29" t="str">
        <f>IF(Table_Styles[[#This Row],[ML]]&lt;&gt;"",Table_Styles[[#This Row],[ML]],IF(Table_Styles[[#This Row],[ML Default]]&lt;&gt;"",Table_Styles[[#This Row],[ML Default]],""))</f>
        <v/>
      </c>
      <c r="AK159" s="59"/>
      <c r="AL159" s="60"/>
      <c r="AM159" s="29" t="str">
        <f>IF(Table_Styles[[#This Row],[PT]]&lt;&gt;"",Table_Styles[[#This Row],[PT]],IF(Table_Styles[[#This Row],[PT Default]]&lt;&gt;"",Table_Styles[[#This Row],[PT Default]],""))</f>
        <v/>
      </c>
      <c r="AN159" s="59"/>
      <c r="AO159" s="60"/>
      <c r="AP159" s="29" t="str">
        <f>IF(Table_Styles[[#This Row],[PR]]&lt;&gt;"",Table_Styles[[#This Row],[PR]],IF(Table_Styles[[#This Row],[PR Default]]&lt;&gt;"",Table_Styles[[#This Row],[PR Default]],""))</f>
        <v/>
      </c>
      <c r="AQ159" s="59"/>
      <c r="AR159" s="60"/>
      <c r="AS159" s="29" t="str">
        <f>IF(Table_Styles[[#This Row],[PB]]&lt;&gt;"",Table_Styles[[#This Row],[PB]],IF(Table_Styles[[#This Row],[PB Default]]&lt;&gt;"",Table_Styles[[#This Row],[PB Default]],""))</f>
        <v/>
      </c>
      <c r="AT159" s="59"/>
      <c r="AU159" s="60"/>
      <c r="AV159" s="29" t="str">
        <f>IF(Table_Styles[[#This Row],[PL]]&lt;&gt;"",Table_Styles[[#This Row],[PL]],IF(Table_Styles[[#This Row],[PL Default]]&lt;&gt;"",Table_Styles[[#This Row],[PL Default]],""))</f>
        <v/>
      </c>
      <c r="AW159" s="59"/>
      <c r="AX159" s="60"/>
      <c r="AY159" s="29" t="str">
        <f>IF(Table_Styles[[#This Row],[BT]]&lt;&gt;"",Table_Styles[[#This Row],[BT]],IF(Table_Styles[[#This Row],[BT Default]]&lt;&gt;"",Table_Styles[[#This Row],[BT Default]],""))</f>
        <v/>
      </c>
      <c r="AZ159" s="59"/>
      <c r="BA159" s="60"/>
      <c r="BB159" s="29" t="str">
        <f>IF(Table_Styles[[#This Row],[BR]]&lt;&gt;"",Table_Styles[[#This Row],[BR]],IF(Table_Styles[[#This Row],[BR Default]]&lt;&gt;"",Table_Styles[[#This Row],[BR Default]],""))</f>
        <v/>
      </c>
      <c r="BC159" s="59"/>
      <c r="BD159" s="60"/>
      <c r="BE159" s="29" t="str">
        <f>IF(Table_Styles[[#This Row],[BB]]&lt;&gt;"",Table_Styles[[#This Row],[BB]],IF(Table_Styles[[#This Row],[BB Default]]&lt;&gt;"",Table_Styles[[#This Row],[BB Default]],""))</f>
        <v/>
      </c>
      <c r="BF159" s="59"/>
      <c r="BG159" s="60"/>
      <c r="BH159" s="29" t="str">
        <f>IF(Table_Styles[[#This Row],[BL]]&lt;&gt;"",Table_Styles[[#This Row],[BL]],IF(Table_Styles[[#This Row],[BL Default]]&lt;&gt;"",Table_Styles[[#This Row],[BL Default]],""))</f>
        <v/>
      </c>
      <c r="BI159" s="60"/>
      <c r="BJ159" s="60"/>
      <c r="BK159" s="29" t="str">
        <f>IF(Table_Styles[[#This Row],[Width]]&lt;&gt;"",Table_Styles[[#This Row],[Width]],IF(Table_Styles[[#This Row],[Width Default]]&lt;&gt;"",Table_Styles[[#This Row],[Width Default]],""))</f>
        <v/>
      </c>
      <c r="BL159" s="60"/>
      <c r="BM159" s="60"/>
      <c r="BN159" s="29" t="str">
        <f>IF(Table_Styles[[#This Row],[Height]]&lt;&gt;"",Table_Styles[[#This Row],[Height]],IF(Table_Styles[[#This Row],[Height Default]]&lt;&gt;"",Table_Styles[[#This Row],[Height Default]],""))</f>
        <v/>
      </c>
      <c r="BO159" s="25"/>
      <c r="BP159" s="25"/>
      <c r="BQ159" s="29" t="str">
        <f>IF(Table_Styles[[#This Row],[Top]]&lt;&gt;"",Table_Styles[[#This Row],[Top]],IF(Table_Styles[[#This Row],[Top Default]]&lt;&gt;"",Table_Styles[[#This Row],[Top Default]],""))</f>
        <v/>
      </c>
      <c r="BR159" s="25"/>
      <c r="BS159" s="25"/>
      <c r="BT159" s="29" t="str">
        <f>IF(Table_Styles[[#This Row],[Right]]&lt;&gt;"",Table_Styles[[#This Row],[Right]],IF(Table_Styles[[#This Row],[Right Default]]&lt;&gt;"",Table_Styles[[#This Row],[Right Default]],""))</f>
        <v/>
      </c>
      <c r="BU159" s="25"/>
      <c r="BV159" s="25"/>
      <c r="BW159" s="29" t="str">
        <f>IF(Table_Styles[[#This Row],[Bottom]]&lt;&gt;"",Table_Styles[[#This Row],[Bottom]],IF(Table_Styles[[#This Row],[Bottom Default]]&lt;&gt;"",Table_Styles[[#This Row],[Bottom Default]],""))</f>
        <v/>
      </c>
      <c r="BX159" s="25"/>
      <c r="BY159" s="25"/>
      <c r="BZ159" s="29" t="str">
        <f>IF(Table_Styles[[#This Row],[Left]]&lt;&gt;"",Table_Styles[[#This Row],[Left]],IF(Table_Styles[[#This Row],[Left Default]]&lt;&gt;"",Table_Styles[[#This Row],[Left Default]],""))</f>
        <v/>
      </c>
      <c r="CA159" s="59"/>
      <c r="CB159" s="107" t="str">
        <f>IF(AND(Table_Styles[[#This Row],[Selector]]&lt;&gt;"",Table_Styles[[#This Row],[Font Family Used]]&lt;&gt;"",Table_Styles[[#This Row],[Font Weight Used]]&lt;&gt;""),Table_Styles[[#This Row],[Font Family Used]]&amp;" "&amp;Table_Styles[[#This Row],[Font Weight Used]],"")</f>
        <v/>
      </c>
      <c r="CC159" s="107" t="str">
        <f ca="1">IF(AND(Table_Styles[[#This Row],[Selector]],COUNTIF(OFFSET(CC:CC,0,0,ROW()-1,1),"="&amp;Table_Styles[[#This Row],[Font]])=0),Table_Styles[[#This Row],[Font]],"")</f>
        <v/>
      </c>
      <c r="CD159" s="107" t="str">
        <f ca="1">IF(Table_Styles[[#This Row],[Unique Font]]&lt;&gt;"",
"{""fontFamily"":"""&amp;Table_Styles[[#This Row],[Font Family Used]]&amp;""",""fontWeight"":"&amp;Table_Styles[[#This Row],[Font Weight Used]]&amp;"}","")</f>
        <v/>
      </c>
      <c r="CE159"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59" s="106" t="str">
        <f>IF(AND(Table_Styles[[#This Row],[Selector]]&lt;&gt;"", Table_Styles[[#This Row],[Config Properties]]&lt;&gt;""),
Table_Styles[[#This Row],[Selector]]&amp;" { "&amp;Table_Styles[[#This Row],[Config Properties]]&amp;" }","")</f>
        <v/>
      </c>
      <c r="CG159" s="106" t="str">
        <f xml:space="preserve">
SUBSTITUTE(SUBSTITUTE(SUBSTITUTE(SUBSTITUTE(SUBSTITUTE(SUBSTITUTE(SUBSTITUTE(SUBSTITUTE(Table_Styles[[#This Row],[Config]],
" {","{"),
"{ ","{"),
" }","}"),
"} ","}"),
" ,",","),
", ",","),
" :",":"),
": ",":")</f>
        <v/>
      </c>
    </row>
    <row r="160" spans="2:85" ht="21" customHeight="1">
      <c r="B160" s="175" t="s">
        <v>501</v>
      </c>
      <c r="C160" s="105" t="s">
        <v>560</v>
      </c>
      <c r="D160" s="59"/>
      <c r="E160" s="60"/>
      <c r="F160" s="29" t="str">
        <f>IF(Table_Styles[[#This Row],[Font Family]]&lt;&gt;"",Table_Styles[[#This Row],[Font Family]],IF(Table_Styles[[#This Row],[Font Family Default]]&lt;&gt;"",Table_Styles[[#This Row],[Font Family Default]],""))</f>
        <v/>
      </c>
      <c r="G160" s="59"/>
      <c r="H160" s="60"/>
      <c r="I160" s="29" t="str">
        <f>IF(Table_Styles[[#This Row],[Font Size]]&lt;&gt;"",Table_Styles[[#This Row],[Font Size]],IF(Table_Styles[[#This Row],[Font Size Default]]&lt;&gt;"",Table_Styles[[#This Row],[Font Size Default]],""))</f>
        <v/>
      </c>
      <c r="J160" s="59"/>
      <c r="K160" s="60"/>
      <c r="L160" s="29" t="str">
        <f>IF(Table_Styles[[#This Row],[Font Weight]]&lt;&gt;"",Table_Styles[[#This Row],[Font Weight]],IF(Table_Styles[[#This Row],[Font Weight Default]]&lt;&gt;"",Table_Styles[[#This Row],[Font Weight Default]],""))</f>
        <v/>
      </c>
      <c r="M160" s="59"/>
      <c r="N160" s="60"/>
      <c r="O160" s="29" t="str">
        <f>IF(Table_Styles[[#This Row],[Colour]]&lt;&gt;"",Table_Styles[[#This Row],[Colour]],IF(Table_Styles[[#This Row],[Colour Default]]&lt;&gt;"",Table_Styles[[#This Row],[Colour Default]],""))</f>
        <v/>
      </c>
      <c r="P160" s="59"/>
      <c r="Q160" s="60"/>
      <c r="R160" s="29" t="str">
        <f>IF(Table_Styles[[#This Row],[Background]]&lt;&gt;"",Table_Styles[[#This Row],[Background]],IF(Table_Styles[[#This Row],[Background Default]]&lt;&gt;"",Table_Styles[[#This Row],[Background Default]],""))</f>
        <v/>
      </c>
      <c r="S160" s="59"/>
      <c r="T160" s="60"/>
      <c r="U160" s="29" t="str">
        <f>IF(Table_Styles[[#This Row],[Border]]&lt;&gt;"",Table_Styles[[#This Row],[Border]],IF(Table_Styles[[#This Row],[Border Default]]&lt;&gt;"",Table_Styles[[#This Row],[Border Default]],""))</f>
        <v/>
      </c>
      <c r="V160" s="60"/>
      <c r="W160" s="60"/>
      <c r="X160" s="29" t="str">
        <f>IF(Table_Styles[[#This Row],[Border Radius]]&lt;&gt;"",Table_Styles[[#This Row],[Border Radius]],IF(Table_Styles[[#This Row],[Border Radius Default]]&lt;&gt;"",Table_Styles[[#This Row],[Border Radius Default]],""))</f>
        <v/>
      </c>
      <c r="Y160" s="59"/>
      <c r="Z160" s="60"/>
      <c r="AA160" s="29" t="str">
        <f>IF(Table_Styles[[#This Row],[MT]]&lt;&gt;"",Table_Styles[[#This Row],[MT]],IF(Table_Styles[[#This Row],[MT Default]]&lt;&gt;"",Table_Styles[[#This Row],[MT Default]],""))</f>
        <v/>
      </c>
      <c r="AB160" s="59"/>
      <c r="AC160" s="60"/>
      <c r="AD160" s="29" t="str">
        <f>IF(Table_Styles[[#This Row],[MR]]&lt;&gt;"",Table_Styles[[#This Row],[MR]],IF(Table_Styles[[#This Row],[MR Default]]&lt;&gt;"",Table_Styles[[#This Row],[MR Default]],""))</f>
        <v/>
      </c>
      <c r="AE160" s="59"/>
      <c r="AF160" s="60"/>
      <c r="AG160" s="29" t="str">
        <f>IF(Table_Styles[[#This Row],[MB]]&lt;&gt;"",Table_Styles[[#This Row],[MB]],IF(Table_Styles[[#This Row],[MB Default]]&lt;&gt;"",Table_Styles[[#This Row],[MB Default]],""))</f>
        <v/>
      </c>
      <c r="AH160" s="59"/>
      <c r="AI160" s="60"/>
      <c r="AJ160" s="29" t="str">
        <f>IF(Table_Styles[[#This Row],[ML]]&lt;&gt;"",Table_Styles[[#This Row],[ML]],IF(Table_Styles[[#This Row],[ML Default]]&lt;&gt;"",Table_Styles[[#This Row],[ML Default]],""))</f>
        <v/>
      </c>
      <c r="AK160" s="59"/>
      <c r="AL160" s="60"/>
      <c r="AM160" s="29" t="str">
        <f>IF(Table_Styles[[#This Row],[PT]]&lt;&gt;"",Table_Styles[[#This Row],[PT]],IF(Table_Styles[[#This Row],[PT Default]]&lt;&gt;"",Table_Styles[[#This Row],[PT Default]],""))</f>
        <v/>
      </c>
      <c r="AN160" s="59"/>
      <c r="AO160" s="60"/>
      <c r="AP160" s="29" t="str">
        <f>IF(Table_Styles[[#This Row],[PR]]&lt;&gt;"",Table_Styles[[#This Row],[PR]],IF(Table_Styles[[#This Row],[PR Default]]&lt;&gt;"",Table_Styles[[#This Row],[PR Default]],""))</f>
        <v/>
      </c>
      <c r="AQ160" s="59"/>
      <c r="AR160" s="60"/>
      <c r="AS160" s="29" t="str">
        <f>IF(Table_Styles[[#This Row],[PB]]&lt;&gt;"",Table_Styles[[#This Row],[PB]],IF(Table_Styles[[#This Row],[PB Default]]&lt;&gt;"",Table_Styles[[#This Row],[PB Default]],""))</f>
        <v/>
      </c>
      <c r="AT160" s="59"/>
      <c r="AU160" s="60"/>
      <c r="AV160" s="29" t="str">
        <f>IF(Table_Styles[[#This Row],[PL]]&lt;&gt;"",Table_Styles[[#This Row],[PL]],IF(Table_Styles[[#This Row],[PL Default]]&lt;&gt;"",Table_Styles[[#This Row],[PL Default]],""))</f>
        <v/>
      </c>
      <c r="AW160" s="59"/>
      <c r="AX160" s="60"/>
      <c r="AY160" s="29" t="str">
        <f>IF(Table_Styles[[#This Row],[BT]]&lt;&gt;"",Table_Styles[[#This Row],[BT]],IF(Table_Styles[[#This Row],[BT Default]]&lt;&gt;"",Table_Styles[[#This Row],[BT Default]],""))</f>
        <v/>
      </c>
      <c r="AZ160" s="59"/>
      <c r="BA160" s="60"/>
      <c r="BB160" s="29" t="str">
        <f>IF(Table_Styles[[#This Row],[BR]]&lt;&gt;"",Table_Styles[[#This Row],[BR]],IF(Table_Styles[[#This Row],[BR Default]]&lt;&gt;"",Table_Styles[[#This Row],[BR Default]],""))</f>
        <v/>
      </c>
      <c r="BC160" s="59"/>
      <c r="BD160" s="60"/>
      <c r="BE160" s="29" t="str">
        <f>IF(Table_Styles[[#This Row],[BB]]&lt;&gt;"",Table_Styles[[#This Row],[BB]],IF(Table_Styles[[#This Row],[BB Default]]&lt;&gt;"",Table_Styles[[#This Row],[BB Default]],""))</f>
        <v/>
      </c>
      <c r="BF160" s="59"/>
      <c r="BG160" s="60"/>
      <c r="BH160" s="29" t="str">
        <f>IF(Table_Styles[[#This Row],[BL]]&lt;&gt;"",Table_Styles[[#This Row],[BL]],IF(Table_Styles[[#This Row],[BL Default]]&lt;&gt;"",Table_Styles[[#This Row],[BL Default]],""))</f>
        <v/>
      </c>
      <c r="BI160" s="60"/>
      <c r="BJ160" s="60"/>
      <c r="BK160" s="29" t="str">
        <f>IF(Table_Styles[[#This Row],[Width]]&lt;&gt;"",Table_Styles[[#This Row],[Width]],IF(Table_Styles[[#This Row],[Width Default]]&lt;&gt;"",Table_Styles[[#This Row],[Width Default]],""))</f>
        <v/>
      </c>
      <c r="BL160" s="60"/>
      <c r="BM160" s="60"/>
      <c r="BN160" s="29" t="str">
        <f>IF(Table_Styles[[#This Row],[Height]]&lt;&gt;"",Table_Styles[[#This Row],[Height]],IF(Table_Styles[[#This Row],[Height Default]]&lt;&gt;"",Table_Styles[[#This Row],[Height Default]],""))</f>
        <v/>
      </c>
      <c r="BO160" s="25"/>
      <c r="BP160" s="25"/>
      <c r="BQ160" s="29" t="str">
        <f>IF(Table_Styles[[#This Row],[Top]]&lt;&gt;"",Table_Styles[[#This Row],[Top]],IF(Table_Styles[[#This Row],[Top Default]]&lt;&gt;"",Table_Styles[[#This Row],[Top Default]],""))</f>
        <v/>
      </c>
      <c r="BR160" s="25"/>
      <c r="BS160" s="25"/>
      <c r="BT160" s="29" t="str">
        <f>IF(Table_Styles[[#This Row],[Right]]&lt;&gt;"",Table_Styles[[#This Row],[Right]],IF(Table_Styles[[#This Row],[Right Default]]&lt;&gt;"",Table_Styles[[#This Row],[Right Default]],""))</f>
        <v/>
      </c>
      <c r="BU160" s="25"/>
      <c r="BV160" s="25"/>
      <c r="BW160" s="29" t="str">
        <f>IF(Table_Styles[[#This Row],[Bottom]]&lt;&gt;"",Table_Styles[[#This Row],[Bottom]],IF(Table_Styles[[#This Row],[Bottom Default]]&lt;&gt;"",Table_Styles[[#This Row],[Bottom Default]],""))</f>
        <v/>
      </c>
      <c r="BX160" s="25"/>
      <c r="BY160" s="25"/>
      <c r="BZ160" s="29" t="str">
        <f>IF(Table_Styles[[#This Row],[Left]]&lt;&gt;"",Table_Styles[[#This Row],[Left]],IF(Table_Styles[[#This Row],[Left Default]]&lt;&gt;"",Table_Styles[[#This Row],[Left Default]],""))</f>
        <v/>
      </c>
      <c r="CA160" s="59"/>
      <c r="CB160" s="107" t="str">
        <f>IF(AND(Table_Styles[[#This Row],[Selector]]&lt;&gt;"",Table_Styles[[#This Row],[Font Family Used]]&lt;&gt;"",Table_Styles[[#This Row],[Font Weight Used]]&lt;&gt;""),Table_Styles[[#This Row],[Font Family Used]]&amp;" "&amp;Table_Styles[[#This Row],[Font Weight Used]],"")</f>
        <v/>
      </c>
      <c r="CC160" s="107" t="str">
        <f ca="1">IF(AND(Table_Styles[[#This Row],[Selector]],COUNTIF(OFFSET(CC:CC,0,0,ROW()-1,1),"="&amp;Table_Styles[[#This Row],[Font]])=0),Table_Styles[[#This Row],[Font]],"")</f>
        <v/>
      </c>
      <c r="CD160" s="107" t="str">
        <f ca="1">IF(Table_Styles[[#This Row],[Unique Font]]&lt;&gt;"",
"{""fontFamily"":"""&amp;Table_Styles[[#This Row],[Font Family Used]]&amp;""",""fontWeight"":"&amp;Table_Styles[[#This Row],[Font Weight Used]]&amp;"}","")</f>
        <v/>
      </c>
      <c r="CE160"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0" s="106" t="str">
        <f>IF(AND(Table_Styles[[#This Row],[Selector]]&lt;&gt;"", Table_Styles[[#This Row],[Config Properties]]&lt;&gt;""),
Table_Styles[[#This Row],[Selector]]&amp;" { "&amp;Table_Styles[[#This Row],[Config Properties]]&amp;" }","")</f>
        <v/>
      </c>
      <c r="CG160" s="106" t="str">
        <f xml:space="preserve">
SUBSTITUTE(SUBSTITUTE(SUBSTITUTE(SUBSTITUTE(SUBSTITUTE(SUBSTITUTE(SUBSTITUTE(SUBSTITUTE(Table_Styles[[#This Row],[Config]],
" {","{"),
"{ ","{"),
" }","}"),
"} ","}"),
" ,",","),
", ",","),
" :",":"),
": ",":")</f>
        <v/>
      </c>
    </row>
    <row r="161" spans="2:85" ht="21" customHeight="1">
      <c r="B161" s="175" t="s">
        <v>503</v>
      </c>
      <c r="C161" s="105" t="s">
        <v>561</v>
      </c>
      <c r="D161" s="59"/>
      <c r="E161" s="60"/>
      <c r="F161" s="29" t="str">
        <f>IF(Table_Styles[[#This Row],[Font Family]]&lt;&gt;"",Table_Styles[[#This Row],[Font Family]],IF(Table_Styles[[#This Row],[Font Family Default]]&lt;&gt;"",Table_Styles[[#This Row],[Font Family Default]],""))</f>
        <v/>
      </c>
      <c r="G161" s="59"/>
      <c r="H161" s="60"/>
      <c r="I161" s="29" t="str">
        <f>IF(Table_Styles[[#This Row],[Font Size]]&lt;&gt;"",Table_Styles[[#This Row],[Font Size]],IF(Table_Styles[[#This Row],[Font Size Default]]&lt;&gt;"",Table_Styles[[#This Row],[Font Size Default]],""))</f>
        <v/>
      </c>
      <c r="J161" s="59"/>
      <c r="K161" s="60"/>
      <c r="L161" s="29" t="str">
        <f>IF(Table_Styles[[#This Row],[Font Weight]]&lt;&gt;"",Table_Styles[[#This Row],[Font Weight]],IF(Table_Styles[[#This Row],[Font Weight Default]]&lt;&gt;"",Table_Styles[[#This Row],[Font Weight Default]],""))</f>
        <v/>
      </c>
      <c r="M161" s="59"/>
      <c r="N161" s="60"/>
      <c r="O161" s="29" t="str">
        <f>IF(Table_Styles[[#This Row],[Colour]]&lt;&gt;"",Table_Styles[[#This Row],[Colour]],IF(Table_Styles[[#This Row],[Colour Default]]&lt;&gt;"",Table_Styles[[#This Row],[Colour Default]],""))</f>
        <v/>
      </c>
      <c r="P161" s="59"/>
      <c r="Q161" s="60"/>
      <c r="R161" s="29" t="str">
        <f>IF(Table_Styles[[#This Row],[Background]]&lt;&gt;"",Table_Styles[[#This Row],[Background]],IF(Table_Styles[[#This Row],[Background Default]]&lt;&gt;"",Table_Styles[[#This Row],[Background Default]],""))</f>
        <v/>
      </c>
      <c r="S161" s="59"/>
      <c r="T161" s="60"/>
      <c r="U161" s="29" t="str">
        <f>IF(Table_Styles[[#This Row],[Border]]&lt;&gt;"",Table_Styles[[#This Row],[Border]],IF(Table_Styles[[#This Row],[Border Default]]&lt;&gt;"",Table_Styles[[#This Row],[Border Default]],""))</f>
        <v/>
      </c>
      <c r="V161" s="60"/>
      <c r="W161" s="60"/>
      <c r="X161" s="29" t="str">
        <f>IF(Table_Styles[[#This Row],[Border Radius]]&lt;&gt;"",Table_Styles[[#This Row],[Border Radius]],IF(Table_Styles[[#This Row],[Border Radius Default]]&lt;&gt;"",Table_Styles[[#This Row],[Border Radius Default]],""))</f>
        <v/>
      </c>
      <c r="Y161" s="59"/>
      <c r="Z161" s="60"/>
      <c r="AA161" s="29" t="str">
        <f>IF(Table_Styles[[#This Row],[MT]]&lt;&gt;"",Table_Styles[[#This Row],[MT]],IF(Table_Styles[[#This Row],[MT Default]]&lt;&gt;"",Table_Styles[[#This Row],[MT Default]],""))</f>
        <v/>
      </c>
      <c r="AB161" s="59"/>
      <c r="AC161" s="60"/>
      <c r="AD161" s="29" t="str">
        <f>IF(Table_Styles[[#This Row],[MR]]&lt;&gt;"",Table_Styles[[#This Row],[MR]],IF(Table_Styles[[#This Row],[MR Default]]&lt;&gt;"",Table_Styles[[#This Row],[MR Default]],""))</f>
        <v/>
      </c>
      <c r="AE161" s="59"/>
      <c r="AF161" s="60"/>
      <c r="AG161" s="29" t="str">
        <f>IF(Table_Styles[[#This Row],[MB]]&lt;&gt;"",Table_Styles[[#This Row],[MB]],IF(Table_Styles[[#This Row],[MB Default]]&lt;&gt;"",Table_Styles[[#This Row],[MB Default]],""))</f>
        <v/>
      </c>
      <c r="AH161" s="59"/>
      <c r="AI161" s="60"/>
      <c r="AJ161" s="29" t="str">
        <f>IF(Table_Styles[[#This Row],[ML]]&lt;&gt;"",Table_Styles[[#This Row],[ML]],IF(Table_Styles[[#This Row],[ML Default]]&lt;&gt;"",Table_Styles[[#This Row],[ML Default]],""))</f>
        <v/>
      </c>
      <c r="AK161" s="59"/>
      <c r="AL161" s="60"/>
      <c r="AM161" s="29" t="str">
        <f>IF(Table_Styles[[#This Row],[PT]]&lt;&gt;"",Table_Styles[[#This Row],[PT]],IF(Table_Styles[[#This Row],[PT Default]]&lt;&gt;"",Table_Styles[[#This Row],[PT Default]],""))</f>
        <v/>
      </c>
      <c r="AN161" s="59"/>
      <c r="AO161" s="60"/>
      <c r="AP161" s="29" t="str">
        <f>IF(Table_Styles[[#This Row],[PR]]&lt;&gt;"",Table_Styles[[#This Row],[PR]],IF(Table_Styles[[#This Row],[PR Default]]&lt;&gt;"",Table_Styles[[#This Row],[PR Default]],""))</f>
        <v/>
      </c>
      <c r="AQ161" s="59"/>
      <c r="AR161" s="60"/>
      <c r="AS161" s="29" t="str">
        <f>IF(Table_Styles[[#This Row],[PB]]&lt;&gt;"",Table_Styles[[#This Row],[PB]],IF(Table_Styles[[#This Row],[PB Default]]&lt;&gt;"",Table_Styles[[#This Row],[PB Default]],""))</f>
        <v/>
      </c>
      <c r="AT161" s="59"/>
      <c r="AU161" s="60"/>
      <c r="AV161" s="29" t="str">
        <f>IF(Table_Styles[[#This Row],[PL]]&lt;&gt;"",Table_Styles[[#This Row],[PL]],IF(Table_Styles[[#This Row],[PL Default]]&lt;&gt;"",Table_Styles[[#This Row],[PL Default]],""))</f>
        <v/>
      </c>
      <c r="AW161" s="59"/>
      <c r="AX161" s="60"/>
      <c r="AY161" s="29" t="str">
        <f>IF(Table_Styles[[#This Row],[BT]]&lt;&gt;"",Table_Styles[[#This Row],[BT]],IF(Table_Styles[[#This Row],[BT Default]]&lt;&gt;"",Table_Styles[[#This Row],[BT Default]],""))</f>
        <v/>
      </c>
      <c r="AZ161" s="59"/>
      <c r="BA161" s="60"/>
      <c r="BB161" s="29" t="str">
        <f>IF(Table_Styles[[#This Row],[BR]]&lt;&gt;"",Table_Styles[[#This Row],[BR]],IF(Table_Styles[[#This Row],[BR Default]]&lt;&gt;"",Table_Styles[[#This Row],[BR Default]],""))</f>
        <v/>
      </c>
      <c r="BC161" s="59"/>
      <c r="BD161" s="60"/>
      <c r="BE161" s="29" t="str">
        <f>IF(Table_Styles[[#This Row],[BB]]&lt;&gt;"",Table_Styles[[#This Row],[BB]],IF(Table_Styles[[#This Row],[BB Default]]&lt;&gt;"",Table_Styles[[#This Row],[BB Default]],""))</f>
        <v/>
      </c>
      <c r="BF161" s="59"/>
      <c r="BG161" s="60"/>
      <c r="BH161" s="29" t="str">
        <f>IF(Table_Styles[[#This Row],[BL]]&lt;&gt;"",Table_Styles[[#This Row],[BL]],IF(Table_Styles[[#This Row],[BL Default]]&lt;&gt;"",Table_Styles[[#This Row],[BL Default]],""))</f>
        <v/>
      </c>
      <c r="BI161" s="60"/>
      <c r="BJ161" s="60"/>
      <c r="BK161" s="29" t="str">
        <f>IF(Table_Styles[[#This Row],[Width]]&lt;&gt;"",Table_Styles[[#This Row],[Width]],IF(Table_Styles[[#This Row],[Width Default]]&lt;&gt;"",Table_Styles[[#This Row],[Width Default]],""))</f>
        <v/>
      </c>
      <c r="BL161" s="60"/>
      <c r="BM161" s="60"/>
      <c r="BN161" s="29" t="str">
        <f>IF(Table_Styles[[#This Row],[Height]]&lt;&gt;"",Table_Styles[[#This Row],[Height]],IF(Table_Styles[[#This Row],[Height Default]]&lt;&gt;"",Table_Styles[[#This Row],[Height Default]],""))</f>
        <v/>
      </c>
      <c r="BO161" s="25"/>
      <c r="BP161" s="25"/>
      <c r="BQ161" s="29" t="str">
        <f>IF(Table_Styles[[#This Row],[Top]]&lt;&gt;"",Table_Styles[[#This Row],[Top]],IF(Table_Styles[[#This Row],[Top Default]]&lt;&gt;"",Table_Styles[[#This Row],[Top Default]],""))</f>
        <v/>
      </c>
      <c r="BR161" s="25"/>
      <c r="BS161" s="25"/>
      <c r="BT161" s="29" t="str">
        <f>IF(Table_Styles[[#This Row],[Right]]&lt;&gt;"",Table_Styles[[#This Row],[Right]],IF(Table_Styles[[#This Row],[Right Default]]&lt;&gt;"",Table_Styles[[#This Row],[Right Default]],""))</f>
        <v/>
      </c>
      <c r="BU161" s="25"/>
      <c r="BV161" s="25"/>
      <c r="BW161" s="29" t="str">
        <f>IF(Table_Styles[[#This Row],[Bottom]]&lt;&gt;"",Table_Styles[[#This Row],[Bottom]],IF(Table_Styles[[#This Row],[Bottom Default]]&lt;&gt;"",Table_Styles[[#This Row],[Bottom Default]],""))</f>
        <v/>
      </c>
      <c r="BX161" s="25"/>
      <c r="BY161" s="25"/>
      <c r="BZ161" s="29" t="str">
        <f>IF(Table_Styles[[#This Row],[Left]]&lt;&gt;"",Table_Styles[[#This Row],[Left]],IF(Table_Styles[[#This Row],[Left Default]]&lt;&gt;"",Table_Styles[[#This Row],[Left Default]],""))</f>
        <v/>
      </c>
      <c r="CA161" s="59"/>
      <c r="CB161" s="107" t="str">
        <f>IF(AND(Table_Styles[[#This Row],[Selector]]&lt;&gt;"",Table_Styles[[#This Row],[Font Family Used]]&lt;&gt;"",Table_Styles[[#This Row],[Font Weight Used]]&lt;&gt;""),Table_Styles[[#This Row],[Font Family Used]]&amp;" "&amp;Table_Styles[[#This Row],[Font Weight Used]],"")</f>
        <v/>
      </c>
      <c r="CC161" s="107" t="str">
        <f ca="1">IF(AND(Table_Styles[[#This Row],[Selector]],COUNTIF(OFFSET(CC:CC,0,0,ROW()-1,1),"="&amp;Table_Styles[[#This Row],[Font]])=0),Table_Styles[[#This Row],[Font]],"")</f>
        <v/>
      </c>
      <c r="CD161" s="107" t="str">
        <f ca="1">IF(Table_Styles[[#This Row],[Unique Font]]&lt;&gt;"",
"{""fontFamily"":"""&amp;Table_Styles[[#This Row],[Font Family Used]]&amp;""",""fontWeight"":"&amp;Table_Styles[[#This Row],[Font Weight Used]]&amp;"}","")</f>
        <v/>
      </c>
      <c r="CE161"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1" s="106" t="str">
        <f>IF(AND(Table_Styles[[#This Row],[Selector]]&lt;&gt;"", Table_Styles[[#This Row],[Config Properties]]&lt;&gt;""),
Table_Styles[[#This Row],[Selector]]&amp;" { "&amp;Table_Styles[[#This Row],[Config Properties]]&amp;" }","")</f>
        <v/>
      </c>
      <c r="CG161" s="106" t="str">
        <f xml:space="preserve">
SUBSTITUTE(SUBSTITUTE(SUBSTITUTE(SUBSTITUTE(SUBSTITUTE(SUBSTITUTE(SUBSTITUTE(SUBSTITUTE(Table_Styles[[#This Row],[Config]],
" {","{"),
"{ ","{"),
" }","}"),
"} ","}"),
" ,",","),
", ",","),
" :",":"),
": ",":")</f>
        <v/>
      </c>
    </row>
    <row r="162" spans="2:85" ht="21" customHeight="1">
      <c r="B162" s="174" t="s">
        <v>505</v>
      </c>
      <c r="C162" s="105" t="s">
        <v>562</v>
      </c>
      <c r="D162" s="59"/>
      <c r="E162" s="60"/>
      <c r="F162" s="29" t="str">
        <f>IF(Table_Styles[[#This Row],[Font Family]]&lt;&gt;"",Table_Styles[[#This Row],[Font Family]],IF(Table_Styles[[#This Row],[Font Family Default]]&lt;&gt;"",Table_Styles[[#This Row],[Font Family Default]],""))</f>
        <v/>
      </c>
      <c r="G162" s="59"/>
      <c r="H162" s="60"/>
      <c r="I162" s="29" t="str">
        <f>IF(Table_Styles[[#This Row],[Font Size]]&lt;&gt;"",Table_Styles[[#This Row],[Font Size]],IF(Table_Styles[[#This Row],[Font Size Default]]&lt;&gt;"",Table_Styles[[#This Row],[Font Size Default]],""))</f>
        <v/>
      </c>
      <c r="J162" s="59"/>
      <c r="K162" s="60"/>
      <c r="L162" s="29" t="str">
        <f>IF(Table_Styles[[#This Row],[Font Weight]]&lt;&gt;"",Table_Styles[[#This Row],[Font Weight]],IF(Table_Styles[[#This Row],[Font Weight Default]]&lt;&gt;"",Table_Styles[[#This Row],[Font Weight Default]],""))</f>
        <v/>
      </c>
      <c r="M162" s="59"/>
      <c r="N162" s="59"/>
      <c r="O162" s="29" t="str">
        <f>IF(Table_Styles[[#This Row],[Colour]]&lt;&gt;"",Table_Styles[[#This Row],[Colour]],IF(Table_Styles[[#This Row],[Colour Default]]&lt;&gt;"",Table_Styles[[#This Row],[Colour Default]],""))</f>
        <v/>
      </c>
      <c r="P162" s="59"/>
      <c r="Q162" s="60"/>
      <c r="R162" s="29" t="str">
        <f>IF(Table_Styles[[#This Row],[Background]]&lt;&gt;"",Table_Styles[[#This Row],[Background]],IF(Table_Styles[[#This Row],[Background Default]]&lt;&gt;"",Table_Styles[[#This Row],[Background Default]],""))</f>
        <v/>
      </c>
      <c r="S162" s="59"/>
      <c r="T162" s="60"/>
      <c r="U162" s="29" t="str">
        <f>IF(Table_Styles[[#This Row],[Border]]&lt;&gt;"",Table_Styles[[#This Row],[Border]],IF(Table_Styles[[#This Row],[Border Default]]&lt;&gt;"",Table_Styles[[#This Row],[Border Default]],""))</f>
        <v/>
      </c>
      <c r="V162" s="60"/>
      <c r="W162" s="60"/>
      <c r="X162" s="29" t="str">
        <f>IF(Table_Styles[[#This Row],[Border Radius]]&lt;&gt;"",Table_Styles[[#This Row],[Border Radius]],IF(Table_Styles[[#This Row],[Border Radius Default]]&lt;&gt;"",Table_Styles[[#This Row],[Border Radius Default]],""))</f>
        <v/>
      </c>
      <c r="Y162" s="59"/>
      <c r="Z162" s="60"/>
      <c r="AA162" s="29" t="str">
        <f>IF(Table_Styles[[#This Row],[MT]]&lt;&gt;"",Table_Styles[[#This Row],[MT]],IF(Table_Styles[[#This Row],[MT Default]]&lt;&gt;"",Table_Styles[[#This Row],[MT Default]],""))</f>
        <v/>
      </c>
      <c r="AB162" s="59"/>
      <c r="AC162" s="60"/>
      <c r="AD162" s="29" t="str">
        <f>IF(Table_Styles[[#This Row],[MR]]&lt;&gt;"",Table_Styles[[#This Row],[MR]],IF(Table_Styles[[#This Row],[MR Default]]&lt;&gt;"",Table_Styles[[#This Row],[MR Default]],""))</f>
        <v/>
      </c>
      <c r="AE162" s="59"/>
      <c r="AF162" s="60"/>
      <c r="AG162" s="29" t="str">
        <f>IF(Table_Styles[[#This Row],[MB]]&lt;&gt;"",Table_Styles[[#This Row],[MB]],IF(Table_Styles[[#This Row],[MB Default]]&lt;&gt;"",Table_Styles[[#This Row],[MB Default]],""))</f>
        <v/>
      </c>
      <c r="AH162" s="59"/>
      <c r="AI162" s="60"/>
      <c r="AJ162" s="29" t="str">
        <f>IF(Table_Styles[[#This Row],[ML]]&lt;&gt;"",Table_Styles[[#This Row],[ML]],IF(Table_Styles[[#This Row],[ML Default]]&lt;&gt;"",Table_Styles[[#This Row],[ML Default]],""))</f>
        <v/>
      </c>
      <c r="AK162" s="59"/>
      <c r="AL162" s="60"/>
      <c r="AM162" s="29" t="str">
        <f>IF(Table_Styles[[#This Row],[PT]]&lt;&gt;"",Table_Styles[[#This Row],[PT]],IF(Table_Styles[[#This Row],[PT Default]]&lt;&gt;"",Table_Styles[[#This Row],[PT Default]],""))</f>
        <v/>
      </c>
      <c r="AN162" s="59"/>
      <c r="AO162" s="60"/>
      <c r="AP162" s="29" t="str">
        <f>IF(Table_Styles[[#This Row],[PR]]&lt;&gt;"",Table_Styles[[#This Row],[PR]],IF(Table_Styles[[#This Row],[PR Default]]&lt;&gt;"",Table_Styles[[#This Row],[PR Default]],""))</f>
        <v/>
      </c>
      <c r="AQ162" s="59"/>
      <c r="AR162" s="60"/>
      <c r="AS162" s="29" t="str">
        <f>IF(Table_Styles[[#This Row],[PB]]&lt;&gt;"",Table_Styles[[#This Row],[PB]],IF(Table_Styles[[#This Row],[PB Default]]&lt;&gt;"",Table_Styles[[#This Row],[PB Default]],""))</f>
        <v/>
      </c>
      <c r="AT162" s="59"/>
      <c r="AU162" s="60"/>
      <c r="AV162" s="29" t="str">
        <f>IF(Table_Styles[[#This Row],[PL]]&lt;&gt;"",Table_Styles[[#This Row],[PL]],IF(Table_Styles[[#This Row],[PL Default]]&lt;&gt;"",Table_Styles[[#This Row],[PL Default]],""))</f>
        <v/>
      </c>
      <c r="AW162" s="59"/>
      <c r="AX162" s="60"/>
      <c r="AY162" s="29" t="str">
        <f>IF(Table_Styles[[#This Row],[BT]]&lt;&gt;"",Table_Styles[[#This Row],[BT]],IF(Table_Styles[[#This Row],[BT Default]]&lt;&gt;"",Table_Styles[[#This Row],[BT Default]],""))</f>
        <v/>
      </c>
      <c r="AZ162" s="59"/>
      <c r="BA162" s="60"/>
      <c r="BB162" s="29" t="str">
        <f>IF(Table_Styles[[#This Row],[BR]]&lt;&gt;"",Table_Styles[[#This Row],[BR]],IF(Table_Styles[[#This Row],[BR Default]]&lt;&gt;"",Table_Styles[[#This Row],[BR Default]],""))</f>
        <v/>
      </c>
      <c r="BC162" s="59"/>
      <c r="BD162" s="60"/>
      <c r="BE162" s="29" t="str">
        <f>IF(Table_Styles[[#This Row],[BB]]&lt;&gt;"",Table_Styles[[#This Row],[BB]],IF(Table_Styles[[#This Row],[BB Default]]&lt;&gt;"",Table_Styles[[#This Row],[BB Default]],""))</f>
        <v/>
      </c>
      <c r="BF162" s="59"/>
      <c r="BG162" s="60"/>
      <c r="BH162" s="29" t="str">
        <f>IF(Table_Styles[[#This Row],[BL]]&lt;&gt;"",Table_Styles[[#This Row],[BL]],IF(Table_Styles[[#This Row],[BL Default]]&lt;&gt;"",Table_Styles[[#This Row],[BL Default]],""))</f>
        <v/>
      </c>
      <c r="BI162" s="60"/>
      <c r="BJ162" s="60"/>
      <c r="BK162" s="29" t="str">
        <f>IF(Table_Styles[[#This Row],[Width]]&lt;&gt;"",Table_Styles[[#This Row],[Width]],IF(Table_Styles[[#This Row],[Width Default]]&lt;&gt;"",Table_Styles[[#This Row],[Width Default]],""))</f>
        <v/>
      </c>
      <c r="BL162" s="60"/>
      <c r="BM162" s="60"/>
      <c r="BN162" s="29" t="str">
        <f>IF(Table_Styles[[#This Row],[Height]]&lt;&gt;"",Table_Styles[[#This Row],[Height]],IF(Table_Styles[[#This Row],[Height Default]]&lt;&gt;"",Table_Styles[[#This Row],[Height Default]],""))</f>
        <v/>
      </c>
      <c r="BO162" s="25"/>
      <c r="BP162" s="25"/>
      <c r="BQ162" s="29" t="str">
        <f>IF(Table_Styles[[#This Row],[Top]]&lt;&gt;"",Table_Styles[[#This Row],[Top]],IF(Table_Styles[[#This Row],[Top Default]]&lt;&gt;"",Table_Styles[[#This Row],[Top Default]],""))</f>
        <v/>
      </c>
      <c r="BR162" s="25"/>
      <c r="BS162" s="25"/>
      <c r="BT162" s="29" t="str">
        <f>IF(Table_Styles[[#This Row],[Right]]&lt;&gt;"",Table_Styles[[#This Row],[Right]],IF(Table_Styles[[#This Row],[Right Default]]&lt;&gt;"",Table_Styles[[#This Row],[Right Default]],""))</f>
        <v/>
      </c>
      <c r="BU162" s="25"/>
      <c r="BV162" s="25"/>
      <c r="BW162" s="29" t="str">
        <f>IF(Table_Styles[[#This Row],[Bottom]]&lt;&gt;"",Table_Styles[[#This Row],[Bottom]],IF(Table_Styles[[#This Row],[Bottom Default]]&lt;&gt;"",Table_Styles[[#This Row],[Bottom Default]],""))</f>
        <v/>
      </c>
      <c r="BX162" s="25"/>
      <c r="BY162" s="25"/>
      <c r="BZ162" s="29" t="str">
        <f>IF(Table_Styles[[#This Row],[Left]]&lt;&gt;"",Table_Styles[[#This Row],[Left]],IF(Table_Styles[[#This Row],[Left Default]]&lt;&gt;"",Table_Styles[[#This Row],[Left Default]],""))</f>
        <v/>
      </c>
      <c r="CA162" s="59"/>
      <c r="CB162" s="107" t="str">
        <f>IF(AND(Table_Styles[[#This Row],[Selector]]&lt;&gt;"",Table_Styles[[#This Row],[Font Family Used]]&lt;&gt;"",Table_Styles[[#This Row],[Font Weight Used]]&lt;&gt;""),Table_Styles[[#This Row],[Font Family Used]]&amp;" "&amp;Table_Styles[[#This Row],[Font Weight Used]],"")</f>
        <v/>
      </c>
      <c r="CC162" s="107" t="str">
        <f ca="1">IF(AND(Table_Styles[[#This Row],[Selector]],COUNTIF(OFFSET(CC:CC,0,0,ROW()-1,1),"="&amp;Table_Styles[[#This Row],[Font]])=0),Table_Styles[[#This Row],[Font]],"")</f>
        <v/>
      </c>
      <c r="CD162" s="107" t="str">
        <f ca="1">IF(Table_Styles[[#This Row],[Unique Font]]&lt;&gt;"",
"{""fontFamily"":"""&amp;Table_Styles[[#This Row],[Font Family Used]]&amp;""",""fontWeight"":"&amp;Table_Styles[[#This Row],[Font Weight Used]]&amp;"}","")</f>
        <v/>
      </c>
      <c r="CE162"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2" s="106" t="str">
        <f>IF(AND(Table_Styles[[#This Row],[Selector]]&lt;&gt;"", Table_Styles[[#This Row],[Config Properties]]&lt;&gt;""),
Table_Styles[[#This Row],[Selector]]&amp;" { "&amp;Table_Styles[[#This Row],[Config Properties]]&amp;" }","")</f>
        <v/>
      </c>
      <c r="CG162" s="106" t="str">
        <f xml:space="preserve">
SUBSTITUTE(SUBSTITUTE(SUBSTITUTE(SUBSTITUTE(SUBSTITUTE(SUBSTITUTE(SUBSTITUTE(SUBSTITUTE(Table_Styles[[#This Row],[Config]],
" {","{"),
"{ ","{"),
" }","}"),
"} ","}"),
" ,",","),
", ",","),
" :",":"),
": ",":")</f>
        <v/>
      </c>
    </row>
    <row r="163" spans="2:85" ht="21" customHeight="1">
      <c r="B163" s="174" t="s">
        <v>507</v>
      </c>
      <c r="C163" s="105" t="s">
        <v>563</v>
      </c>
      <c r="D163" s="59"/>
      <c r="E163" s="60"/>
      <c r="F163" s="29" t="str">
        <f>IF(Table_Styles[[#This Row],[Font Family]]&lt;&gt;"",Table_Styles[[#This Row],[Font Family]],IF(Table_Styles[[#This Row],[Font Family Default]]&lt;&gt;"",Table_Styles[[#This Row],[Font Family Default]],""))</f>
        <v/>
      </c>
      <c r="G163" s="59"/>
      <c r="H163" s="60"/>
      <c r="I163" s="29" t="str">
        <f>IF(Table_Styles[[#This Row],[Font Size]]&lt;&gt;"",Table_Styles[[#This Row],[Font Size]],IF(Table_Styles[[#This Row],[Font Size Default]]&lt;&gt;"",Table_Styles[[#This Row],[Font Size Default]],""))</f>
        <v/>
      </c>
      <c r="J163" s="59"/>
      <c r="K163" s="60"/>
      <c r="L163" s="29" t="str">
        <f>IF(Table_Styles[[#This Row],[Font Weight]]&lt;&gt;"",Table_Styles[[#This Row],[Font Weight]],IF(Table_Styles[[#This Row],[Font Weight Default]]&lt;&gt;"",Table_Styles[[#This Row],[Font Weight Default]],""))</f>
        <v/>
      </c>
      <c r="M163" s="59"/>
      <c r="N163" s="60"/>
      <c r="O163" s="29" t="str">
        <f>IF(Table_Styles[[#This Row],[Colour]]&lt;&gt;"",Table_Styles[[#This Row],[Colour]],IF(Table_Styles[[#This Row],[Colour Default]]&lt;&gt;"",Table_Styles[[#This Row],[Colour Default]],""))</f>
        <v/>
      </c>
      <c r="P163" s="59"/>
      <c r="Q163" s="60"/>
      <c r="R163" s="29" t="str">
        <f>IF(Table_Styles[[#This Row],[Background]]&lt;&gt;"",Table_Styles[[#This Row],[Background]],IF(Table_Styles[[#This Row],[Background Default]]&lt;&gt;"",Table_Styles[[#This Row],[Background Default]],""))</f>
        <v/>
      </c>
      <c r="S163" s="59"/>
      <c r="T163" s="60"/>
      <c r="U163" s="29" t="str">
        <f>IF(Table_Styles[[#This Row],[Border]]&lt;&gt;"",Table_Styles[[#This Row],[Border]],IF(Table_Styles[[#This Row],[Border Default]]&lt;&gt;"",Table_Styles[[#This Row],[Border Default]],""))</f>
        <v/>
      </c>
      <c r="V163" s="60"/>
      <c r="W163" s="60"/>
      <c r="X163" s="29" t="str">
        <f>IF(Table_Styles[[#This Row],[Border Radius]]&lt;&gt;"",Table_Styles[[#This Row],[Border Radius]],IF(Table_Styles[[#This Row],[Border Radius Default]]&lt;&gt;"",Table_Styles[[#This Row],[Border Radius Default]],""))</f>
        <v/>
      </c>
      <c r="Y163" s="59"/>
      <c r="Z163" s="60"/>
      <c r="AA163" s="29" t="str">
        <f>IF(Table_Styles[[#This Row],[MT]]&lt;&gt;"",Table_Styles[[#This Row],[MT]],IF(Table_Styles[[#This Row],[MT Default]]&lt;&gt;"",Table_Styles[[#This Row],[MT Default]],""))</f>
        <v/>
      </c>
      <c r="AB163" s="59"/>
      <c r="AC163" s="60"/>
      <c r="AD163" s="29" t="str">
        <f>IF(Table_Styles[[#This Row],[MR]]&lt;&gt;"",Table_Styles[[#This Row],[MR]],IF(Table_Styles[[#This Row],[MR Default]]&lt;&gt;"",Table_Styles[[#This Row],[MR Default]],""))</f>
        <v/>
      </c>
      <c r="AE163" s="59"/>
      <c r="AF163" s="60"/>
      <c r="AG163" s="29" t="str">
        <f>IF(Table_Styles[[#This Row],[MB]]&lt;&gt;"",Table_Styles[[#This Row],[MB]],IF(Table_Styles[[#This Row],[MB Default]]&lt;&gt;"",Table_Styles[[#This Row],[MB Default]],""))</f>
        <v/>
      </c>
      <c r="AH163" s="59"/>
      <c r="AI163" s="60"/>
      <c r="AJ163" s="29" t="str">
        <f>IF(Table_Styles[[#This Row],[ML]]&lt;&gt;"",Table_Styles[[#This Row],[ML]],IF(Table_Styles[[#This Row],[ML Default]]&lt;&gt;"",Table_Styles[[#This Row],[ML Default]],""))</f>
        <v/>
      </c>
      <c r="AK163" s="59"/>
      <c r="AL163" s="60"/>
      <c r="AM163" s="29" t="str">
        <f>IF(Table_Styles[[#This Row],[PT]]&lt;&gt;"",Table_Styles[[#This Row],[PT]],IF(Table_Styles[[#This Row],[PT Default]]&lt;&gt;"",Table_Styles[[#This Row],[PT Default]],""))</f>
        <v/>
      </c>
      <c r="AN163" s="59"/>
      <c r="AO163" s="60"/>
      <c r="AP163" s="29" t="str">
        <f>IF(Table_Styles[[#This Row],[PR]]&lt;&gt;"",Table_Styles[[#This Row],[PR]],IF(Table_Styles[[#This Row],[PR Default]]&lt;&gt;"",Table_Styles[[#This Row],[PR Default]],""))</f>
        <v/>
      </c>
      <c r="AQ163" s="59"/>
      <c r="AR163" s="60"/>
      <c r="AS163" s="29" t="str">
        <f>IF(Table_Styles[[#This Row],[PB]]&lt;&gt;"",Table_Styles[[#This Row],[PB]],IF(Table_Styles[[#This Row],[PB Default]]&lt;&gt;"",Table_Styles[[#This Row],[PB Default]],""))</f>
        <v/>
      </c>
      <c r="AT163" s="59"/>
      <c r="AU163" s="60"/>
      <c r="AV163" s="29" t="str">
        <f>IF(Table_Styles[[#This Row],[PL]]&lt;&gt;"",Table_Styles[[#This Row],[PL]],IF(Table_Styles[[#This Row],[PL Default]]&lt;&gt;"",Table_Styles[[#This Row],[PL Default]],""))</f>
        <v/>
      </c>
      <c r="AW163" s="59"/>
      <c r="AX163" s="60"/>
      <c r="AY163" s="29" t="str">
        <f>IF(Table_Styles[[#This Row],[BT]]&lt;&gt;"",Table_Styles[[#This Row],[BT]],IF(Table_Styles[[#This Row],[BT Default]]&lt;&gt;"",Table_Styles[[#This Row],[BT Default]],""))</f>
        <v/>
      </c>
      <c r="AZ163" s="59"/>
      <c r="BA163" s="60"/>
      <c r="BB163" s="29" t="str">
        <f>IF(Table_Styles[[#This Row],[BR]]&lt;&gt;"",Table_Styles[[#This Row],[BR]],IF(Table_Styles[[#This Row],[BR Default]]&lt;&gt;"",Table_Styles[[#This Row],[BR Default]],""))</f>
        <v/>
      </c>
      <c r="BC163" s="59"/>
      <c r="BD163" s="60"/>
      <c r="BE163" s="29" t="str">
        <f>IF(Table_Styles[[#This Row],[BB]]&lt;&gt;"",Table_Styles[[#This Row],[BB]],IF(Table_Styles[[#This Row],[BB Default]]&lt;&gt;"",Table_Styles[[#This Row],[BB Default]],""))</f>
        <v/>
      </c>
      <c r="BF163" s="59"/>
      <c r="BG163" s="60"/>
      <c r="BH163" s="29" t="str">
        <f>IF(Table_Styles[[#This Row],[BL]]&lt;&gt;"",Table_Styles[[#This Row],[BL]],IF(Table_Styles[[#This Row],[BL Default]]&lt;&gt;"",Table_Styles[[#This Row],[BL Default]],""))</f>
        <v/>
      </c>
      <c r="BI163" s="60"/>
      <c r="BJ163" s="60"/>
      <c r="BK163" s="29" t="str">
        <f>IF(Table_Styles[[#This Row],[Width]]&lt;&gt;"",Table_Styles[[#This Row],[Width]],IF(Table_Styles[[#This Row],[Width Default]]&lt;&gt;"",Table_Styles[[#This Row],[Width Default]],""))</f>
        <v/>
      </c>
      <c r="BL163" s="60"/>
      <c r="BM163" s="60"/>
      <c r="BN163" s="29" t="str">
        <f>IF(Table_Styles[[#This Row],[Height]]&lt;&gt;"",Table_Styles[[#This Row],[Height]],IF(Table_Styles[[#This Row],[Height Default]]&lt;&gt;"",Table_Styles[[#This Row],[Height Default]],""))</f>
        <v/>
      </c>
      <c r="BO163" s="25"/>
      <c r="BP163" s="25"/>
      <c r="BQ163" s="29" t="str">
        <f>IF(Table_Styles[[#This Row],[Top]]&lt;&gt;"",Table_Styles[[#This Row],[Top]],IF(Table_Styles[[#This Row],[Top Default]]&lt;&gt;"",Table_Styles[[#This Row],[Top Default]],""))</f>
        <v/>
      </c>
      <c r="BR163" s="25"/>
      <c r="BS163" s="25"/>
      <c r="BT163" s="29" t="str">
        <f>IF(Table_Styles[[#This Row],[Right]]&lt;&gt;"",Table_Styles[[#This Row],[Right]],IF(Table_Styles[[#This Row],[Right Default]]&lt;&gt;"",Table_Styles[[#This Row],[Right Default]],""))</f>
        <v/>
      </c>
      <c r="BU163" s="25"/>
      <c r="BV163" s="25"/>
      <c r="BW163" s="29" t="str">
        <f>IF(Table_Styles[[#This Row],[Bottom]]&lt;&gt;"",Table_Styles[[#This Row],[Bottom]],IF(Table_Styles[[#This Row],[Bottom Default]]&lt;&gt;"",Table_Styles[[#This Row],[Bottom Default]],""))</f>
        <v/>
      </c>
      <c r="BX163" s="25"/>
      <c r="BY163" s="25"/>
      <c r="BZ163" s="29" t="str">
        <f>IF(Table_Styles[[#This Row],[Left]]&lt;&gt;"",Table_Styles[[#This Row],[Left]],IF(Table_Styles[[#This Row],[Left Default]]&lt;&gt;"",Table_Styles[[#This Row],[Left Default]],""))</f>
        <v/>
      </c>
      <c r="CA163" s="59"/>
      <c r="CB163" s="107" t="str">
        <f>IF(AND(Table_Styles[[#This Row],[Selector]]&lt;&gt;"",Table_Styles[[#This Row],[Font Family Used]]&lt;&gt;"",Table_Styles[[#This Row],[Font Weight Used]]&lt;&gt;""),Table_Styles[[#This Row],[Font Family Used]]&amp;" "&amp;Table_Styles[[#This Row],[Font Weight Used]],"")</f>
        <v/>
      </c>
      <c r="CC163" s="107" t="str">
        <f ca="1">IF(AND(Table_Styles[[#This Row],[Selector]],COUNTIF(OFFSET(CC:CC,0,0,ROW()-1,1),"="&amp;Table_Styles[[#This Row],[Font]])=0),Table_Styles[[#This Row],[Font]],"")</f>
        <v/>
      </c>
      <c r="CD163" s="107" t="str">
        <f ca="1">IF(Table_Styles[[#This Row],[Unique Font]]&lt;&gt;"",
"{""fontFamily"":"""&amp;Table_Styles[[#This Row],[Font Family Used]]&amp;""",""fontWeight"":"&amp;Table_Styles[[#This Row],[Font Weight Used]]&amp;"}","")</f>
        <v/>
      </c>
      <c r="CE163"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3" s="106" t="str">
        <f>IF(AND(Table_Styles[[#This Row],[Selector]]&lt;&gt;"", Table_Styles[[#This Row],[Config Properties]]&lt;&gt;""),
Table_Styles[[#This Row],[Selector]]&amp;" { "&amp;Table_Styles[[#This Row],[Config Properties]]&amp;" }","")</f>
        <v/>
      </c>
      <c r="CG163" s="106" t="str">
        <f xml:space="preserve">
SUBSTITUTE(SUBSTITUTE(SUBSTITUTE(SUBSTITUTE(SUBSTITUTE(SUBSTITUTE(SUBSTITUTE(SUBSTITUTE(Table_Styles[[#This Row],[Config]],
" {","{"),
"{ ","{"),
" }","}"),
"} ","}"),
" ,",","),
", ",","),
" :",":"),
": ",":")</f>
        <v/>
      </c>
    </row>
    <row r="164" spans="2:85" ht="21" customHeight="1">
      <c r="B164" s="174" t="s">
        <v>509</v>
      </c>
      <c r="C164" s="105" t="s">
        <v>564</v>
      </c>
      <c r="D164" s="59"/>
      <c r="E164" s="60"/>
      <c r="F164" s="29" t="str">
        <f>IF(Table_Styles[[#This Row],[Font Family]]&lt;&gt;"",Table_Styles[[#This Row],[Font Family]],IF(Table_Styles[[#This Row],[Font Family Default]]&lt;&gt;"",Table_Styles[[#This Row],[Font Family Default]],""))</f>
        <v/>
      </c>
      <c r="G164" s="59"/>
      <c r="H164" s="60"/>
      <c r="I164" s="29" t="str">
        <f>IF(Table_Styles[[#This Row],[Font Size]]&lt;&gt;"",Table_Styles[[#This Row],[Font Size]],IF(Table_Styles[[#This Row],[Font Size Default]]&lt;&gt;"",Table_Styles[[#This Row],[Font Size Default]],""))</f>
        <v/>
      </c>
      <c r="J164" s="59"/>
      <c r="K164" s="60"/>
      <c r="L164" s="29" t="str">
        <f>IF(Table_Styles[[#This Row],[Font Weight]]&lt;&gt;"",Table_Styles[[#This Row],[Font Weight]],IF(Table_Styles[[#This Row],[Font Weight Default]]&lt;&gt;"",Table_Styles[[#This Row],[Font Weight Default]],""))</f>
        <v/>
      </c>
      <c r="M164" s="59"/>
      <c r="N164" s="60"/>
      <c r="O164" s="29" t="str">
        <f>IF(Table_Styles[[#This Row],[Colour]]&lt;&gt;"",Table_Styles[[#This Row],[Colour]],IF(Table_Styles[[#This Row],[Colour Default]]&lt;&gt;"",Table_Styles[[#This Row],[Colour Default]],""))</f>
        <v/>
      </c>
      <c r="P164" s="59"/>
      <c r="Q164" s="60"/>
      <c r="R164" s="29" t="str">
        <f>IF(Table_Styles[[#This Row],[Background]]&lt;&gt;"",Table_Styles[[#This Row],[Background]],IF(Table_Styles[[#This Row],[Background Default]]&lt;&gt;"",Table_Styles[[#This Row],[Background Default]],""))</f>
        <v/>
      </c>
      <c r="S164" s="59"/>
      <c r="T164" s="60"/>
      <c r="U164" s="29" t="str">
        <f>IF(Table_Styles[[#This Row],[Border]]&lt;&gt;"",Table_Styles[[#This Row],[Border]],IF(Table_Styles[[#This Row],[Border Default]]&lt;&gt;"",Table_Styles[[#This Row],[Border Default]],""))</f>
        <v/>
      </c>
      <c r="V164" s="60"/>
      <c r="W164" s="60"/>
      <c r="X164" s="29" t="str">
        <f>IF(Table_Styles[[#This Row],[Border Radius]]&lt;&gt;"",Table_Styles[[#This Row],[Border Radius]],IF(Table_Styles[[#This Row],[Border Radius Default]]&lt;&gt;"",Table_Styles[[#This Row],[Border Radius Default]],""))</f>
        <v/>
      </c>
      <c r="Y164" s="59"/>
      <c r="Z164" s="60"/>
      <c r="AA164" s="29" t="str">
        <f>IF(Table_Styles[[#This Row],[MT]]&lt;&gt;"",Table_Styles[[#This Row],[MT]],IF(Table_Styles[[#This Row],[MT Default]]&lt;&gt;"",Table_Styles[[#This Row],[MT Default]],""))</f>
        <v/>
      </c>
      <c r="AB164" s="59"/>
      <c r="AC164" s="60"/>
      <c r="AD164" s="29" t="str">
        <f>IF(Table_Styles[[#This Row],[MR]]&lt;&gt;"",Table_Styles[[#This Row],[MR]],IF(Table_Styles[[#This Row],[MR Default]]&lt;&gt;"",Table_Styles[[#This Row],[MR Default]],""))</f>
        <v/>
      </c>
      <c r="AE164" s="59"/>
      <c r="AF164" s="60"/>
      <c r="AG164" s="29" t="str">
        <f>IF(Table_Styles[[#This Row],[MB]]&lt;&gt;"",Table_Styles[[#This Row],[MB]],IF(Table_Styles[[#This Row],[MB Default]]&lt;&gt;"",Table_Styles[[#This Row],[MB Default]],""))</f>
        <v/>
      </c>
      <c r="AH164" s="59"/>
      <c r="AI164" s="60"/>
      <c r="AJ164" s="29" t="str">
        <f>IF(Table_Styles[[#This Row],[ML]]&lt;&gt;"",Table_Styles[[#This Row],[ML]],IF(Table_Styles[[#This Row],[ML Default]]&lt;&gt;"",Table_Styles[[#This Row],[ML Default]],""))</f>
        <v/>
      </c>
      <c r="AK164" s="59"/>
      <c r="AL164" s="60"/>
      <c r="AM164" s="29" t="str">
        <f>IF(Table_Styles[[#This Row],[PT]]&lt;&gt;"",Table_Styles[[#This Row],[PT]],IF(Table_Styles[[#This Row],[PT Default]]&lt;&gt;"",Table_Styles[[#This Row],[PT Default]],""))</f>
        <v/>
      </c>
      <c r="AN164" s="59"/>
      <c r="AO164" s="60"/>
      <c r="AP164" s="29" t="str">
        <f>IF(Table_Styles[[#This Row],[PR]]&lt;&gt;"",Table_Styles[[#This Row],[PR]],IF(Table_Styles[[#This Row],[PR Default]]&lt;&gt;"",Table_Styles[[#This Row],[PR Default]],""))</f>
        <v/>
      </c>
      <c r="AQ164" s="59"/>
      <c r="AR164" s="60"/>
      <c r="AS164" s="29" t="str">
        <f>IF(Table_Styles[[#This Row],[PB]]&lt;&gt;"",Table_Styles[[#This Row],[PB]],IF(Table_Styles[[#This Row],[PB Default]]&lt;&gt;"",Table_Styles[[#This Row],[PB Default]],""))</f>
        <v/>
      </c>
      <c r="AT164" s="59"/>
      <c r="AU164" s="60"/>
      <c r="AV164" s="29" t="str">
        <f>IF(Table_Styles[[#This Row],[PL]]&lt;&gt;"",Table_Styles[[#This Row],[PL]],IF(Table_Styles[[#This Row],[PL Default]]&lt;&gt;"",Table_Styles[[#This Row],[PL Default]],""))</f>
        <v/>
      </c>
      <c r="AW164" s="59"/>
      <c r="AX164" s="60"/>
      <c r="AY164" s="29" t="str">
        <f>IF(Table_Styles[[#This Row],[BT]]&lt;&gt;"",Table_Styles[[#This Row],[BT]],IF(Table_Styles[[#This Row],[BT Default]]&lt;&gt;"",Table_Styles[[#This Row],[BT Default]],""))</f>
        <v/>
      </c>
      <c r="AZ164" s="59"/>
      <c r="BA164" s="60"/>
      <c r="BB164" s="29" t="str">
        <f>IF(Table_Styles[[#This Row],[BR]]&lt;&gt;"",Table_Styles[[#This Row],[BR]],IF(Table_Styles[[#This Row],[BR Default]]&lt;&gt;"",Table_Styles[[#This Row],[BR Default]],""))</f>
        <v/>
      </c>
      <c r="BC164" s="59"/>
      <c r="BD164" s="60"/>
      <c r="BE164" s="29" t="str">
        <f>IF(Table_Styles[[#This Row],[BB]]&lt;&gt;"",Table_Styles[[#This Row],[BB]],IF(Table_Styles[[#This Row],[BB Default]]&lt;&gt;"",Table_Styles[[#This Row],[BB Default]],""))</f>
        <v/>
      </c>
      <c r="BF164" s="59"/>
      <c r="BG164" s="60"/>
      <c r="BH164" s="29" t="str">
        <f>IF(Table_Styles[[#This Row],[BL]]&lt;&gt;"",Table_Styles[[#This Row],[BL]],IF(Table_Styles[[#This Row],[BL Default]]&lt;&gt;"",Table_Styles[[#This Row],[BL Default]],""))</f>
        <v/>
      </c>
      <c r="BI164" s="60"/>
      <c r="BJ164" s="60"/>
      <c r="BK164" s="29" t="str">
        <f>IF(Table_Styles[[#This Row],[Width]]&lt;&gt;"",Table_Styles[[#This Row],[Width]],IF(Table_Styles[[#This Row],[Width Default]]&lt;&gt;"",Table_Styles[[#This Row],[Width Default]],""))</f>
        <v/>
      </c>
      <c r="BL164" s="60"/>
      <c r="BM164" s="60"/>
      <c r="BN164" s="29" t="str">
        <f>IF(Table_Styles[[#This Row],[Height]]&lt;&gt;"",Table_Styles[[#This Row],[Height]],IF(Table_Styles[[#This Row],[Height Default]]&lt;&gt;"",Table_Styles[[#This Row],[Height Default]],""))</f>
        <v/>
      </c>
      <c r="BO164" s="25"/>
      <c r="BP164" s="25"/>
      <c r="BQ164" s="29" t="str">
        <f>IF(Table_Styles[[#This Row],[Top]]&lt;&gt;"",Table_Styles[[#This Row],[Top]],IF(Table_Styles[[#This Row],[Top Default]]&lt;&gt;"",Table_Styles[[#This Row],[Top Default]],""))</f>
        <v/>
      </c>
      <c r="BR164" s="25"/>
      <c r="BS164" s="25"/>
      <c r="BT164" s="29" t="str">
        <f>IF(Table_Styles[[#This Row],[Right]]&lt;&gt;"",Table_Styles[[#This Row],[Right]],IF(Table_Styles[[#This Row],[Right Default]]&lt;&gt;"",Table_Styles[[#This Row],[Right Default]],""))</f>
        <v/>
      </c>
      <c r="BU164" s="25"/>
      <c r="BV164" s="25"/>
      <c r="BW164" s="29" t="str">
        <f>IF(Table_Styles[[#This Row],[Bottom]]&lt;&gt;"",Table_Styles[[#This Row],[Bottom]],IF(Table_Styles[[#This Row],[Bottom Default]]&lt;&gt;"",Table_Styles[[#This Row],[Bottom Default]],""))</f>
        <v/>
      </c>
      <c r="BX164" s="25"/>
      <c r="BY164" s="25"/>
      <c r="BZ164" s="29" t="str">
        <f>IF(Table_Styles[[#This Row],[Left]]&lt;&gt;"",Table_Styles[[#This Row],[Left]],IF(Table_Styles[[#This Row],[Left Default]]&lt;&gt;"",Table_Styles[[#This Row],[Left Default]],""))</f>
        <v/>
      </c>
      <c r="CA164" s="59"/>
      <c r="CB164" s="107" t="str">
        <f>IF(AND(Table_Styles[[#This Row],[Selector]]&lt;&gt;"",Table_Styles[[#This Row],[Font Family Used]]&lt;&gt;"",Table_Styles[[#This Row],[Font Weight Used]]&lt;&gt;""),Table_Styles[[#This Row],[Font Family Used]]&amp;" "&amp;Table_Styles[[#This Row],[Font Weight Used]],"")</f>
        <v/>
      </c>
      <c r="CC164" s="107" t="str">
        <f ca="1">IF(AND(Table_Styles[[#This Row],[Selector]],COUNTIF(OFFSET(CC:CC,0,0,ROW()-1,1),"="&amp;Table_Styles[[#This Row],[Font]])=0),Table_Styles[[#This Row],[Font]],"")</f>
        <v/>
      </c>
      <c r="CD164" s="107" t="str">
        <f ca="1">IF(Table_Styles[[#This Row],[Unique Font]]&lt;&gt;"",
"{""fontFamily"":"""&amp;Table_Styles[[#This Row],[Font Family Used]]&amp;""",""fontWeight"":"&amp;Table_Styles[[#This Row],[Font Weight Used]]&amp;"}","")</f>
        <v/>
      </c>
      <c r="CE164"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4" s="106" t="str">
        <f>IF(AND(Table_Styles[[#This Row],[Selector]]&lt;&gt;"", Table_Styles[[#This Row],[Config Properties]]&lt;&gt;""),
Table_Styles[[#This Row],[Selector]]&amp;" { "&amp;Table_Styles[[#This Row],[Config Properties]]&amp;" }","")</f>
        <v/>
      </c>
      <c r="CG164" s="106" t="str">
        <f xml:space="preserve">
SUBSTITUTE(SUBSTITUTE(SUBSTITUTE(SUBSTITUTE(SUBSTITUTE(SUBSTITUTE(SUBSTITUTE(SUBSTITUTE(Table_Styles[[#This Row],[Config]],
" {","{"),
"{ ","{"),
" }","}"),
"} ","}"),
" ,",","),
", ",","),
" :",":"),
": ",":")</f>
        <v/>
      </c>
    </row>
    <row r="165" spans="2:85" ht="29.25" thickBot="1">
      <c r="B165" s="102" t="s">
        <v>565</v>
      </c>
      <c r="C165" s="102"/>
      <c r="D165" s="102"/>
      <c r="E165" s="102"/>
      <c r="F165" s="102" t="str">
        <f>IF(Table_Styles[[#This Row],[Font Family]]&lt;&gt;"",Table_Styles[[#This Row],[Font Family]],IF(Table_Styles[[#This Row],[Font Family Default]]&lt;&gt;"",Table_Styles[[#This Row],[Font Family Default]],""))</f>
        <v/>
      </c>
      <c r="G165" s="102"/>
      <c r="H165" s="102"/>
      <c r="I165" s="102" t="str">
        <f>IF(Table_Styles[[#This Row],[Font Size]]&lt;&gt;"",Table_Styles[[#This Row],[Font Size]],IF(Table_Styles[[#This Row],[Font Size Default]]&lt;&gt;"",Table_Styles[[#This Row],[Font Size Default]],""))</f>
        <v/>
      </c>
      <c r="J165" s="102"/>
      <c r="K165" s="102"/>
      <c r="L165" s="102" t="str">
        <f>IF(Table_Styles[[#This Row],[Font Weight]]&lt;&gt;"",Table_Styles[[#This Row],[Font Weight]],IF(Table_Styles[[#This Row],[Font Weight Default]]&lt;&gt;"",Table_Styles[[#This Row],[Font Weight Default]],""))</f>
        <v/>
      </c>
      <c r="M165" s="102"/>
      <c r="N165" s="102"/>
      <c r="O165" s="102" t="str">
        <f>IF(Table_Styles[[#This Row],[Colour]]&lt;&gt;"",Table_Styles[[#This Row],[Colour]],IF(Table_Styles[[#This Row],[Colour Default]]&lt;&gt;"",Table_Styles[[#This Row],[Colour Default]],""))</f>
        <v/>
      </c>
      <c r="P165" s="102"/>
      <c r="Q165" s="102"/>
      <c r="R165" s="102" t="str">
        <f>IF(Table_Styles[[#This Row],[Background]]&lt;&gt;"",Table_Styles[[#This Row],[Background]],IF(Table_Styles[[#This Row],[Background Default]]&lt;&gt;"",Table_Styles[[#This Row],[Background Default]],""))</f>
        <v/>
      </c>
      <c r="S165" s="102"/>
      <c r="T165" s="102"/>
      <c r="U165" s="102" t="str">
        <f>IF(Table_Styles[[#This Row],[Border]]&lt;&gt;"",Table_Styles[[#This Row],[Border]],IF(Table_Styles[[#This Row],[Border Default]]&lt;&gt;"",Table_Styles[[#This Row],[Border Default]],""))</f>
        <v/>
      </c>
      <c r="V165" s="102"/>
      <c r="W165" s="102"/>
      <c r="X165" s="102" t="str">
        <f>IF(Table_Styles[[#This Row],[Border Radius]]&lt;&gt;"",Table_Styles[[#This Row],[Border Radius]],IF(Table_Styles[[#This Row],[Border Radius Default]]&lt;&gt;"",Table_Styles[[#This Row],[Border Radius Default]],""))</f>
        <v/>
      </c>
      <c r="Y165" s="102"/>
      <c r="Z165" s="102"/>
      <c r="AA165" s="102" t="str">
        <f>IF(Table_Styles[[#This Row],[MT]]&lt;&gt;"",Table_Styles[[#This Row],[MT]],IF(Table_Styles[[#This Row],[MT Default]]&lt;&gt;"",Table_Styles[[#This Row],[MT Default]],""))</f>
        <v/>
      </c>
      <c r="AB165" s="102"/>
      <c r="AC165" s="102"/>
      <c r="AD165" s="102" t="str">
        <f>IF(Table_Styles[[#This Row],[MR]]&lt;&gt;"",Table_Styles[[#This Row],[MR]],IF(Table_Styles[[#This Row],[MR Default]]&lt;&gt;"",Table_Styles[[#This Row],[MR Default]],""))</f>
        <v/>
      </c>
      <c r="AE165" s="102"/>
      <c r="AF165" s="102"/>
      <c r="AG165" s="102" t="str">
        <f>IF(Table_Styles[[#This Row],[MB]]&lt;&gt;"",Table_Styles[[#This Row],[MB]],IF(Table_Styles[[#This Row],[MB Default]]&lt;&gt;"",Table_Styles[[#This Row],[MB Default]],""))</f>
        <v/>
      </c>
      <c r="AH165" s="102"/>
      <c r="AI165" s="102"/>
      <c r="AJ165" s="102" t="str">
        <f>IF(Table_Styles[[#This Row],[ML]]&lt;&gt;"",Table_Styles[[#This Row],[ML]],IF(Table_Styles[[#This Row],[ML Default]]&lt;&gt;"",Table_Styles[[#This Row],[ML Default]],""))</f>
        <v/>
      </c>
      <c r="AK165" s="102"/>
      <c r="AL165" s="102"/>
      <c r="AM165" s="102" t="str">
        <f>IF(Table_Styles[[#This Row],[PT]]&lt;&gt;"",Table_Styles[[#This Row],[PT]],IF(Table_Styles[[#This Row],[PT Default]]&lt;&gt;"",Table_Styles[[#This Row],[PT Default]],""))</f>
        <v/>
      </c>
      <c r="AN165" s="102"/>
      <c r="AO165" s="102"/>
      <c r="AP165" s="102" t="str">
        <f>IF(Table_Styles[[#This Row],[PR]]&lt;&gt;"",Table_Styles[[#This Row],[PR]],IF(Table_Styles[[#This Row],[PR Default]]&lt;&gt;"",Table_Styles[[#This Row],[PR Default]],""))</f>
        <v/>
      </c>
      <c r="AQ165" s="102"/>
      <c r="AR165" s="102"/>
      <c r="AS165" s="102" t="str">
        <f>IF(Table_Styles[[#This Row],[PB]]&lt;&gt;"",Table_Styles[[#This Row],[PB]],IF(Table_Styles[[#This Row],[PB Default]]&lt;&gt;"",Table_Styles[[#This Row],[PB Default]],""))</f>
        <v/>
      </c>
      <c r="AT165" s="102"/>
      <c r="AU165" s="102"/>
      <c r="AV165" s="102" t="str">
        <f>IF(Table_Styles[[#This Row],[PL]]&lt;&gt;"",Table_Styles[[#This Row],[PL]],IF(Table_Styles[[#This Row],[PL Default]]&lt;&gt;"",Table_Styles[[#This Row],[PL Default]],""))</f>
        <v/>
      </c>
      <c r="AW165" s="102"/>
      <c r="AX165" s="102"/>
      <c r="AY165" s="102" t="str">
        <f>IF(Table_Styles[[#This Row],[BT]]&lt;&gt;"",Table_Styles[[#This Row],[BT]],IF(Table_Styles[[#This Row],[BT Default]]&lt;&gt;"",Table_Styles[[#This Row],[BT Default]],""))</f>
        <v/>
      </c>
      <c r="AZ165" s="102"/>
      <c r="BA165" s="102"/>
      <c r="BB165" s="102" t="str">
        <f>IF(Table_Styles[[#This Row],[BR]]&lt;&gt;"",Table_Styles[[#This Row],[BR]],IF(Table_Styles[[#This Row],[BR Default]]&lt;&gt;"",Table_Styles[[#This Row],[BR Default]],""))</f>
        <v/>
      </c>
      <c r="BC165" s="102"/>
      <c r="BD165" s="102"/>
      <c r="BE165" s="102" t="str">
        <f>IF(Table_Styles[[#This Row],[BB]]&lt;&gt;"",Table_Styles[[#This Row],[BB]],IF(Table_Styles[[#This Row],[BB Default]]&lt;&gt;"",Table_Styles[[#This Row],[BB Default]],""))</f>
        <v/>
      </c>
      <c r="BF165" s="102"/>
      <c r="BG165" s="102"/>
      <c r="BH165" s="102" t="str">
        <f>IF(Table_Styles[[#This Row],[BL]]&lt;&gt;"",Table_Styles[[#This Row],[BL]],IF(Table_Styles[[#This Row],[BL Default]]&lt;&gt;"",Table_Styles[[#This Row],[BL Default]],""))</f>
        <v/>
      </c>
      <c r="BI165" s="102"/>
      <c r="BJ165" s="123"/>
      <c r="BK165" s="102" t="str">
        <f>IF(Table_Styles[[#This Row],[Width]]&lt;&gt;"",Table_Styles[[#This Row],[Width]],IF(Table_Styles[[#This Row],[Width Default]]&lt;&gt;"",Table_Styles[[#This Row],[Width Default]],""))</f>
        <v/>
      </c>
      <c r="BL165" s="102"/>
      <c r="BM165" s="102"/>
      <c r="BN165" s="102" t="str">
        <f>IF(Table_Styles[[#This Row],[Height]]&lt;&gt;"",Table_Styles[[#This Row],[Height]],IF(Table_Styles[[#This Row],[Height Default]]&lt;&gt;"",Table_Styles[[#This Row],[Height Default]],""))</f>
        <v/>
      </c>
      <c r="BO165" s="102"/>
      <c r="BP165" s="102"/>
      <c r="BQ165" s="102" t="str">
        <f>IF(Table_Styles[[#This Row],[Top]]&lt;&gt;"",Table_Styles[[#This Row],[Top]],IF(Table_Styles[[#This Row],[Top Default]]&lt;&gt;"",Table_Styles[[#This Row],[Top Default]],""))</f>
        <v/>
      </c>
      <c r="BR165" s="102"/>
      <c r="BS165" s="102"/>
      <c r="BT165" s="102" t="str">
        <f>IF(Table_Styles[[#This Row],[Right]]&lt;&gt;"",Table_Styles[[#This Row],[Right]],IF(Table_Styles[[#This Row],[Right Default]]&lt;&gt;"",Table_Styles[[#This Row],[Right Default]],""))</f>
        <v/>
      </c>
      <c r="BU165" s="102"/>
      <c r="BV165" s="102"/>
      <c r="BW165" s="102" t="str">
        <f>IF(Table_Styles[[#This Row],[Bottom]]&lt;&gt;"",Table_Styles[[#This Row],[Bottom]],IF(Table_Styles[[#This Row],[Bottom Default]]&lt;&gt;"",Table_Styles[[#This Row],[Bottom Default]],""))</f>
        <v/>
      </c>
      <c r="BX165" s="102"/>
      <c r="BY165" s="102"/>
      <c r="BZ165" s="102" t="str">
        <f>IF(Table_Styles[[#This Row],[Left]]&lt;&gt;"",Table_Styles[[#This Row],[Left]],IF(Table_Styles[[#This Row],[Left Default]]&lt;&gt;"",Table_Styles[[#This Row],[Left Default]],""))</f>
        <v/>
      </c>
      <c r="CA165" s="102"/>
      <c r="CB165" s="102" t="str">
        <f>IF(AND(Table_Styles[[#This Row],[Selector]]&lt;&gt;"",Table_Styles[[#This Row],[Font Family Used]]&lt;&gt;"",Table_Styles[[#This Row],[Font Weight Used]]&lt;&gt;""),Table_Styles[[#This Row],[Font Family Used]]&amp;" "&amp;Table_Styles[[#This Row],[Font Weight Used]],"")</f>
        <v/>
      </c>
      <c r="CC165" s="102" t="str">
        <f ca="1">IF(AND(Table_Styles[[#This Row],[Selector]],COUNTIF(OFFSET(CC:CC,0,0,ROW()-1,1),"="&amp;Table_Styles[[#This Row],[Font]])=0),Table_Styles[[#This Row],[Font]],"")</f>
        <v/>
      </c>
      <c r="CD165" s="102" t="str">
        <f ca="1">IF(Table_Styles[[#This Row],[Unique Font]]&lt;&gt;"",
"{""fontFamily"":"""&amp;Table_Styles[[#This Row],[Font Family Used]]&amp;""",""fontWeight"":"&amp;Table_Styles[[#This Row],[Font Weight Used]]&amp;"}","")</f>
        <v/>
      </c>
      <c r="CE165"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5" s="102" t="str">
        <f>IF(AND(Table_Styles[[#This Row],[Selector]]&lt;&gt;"", Table_Styles[[#This Row],[Config Properties]]&lt;&gt;""),
Table_Styles[[#This Row],[Selector]]&amp;" { "&amp;Table_Styles[[#This Row],[Config Properties]]&amp;" }","")</f>
        <v/>
      </c>
      <c r="CG165" s="102" t="str">
        <f xml:space="preserve">
SUBSTITUTE(SUBSTITUTE(SUBSTITUTE(SUBSTITUTE(SUBSTITUTE(SUBSTITUTE(SUBSTITUTE(SUBSTITUTE(Table_Styles[[#This Row],[Config]],
" {","{"),
"{ ","{"),
" }","}"),
"} ","}"),
" ,",","),
", ",","),
" :",":"),
": ",":")</f>
        <v/>
      </c>
    </row>
    <row r="166" spans="2:85" ht="21.75" thickBot="1">
      <c r="B166" s="109" t="s">
        <v>388</v>
      </c>
      <c r="C166" s="109"/>
      <c r="D166" s="109"/>
      <c r="E166" s="109"/>
      <c r="F166" s="109" t="str">
        <f>IF(Table_Styles[[#This Row],[Font Family]]&lt;&gt;"",Table_Styles[[#This Row],[Font Family]],IF(Table_Styles[[#This Row],[Font Family Default]]&lt;&gt;"",Table_Styles[[#This Row],[Font Family Default]],""))</f>
        <v/>
      </c>
      <c r="G166" s="109"/>
      <c r="H166" s="109"/>
      <c r="I166" s="109" t="str">
        <f>IF(Table_Styles[[#This Row],[Font Size]]&lt;&gt;"",Table_Styles[[#This Row],[Font Size]],IF(Table_Styles[[#This Row],[Font Size Default]]&lt;&gt;"",Table_Styles[[#This Row],[Font Size Default]],""))</f>
        <v/>
      </c>
      <c r="J166" s="109"/>
      <c r="K166" s="109"/>
      <c r="L166" s="109" t="str">
        <f>IF(Table_Styles[[#This Row],[Font Weight]]&lt;&gt;"",Table_Styles[[#This Row],[Font Weight]],IF(Table_Styles[[#This Row],[Font Weight Default]]&lt;&gt;"",Table_Styles[[#This Row],[Font Weight Default]],""))</f>
        <v/>
      </c>
      <c r="M166" s="109"/>
      <c r="N166" s="109"/>
      <c r="O166" s="109" t="str">
        <f>IF(Table_Styles[[#This Row],[Colour]]&lt;&gt;"",Table_Styles[[#This Row],[Colour]],IF(Table_Styles[[#This Row],[Colour Default]]&lt;&gt;"",Table_Styles[[#This Row],[Colour Default]],""))</f>
        <v/>
      </c>
      <c r="P166" s="109"/>
      <c r="Q166" s="109"/>
      <c r="R166" s="109" t="str">
        <f>IF(Table_Styles[[#This Row],[Background]]&lt;&gt;"",Table_Styles[[#This Row],[Background]],IF(Table_Styles[[#This Row],[Background Default]]&lt;&gt;"",Table_Styles[[#This Row],[Background Default]],""))</f>
        <v/>
      </c>
      <c r="S166" s="109"/>
      <c r="T166" s="109"/>
      <c r="U166" s="109" t="str">
        <f>IF(Table_Styles[[#This Row],[Border]]&lt;&gt;"",Table_Styles[[#This Row],[Border]],IF(Table_Styles[[#This Row],[Border Default]]&lt;&gt;"",Table_Styles[[#This Row],[Border Default]],""))</f>
        <v/>
      </c>
      <c r="V166" s="109"/>
      <c r="W166" s="109"/>
      <c r="X166" s="109" t="str">
        <f>IF(Table_Styles[[#This Row],[Border Radius]]&lt;&gt;"",Table_Styles[[#This Row],[Border Radius]],IF(Table_Styles[[#This Row],[Border Radius Default]]&lt;&gt;"",Table_Styles[[#This Row],[Border Radius Default]],""))</f>
        <v/>
      </c>
      <c r="Y166" s="109"/>
      <c r="Z166" s="109"/>
      <c r="AA166" s="109" t="str">
        <f>IF(Table_Styles[[#This Row],[MT]]&lt;&gt;"",Table_Styles[[#This Row],[MT]],IF(Table_Styles[[#This Row],[MT Default]]&lt;&gt;"",Table_Styles[[#This Row],[MT Default]],""))</f>
        <v/>
      </c>
      <c r="AB166" s="109"/>
      <c r="AC166" s="109"/>
      <c r="AD166" s="109" t="str">
        <f>IF(Table_Styles[[#This Row],[MR]]&lt;&gt;"",Table_Styles[[#This Row],[MR]],IF(Table_Styles[[#This Row],[MR Default]]&lt;&gt;"",Table_Styles[[#This Row],[MR Default]],""))</f>
        <v/>
      </c>
      <c r="AE166" s="109"/>
      <c r="AF166" s="109"/>
      <c r="AG166" s="109" t="str">
        <f>IF(Table_Styles[[#This Row],[MB]]&lt;&gt;"",Table_Styles[[#This Row],[MB]],IF(Table_Styles[[#This Row],[MB Default]]&lt;&gt;"",Table_Styles[[#This Row],[MB Default]],""))</f>
        <v/>
      </c>
      <c r="AH166" s="109"/>
      <c r="AI166" s="109"/>
      <c r="AJ166" s="109" t="str">
        <f>IF(Table_Styles[[#This Row],[ML]]&lt;&gt;"",Table_Styles[[#This Row],[ML]],IF(Table_Styles[[#This Row],[ML Default]]&lt;&gt;"",Table_Styles[[#This Row],[ML Default]],""))</f>
        <v/>
      </c>
      <c r="AK166" s="109"/>
      <c r="AL166" s="109"/>
      <c r="AM166" s="109" t="str">
        <f>IF(Table_Styles[[#This Row],[PT]]&lt;&gt;"",Table_Styles[[#This Row],[PT]],IF(Table_Styles[[#This Row],[PT Default]]&lt;&gt;"",Table_Styles[[#This Row],[PT Default]],""))</f>
        <v/>
      </c>
      <c r="AN166" s="109"/>
      <c r="AO166" s="109"/>
      <c r="AP166" s="109" t="str">
        <f>IF(Table_Styles[[#This Row],[PR]]&lt;&gt;"",Table_Styles[[#This Row],[PR]],IF(Table_Styles[[#This Row],[PR Default]]&lt;&gt;"",Table_Styles[[#This Row],[PR Default]],""))</f>
        <v/>
      </c>
      <c r="AQ166" s="109"/>
      <c r="AR166" s="109"/>
      <c r="AS166" s="109" t="str">
        <f>IF(Table_Styles[[#This Row],[PB]]&lt;&gt;"",Table_Styles[[#This Row],[PB]],IF(Table_Styles[[#This Row],[PB Default]]&lt;&gt;"",Table_Styles[[#This Row],[PB Default]],""))</f>
        <v/>
      </c>
      <c r="AT166" s="109"/>
      <c r="AU166" s="109"/>
      <c r="AV166" s="109" t="str">
        <f>IF(Table_Styles[[#This Row],[PL]]&lt;&gt;"",Table_Styles[[#This Row],[PL]],IF(Table_Styles[[#This Row],[PL Default]]&lt;&gt;"",Table_Styles[[#This Row],[PL Default]],""))</f>
        <v/>
      </c>
      <c r="AW166" s="109"/>
      <c r="AX166" s="109"/>
      <c r="AY166" s="109" t="str">
        <f>IF(Table_Styles[[#This Row],[BT]]&lt;&gt;"",Table_Styles[[#This Row],[BT]],IF(Table_Styles[[#This Row],[BT Default]]&lt;&gt;"",Table_Styles[[#This Row],[BT Default]],""))</f>
        <v/>
      </c>
      <c r="AZ166" s="109"/>
      <c r="BA166" s="109"/>
      <c r="BB166" s="109" t="str">
        <f>IF(Table_Styles[[#This Row],[BR]]&lt;&gt;"",Table_Styles[[#This Row],[BR]],IF(Table_Styles[[#This Row],[BR Default]]&lt;&gt;"",Table_Styles[[#This Row],[BR Default]],""))</f>
        <v/>
      </c>
      <c r="BC166" s="109"/>
      <c r="BD166" s="109"/>
      <c r="BE166" s="109" t="str">
        <f>IF(Table_Styles[[#This Row],[BB]]&lt;&gt;"",Table_Styles[[#This Row],[BB]],IF(Table_Styles[[#This Row],[BB Default]]&lt;&gt;"",Table_Styles[[#This Row],[BB Default]],""))</f>
        <v/>
      </c>
      <c r="BF166" s="109"/>
      <c r="BG166" s="109"/>
      <c r="BH166" s="109" t="str">
        <f>IF(Table_Styles[[#This Row],[BL]]&lt;&gt;"",Table_Styles[[#This Row],[BL]],IF(Table_Styles[[#This Row],[BL Default]]&lt;&gt;"",Table_Styles[[#This Row],[BL Default]],""))</f>
        <v/>
      </c>
      <c r="BI166" s="109"/>
      <c r="BJ166" s="125"/>
      <c r="BK166" s="109" t="str">
        <f>IF(Table_Styles[[#This Row],[Width]]&lt;&gt;"",Table_Styles[[#This Row],[Width]],IF(Table_Styles[[#This Row],[Width Default]]&lt;&gt;"",Table_Styles[[#This Row],[Width Default]],""))</f>
        <v/>
      </c>
      <c r="BL166" s="109"/>
      <c r="BM166" s="109"/>
      <c r="BN166" s="109" t="str">
        <f>IF(Table_Styles[[#This Row],[Height]]&lt;&gt;"",Table_Styles[[#This Row],[Height]],IF(Table_Styles[[#This Row],[Height Default]]&lt;&gt;"",Table_Styles[[#This Row],[Height Default]],""))</f>
        <v/>
      </c>
      <c r="BO166" s="109"/>
      <c r="BP166" s="109"/>
      <c r="BQ166" s="109" t="str">
        <f>IF(Table_Styles[[#This Row],[Top]]&lt;&gt;"",Table_Styles[[#This Row],[Top]],IF(Table_Styles[[#This Row],[Top Default]]&lt;&gt;"",Table_Styles[[#This Row],[Top Default]],""))</f>
        <v/>
      </c>
      <c r="BR166" s="109"/>
      <c r="BS166" s="109"/>
      <c r="BT166" s="109" t="str">
        <f>IF(Table_Styles[[#This Row],[Right]]&lt;&gt;"",Table_Styles[[#This Row],[Right]],IF(Table_Styles[[#This Row],[Right Default]]&lt;&gt;"",Table_Styles[[#This Row],[Right Default]],""))</f>
        <v/>
      </c>
      <c r="BU166" s="109"/>
      <c r="BV166" s="109"/>
      <c r="BW166" s="109" t="str">
        <f>IF(Table_Styles[[#This Row],[Bottom]]&lt;&gt;"",Table_Styles[[#This Row],[Bottom]],IF(Table_Styles[[#This Row],[Bottom Default]]&lt;&gt;"",Table_Styles[[#This Row],[Bottom Default]],""))</f>
        <v/>
      </c>
      <c r="BX166" s="109"/>
      <c r="BY166" s="109"/>
      <c r="BZ166" s="109" t="str">
        <f>IF(Table_Styles[[#This Row],[Left]]&lt;&gt;"",Table_Styles[[#This Row],[Left]],IF(Table_Styles[[#This Row],[Left Default]]&lt;&gt;"",Table_Styles[[#This Row],[Left Default]],""))</f>
        <v/>
      </c>
      <c r="CA166" s="109"/>
      <c r="CB166" s="109" t="str">
        <f>IF(AND(Table_Styles[[#This Row],[Selector]]&lt;&gt;"",Table_Styles[[#This Row],[Font Family Used]]&lt;&gt;"",Table_Styles[[#This Row],[Font Weight Used]]&lt;&gt;""),Table_Styles[[#This Row],[Font Family Used]]&amp;" "&amp;Table_Styles[[#This Row],[Font Weight Used]],"")</f>
        <v/>
      </c>
      <c r="CC166" s="109" t="str">
        <f ca="1">IF(AND(Table_Styles[[#This Row],[Selector]],COUNTIF(OFFSET(CC:CC,0,0,ROW()-1,1),"="&amp;Table_Styles[[#This Row],[Font]])=0),Table_Styles[[#This Row],[Font]],"")</f>
        <v/>
      </c>
      <c r="CD166" s="109" t="str">
        <f ca="1">IF(Table_Styles[[#This Row],[Unique Font]]&lt;&gt;"",
"{""fontFamily"":"""&amp;Table_Styles[[#This Row],[Font Family Used]]&amp;""",""fontWeight"":"&amp;Table_Styles[[#This Row],[Font Weight Used]]&amp;"}","")</f>
        <v/>
      </c>
      <c r="CE166"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6" s="109" t="str">
        <f>IF(AND(Table_Styles[[#This Row],[Selector]]&lt;&gt;"", Table_Styles[[#This Row],[Config Properties]]&lt;&gt;""),
Table_Styles[[#This Row],[Selector]]&amp;" { "&amp;Table_Styles[[#This Row],[Config Properties]]&amp;" }","")</f>
        <v/>
      </c>
      <c r="CG166" s="109" t="str">
        <f xml:space="preserve">
SUBSTITUTE(SUBSTITUTE(SUBSTITUTE(SUBSTITUTE(SUBSTITUTE(SUBSTITUTE(SUBSTITUTE(SUBSTITUTE(Table_Styles[[#This Row],[Config]],
" {","{"),
"{ ","{"),
" }","}"),
"} ","}"),
" ,",","),
", ",","),
" :",":"),
": ",":")</f>
        <v/>
      </c>
    </row>
    <row r="167" spans="2:85" ht="21" customHeight="1">
      <c r="B167" s="169" t="s">
        <v>545</v>
      </c>
      <c r="C167" s="169" t="s">
        <v>389</v>
      </c>
      <c r="D167" s="10"/>
      <c r="E167" s="10"/>
      <c r="F167" s="10" t="str">
        <f>IF(Table_Styles[[#This Row],[Font Family]]&lt;&gt;"",Table_Styles[[#This Row],[Font Family]],IF(Table_Styles[[#This Row],[Font Family Default]]&lt;&gt;"",Table_Styles[[#This Row],[Font Family Default]],""))</f>
        <v/>
      </c>
      <c r="G167" s="10"/>
      <c r="H167" s="10"/>
      <c r="I167" s="10" t="str">
        <f>IF(Table_Styles[[#This Row],[Font Size]]&lt;&gt;"",Table_Styles[[#This Row],[Font Size]],IF(Table_Styles[[#This Row],[Font Size Default]]&lt;&gt;"",Table_Styles[[#This Row],[Font Size Default]],""))</f>
        <v/>
      </c>
      <c r="J167" s="10"/>
      <c r="K167" s="10"/>
      <c r="L167" s="10" t="str">
        <f>IF(Table_Styles[[#This Row],[Font Weight]]&lt;&gt;"",Table_Styles[[#This Row],[Font Weight]],IF(Table_Styles[[#This Row],[Font Weight Default]]&lt;&gt;"",Table_Styles[[#This Row],[Font Weight Default]],""))</f>
        <v/>
      </c>
      <c r="M167" s="10"/>
      <c r="N167" s="10"/>
      <c r="O167" s="10" t="str">
        <f>IF(Table_Styles[[#This Row],[Colour]]&lt;&gt;"",Table_Styles[[#This Row],[Colour]],IF(Table_Styles[[#This Row],[Colour Default]]&lt;&gt;"",Table_Styles[[#This Row],[Colour Default]],""))</f>
        <v/>
      </c>
      <c r="P167" s="10"/>
      <c r="Q167" s="10"/>
      <c r="R167" s="10" t="str">
        <f>IF(Table_Styles[[#This Row],[Background]]&lt;&gt;"",Table_Styles[[#This Row],[Background]],IF(Table_Styles[[#This Row],[Background Default]]&lt;&gt;"",Table_Styles[[#This Row],[Background Default]],""))</f>
        <v/>
      </c>
      <c r="S167" s="10"/>
      <c r="T167" s="10"/>
      <c r="U167" s="10" t="str">
        <f>IF(Table_Styles[[#This Row],[Border]]&lt;&gt;"",Table_Styles[[#This Row],[Border]],IF(Table_Styles[[#This Row],[Border Default]]&lt;&gt;"",Table_Styles[[#This Row],[Border Default]],""))</f>
        <v/>
      </c>
      <c r="V167" s="10"/>
      <c r="W167" s="10"/>
      <c r="X167" s="10" t="str">
        <f>IF(Table_Styles[[#This Row],[Border Radius]]&lt;&gt;"",Table_Styles[[#This Row],[Border Radius]],IF(Table_Styles[[#This Row],[Border Radius Default]]&lt;&gt;"",Table_Styles[[#This Row],[Border Radius Default]],""))</f>
        <v/>
      </c>
      <c r="Y167" s="11"/>
      <c r="Z167" s="10"/>
      <c r="AA167" s="10" t="str">
        <f>IF(Table_Styles[[#This Row],[MT]]&lt;&gt;"",Table_Styles[[#This Row],[MT]],IF(Table_Styles[[#This Row],[MT Default]]&lt;&gt;"",Table_Styles[[#This Row],[MT Default]],""))</f>
        <v/>
      </c>
      <c r="AB167" s="10"/>
      <c r="AC167" s="10"/>
      <c r="AD167" s="10" t="str">
        <f>IF(Table_Styles[[#This Row],[MR]]&lt;&gt;"",Table_Styles[[#This Row],[MR]],IF(Table_Styles[[#This Row],[MR Default]]&lt;&gt;"",Table_Styles[[#This Row],[MR Default]],""))</f>
        <v/>
      </c>
      <c r="AE167" s="10"/>
      <c r="AF167" s="10"/>
      <c r="AG167" s="10" t="str">
        <f>IF(Table_Styles[[#This Row],[MB]]&lt;&gt;"",Table_Styles[[#This Row],[MB]],IF(Table_Styles[[#This Row],[MB Default]]&lt;&gt;"",Table_Styles[[#This Row],[MB Default]],""))</f>
        <v/>
      </c>
      <c r="AH167" s="10"/>
      <c r="AI167" s="10"/>
      <c r="AJ167" s="10" t="str">
        <f>IF(Table_Styles[[#This Row],[ML]]&lt;&gt;"",Table_Styles[[#This Row],[ML]],IF(Table_Styles[[#This Row],[ML Default]]&lt;&gt;"",Table_Styles[[#This Row],[ML Default]],""))</f>
        <v/>
      </c>
      <c r="AK167" s="10"/>
      <c r="AL167" s="10"/>
      <c r="AM167" s="10" t="str">
        <f>IF(Table_Styles[[#This Row],[PT]]&lt;&gt;"",Table_Styles[[#This Row],[PT]],IF(Table_Styles[[#This Row],[PT Default]]&lt;&gt;"",Table_Styles[[#This Row],[PT Default]],""))</f>
        <v/>
      </c>
      <c r="AN167" s="10"/>
      <c r="AO167" s="10"/>
      <c r="AP167" s="10" t="str">
        <f>IF(Table_Styles[[#This Row],[PR]]&lt;&gt;"",Table_Styles[[#This Row],[PR]],IF(Table_Styles[[#This Row],[PR Default]]&lt;&gt;"",Table_Styles[[#This Row],[PR Default]],""))</f>
        <v/>
      </c>
      <c r="AQ167" s="10"/>
      <c r="AR167" s="10"/>
      <c r="AS167" s="10" t="str">
        <f>IF(Table_Styles[[#This Row],[PB]]&lt;&gt;"",Table_Styles[[#This Row],[PB]],IF(Table_Styles[[#This Row],[PB Default]]&lt;&gt;"",Table_Styles[[#This Row],[PB Default]],""))</f>
        <v/>
      </c>
      <c r="AT167" s="10"/>
      <c r="AU167" s="10"/>
      <c r="AV167" s="10" t="str">
        <f>IF(Table_Styles[[#This Row],[PL]]&lt;&gt;"",Table_Styles[[#This Row],[PL]],IF(Table_Styles[[#This Row],[PL Default]]&lt;&gt;"",Table_Styles[[#This Row],[PL Default]],""))</f>
        <v/>
      </c>
      <c r="AW167" s="10"/>
      <c r="AX167" s="10"/>
      <c r="AY167" s="10" t="str">
        <f>IF(Table_Styles[[#This Row],[BT]]&lt;&gt;"",Table_Styles[[#This Row],[BT]],IF(Table_Styles[[#This Row],[BT Default]]&lt;&gt;"",Table_Styles[[#This Row],[BT Default]],""))</f>
        <v/>
      </c>
      <c r="AZ167" s="10"/>
      <c r="BA167" s="10"/>
      <c r="BB167" s="10" t="str">
        <f>IF(Table_Styles[[#This Row],[BR]]&lt;&gt;"",Table_Styles[[#This Row],[BR]],IF(Table_Styles[[#This Row],[BR Default]]&lt;&gt;"",Table_Styles[[#This Row],[BR Default]],""))</f>
        <v/>
      </c>
      <c r="BC167" s="10"/>
      <c r="BD167" s="10"/>
      <c r="BE167" s="10" t="str">
        <f>IF(Table_Styles[[#This Row],[BB]]&lt;&gt;"",Table_Styles[[#This Row],[BB]],IF(Table_Styles[[#This Row],[BB Default]]&lt;&gt;"",Table_Styles[[#This Row],[BB Default]],""))</f>
        <v/>
      </c>
      <c r="BF167" s="10"/>
      <c r="BG167" s="10"/>
      <c r="BH167" s="10" t="str">
        <f>IF(Table_Styles[[#This Row],[BL]]&lt;&gt;"",Table_Styles[[#This Row],[BL]],IF(Table_Styles[[#This Row],[BL Default]]&lt;&gt;"",Table_Styles[[#This Row],[BL Default]],""))</f>
        <v/>
      </c>
      <c r="BI167" s="10"/>
      <c r="BJ167" s="10"/>
      <c r="BK167" s="10" t="str">
        <f>IF(Table_Styles[[#This Row],[Width]]&lt;&gt;"",Table_Styles[[#This Row],[Width]],IF(Table_Styles[[#This Row],[Width Default]]&lt;&gt;"",Table_Styles[[#This Row],[Width Default]],""))</f>
        <v/>
      </c>
      <c r="BL167" s="10"/>
      <c r="BM167" s="10"/>
      <c r="BN167" s="10" t="str">
        <f>IF(Table_Styles[[#This Row],[Height]]&lt;&gt;"",Table_Styles[[#This Row],[Height]],IF(Table_Styles[[#This Row],[Height Default]]&lt;&gt;"",Table_Styles[[#This Row],[Height Default]],""))</f>
        <v/>
      </c>
      <c r="BO167" s="10"/>
      <c r="BP167" s="10"/>
      <c r="BQ167" s="10" t="str">
        <f>IF(Table_Styles[[#This Row],[Top]]&lt;&gt;"",Table_Styles[[#This Row],[Top]],IF(Table_Styles[[#This Row],[Top Default]]&lt;&gt;"",Table_Styles[[#This Row],[Top Default]],""))</f>
        <v/>
      </c>
      <c r="BR167" s="10"/>
      <c r="BS167" s="10"/>
      <c r="BT167" s="10" t="str">
        <f>IF(Table_Styles[[#This Row],[Right]]&lt;&gt;"",Table_Styles[[#This Row],[Right]],IF(Table_Styles[[#This Row],[Right Default]]&lt;&gt;"",Table_Styles[[#This Row],[Right Default]],""))</f>
        <v/>
      </c>
      <c r="BU167" s="10"/>
      <c r="BV167" s="10"/>
      <c r="BW167" s="10" t="str">
        <f>IF(Table_Styles[[#This Row],[Bottom]]&lt;&gt;"",Table_Styles[[#This Row],[Bottom]],IF(Table_Styles[[#This Row],[Bottom Default]]&lt;&gt;"",Table_Styles[[#This Row],[Bottom Default]],""))</f>
        <v/>
      </c>
      <c r="BX167" s="10"/>
      <c r="BY167" s="10"/>
      <c r="BZ167" s="10" t="str">
        <f>IF(Table_Styles[[#This Row],[Left]]&lt;&gt;"",Table_Styles[[#This Row],[Left]],IF(Table_Styles[[#This Row],[Left Default]]&lt;&gt;"",Table_Styles[[#This Row],[Left Default]],""))</f>
        <v/>
      </c>
      <c r="CA167" s="10"/>
      <c r="CB167" t="str">
        <f>IF(AND(Table_Styles[[#This Row],[Selector]]&lt;&gt;"",Table_Styles[[#This Row],[Font Family Used]]&lt;&gt;"",Table_Styles[[#This Row],[Font Weight Used]]&lt;&gt;""),Table_Styles[[#This Row],[Font Family Used]]&amp;" "&amp;Table_Styles[[#This Row],[Font Weight Used]],"")</f>
        <v/>
      </c>
      <c r="CC167" t="str">
        <f ca="1">IF(AND(Table_Styles[[#This Row],[Selector]],COUNTIF(OFFSET(CC:CC,0,0,ROW()-1,1),"="&amp;Table_Styles[[#This Row],[Font]])=0),Table_Styles[[#This Row],[Font]],"")</f>
        <v/>
      </c>
      <c r="CD167" t="str">
        <f ca="1">IF(Table_Styles[[#This Row],[Unique Font]]&lt;&gt;"",
"{""fontFamily"":"""&amp;Table_Styles[[#This Row],[Font Family Used]]&amp;""",""fontWeight"":"&amp;Table_Styles[[#This Row],[Font Weight Used]]&amp;"}","")</f>
        <v/>
      </c>
      <c r="CE16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7" t="str">
        <f>IF(AND(Table_Styles[[#This Row],[Selector]]&lt;&gt;"", Table_Styles[[#This Row],[Config Properties]]&lt;&gt;""),
Table_Styles[[#This Row],[Selector]]&amp;" { "&amp;Table_Styles[[#This Row],[Config Properties]]&amp;" }","")</f>
        <v/>
      </c>
      <c r="CG167" t="str">
        <f xml:space="preserve">
SUBSTITUTE(SUBSTITUTE(SUBSTITUTE(SUBSTITUTE(SUBSTITUTE(SUBSTITUTE(SUBSTITUTE(SUBSTITUTE(Table_Styles[[#This Row],[Config]],
" {","{"),
"{ ","{"),
" }","}"),
"} ","}"),
" ,",","),
", ",","),
" :",":"),
": ",":")</f>
        <v/>
      </c>
    </row>
    <row r="168" spans="2:85" ht="21" customHeight="1">
      <c r="B168" s="175" t="s">
        <v>495</v>
      </c>
      <c r="C168" s="169" t="s">
        <v>566</v>
      </c>
      <c r="D168" s="59"/>
      <c r="E168" s="60"/>
      <c r="F168" s="29" t="str">
        <f>IF(Table_Styles[[#This Row],[Font Family]]&lt;&gt;"",Table_Styles[[#This Row],[Font Family]],IF(Table_Styles[[#This Row],[Font Family Default]]&lt;&gt;"",Table_Styles[[#This Row],[Font Family Default]],""))</f>
        <v/>
      </c>
      <c r="G168" s="59"/>
      <c r="H168" s="60"/>
      <c r="I168" s="29" t="str">
        <f>IF(Table_Styles[[#This Row],[Font Size]]&lt;&gt;"",Table_Styles[[#This Row],[Font Size]],IF(Table_Styles[[#This Row],[Font Size Default]]&lt;&gt;"",Table_Styles[[#This Row],[Font Size Default]],""))</f>
        <v/>
      </c>
      <c r="J168" s="59"/>
      <c r="K168" s="60"/>
      <c r="L168" s="29" t="str">
        <f>IF(Table_Styles[[#This Row],[Font Weight]]&lt;&gt;"",Table_Styles[[#This Row],[Font Weight]],IF(Table_Styles[[#This Row],[Font Weight Default]]&lt;&gt;"",Table_Styles[[#This Row],[Font Weight Default]],""))</f>
        <v/>
      </c>
      <c r="M168" s="59"/>
      <c r="N168" s="60"/>
      <c r="O168" s="29" t="str">
        <f>IF(Table_Styles[[#This Row],[Colour]]&lt;&gt;"",Table_Styles[[#This Row],[Colour]],IF(Table_Styles[[#This Row],[Colour Default]]&lt;&gt;"",Table_Styles[[#This Row],[Colour Default]],""))</f>
        <v/>
      </c>
      <c r="P168" s="59"/>
      <c r="Q168" s="60"/>
      <c r="R168" s="29" t="str">
        <f>IF(Table_Styles[[#This Row],[Background]]&lt;&gt;"",Table_Styles[[#This Row],[Background]],IF(Table_Styles[[#This Row],[Background Default]]&lt;&gt;"",Table_Styles[[#This Row],[Background Default]],""))</f>
        <v/>
      </c>
      <c r="S168" s="59"/>
      <c r="T168" s="60"/>
      <c r="U168" s="29" t="str">
        <f>IF(Table_Styles[[#This Row],[Border]]&lt;&gt;"",Table_Styles[[#This Row],[Border]],IF(Table_Styles[[#This Row],[Border Default]]&lt;&gt;"",Table_Styles[[#This Row],[Border Default]],""))</f>
        <v/>
      </c>
      <c r="V168" s="60"/>
      <c r="W168" s="60"/>
      <c r="X168" s="29" t="str">
        <f>IF(Table_Styles[[#This Row],[Border Radius]]&lt;&gt;"",Table_Styles[[#This Row],[Border Radius]],IF(Table_Styles[[#This Row],[Border Radius Default]]&lt;&gt;"",Table_Styles[[#This Row],[Border Radius Default]],""))</f>
        <v/>
      </c>
      <c r="Y168" s="59"/>
      <c r="Z168" s="60"/>
      <c r="AA168" s="29" t="str">
        <f>IF(Table_Styles[[#This Row],[MT]]&lt;&gt;"",Table_Styles[[#This Row],[MT]],IF(Table_Styles[[#This Row],[MT Default]]&lt;&gt;"",Table_Styles[[#This Row],[MT Default]],""))</f>
        <v/>
      </c>
      <c r="AB168" s="59"/>
      <c r="AC168" s="60"/>
      <c r="AD168" s="29" t="str">
        <f>IF(Table_Styles[[#This Row],[MR]]&lt;&gt;"",Table_Styles[[#This Row],[MR]],IF(Table_Styles[[#This Row],[MR Default]]&lt;&gt;"",Table_Styles[[#This Row],[MR Default]],""))</f>
        <v/>
      </c>
      <c r="AE168" s="59"/>
      <c r="AF168" s="60"/>
      <c r="AG168" s="29" t="str">
        <f>IF(Table_Styles[[#This Row],[MB]]&lt;&gt;"",Table_Styles[[#This Row],[MB]],IF(Table_Styles[[#This Row],[MB Default]]&lt;&gt;"",Table_Styles[[#This Row],[MB Default]],""))</f>
        <v/>
      </c>
      <c r="AH168" s="59"/>
      <c r="AI168" s="60"/>
      <c r="AJ168" s="29" t="str">
        <f>IF(Table_Styles[[#This Row],[ML]]&lt;&gt;"",Table_Styles[[#This Row],[ML]],IF(Table_Styles[[#This Row],[ML Default]]&lt;&gt;"",Table_Styles[[#This Row],[ML Default]],""))</f>
        <v/>
      </c>
      <c r="AK168" s="59"/>
      <c r="AL168" s="60"/>
      <c r="AM168" s="29" t="str">
        <f>IF(Table_Styles[[#This Row],[PT]]&lt;&gt;"",Table_Styles[[#This Row],[PT]],IF(Table_Styles[[#This Row],[PT Default]]&lt;&gt;"",Table_Styles[[#This Row],[PT Default]],""))</f>
        <v/>
      </c>
      <c r="AN168" s="59"/>
      <c r="AO168" s="60"/>
      <c r="AP168" s="29" t="str">
        <f>IF(Table_Styles[[#This Row],[PR]]&lt;&gt;"",Table_Styles[[#This Row],[PR]],IF(Table_Styles[[#This Row],[PR Default]]&lt;&gt;"",Table_Styles[[#This Row],[PR Default]],""))</f>
        <v/>
      </c>
      <c r="AQ168" s="59"/>
      <c r="AR168" s="60"/>
      <c r="AS168" s="29" t="str">
        <f>IF(Table_Styles[[#This Row],[PB]]&lt;&gt;"",Table_Styles[[#This Row],[PB]],IF(Table_Styles[[#This Row],[PB Default]]&lt;&gt;"",Table_Styles[[#This Row],[PB Default]],""))</f>
        <v/>
      </c>
      <c r="AT168" s="59"/>
      <c r="AU168" s="60"/>
      <c r="AV168" s="29" t="str">
        <f>IF(Table_Styles[[#This Row],[PL]]&lt;&gt;"",Table_Styles[[#This Row],[PL]],IF(Table_Styles[[#This Row],[PL Default]]&lt;&gt;"",Table_Styles[[#This Row],[PL Default]],""))</f>
        <v/>
      </c>
      <c r="AW168" s="59"/>
      <c r="AX168" s="60"/>
      <c r="AY168" s="29" t="str">
        <f>IF(Table_Styles[[#This Row],[BT]]&lt;&gt;"",Table_Styles[[#This Row],[BT]],IF(Table_Styles[[#This Row],[BT Default]]&lt;&gt;"",Table_Styles[[#This Row],[BT Default]],""))</f>
        <v/>
      </c>
      <c r="AZ168" s="59"/>
      <c r="BA168" s="60"/>
      <c r="BB168" s="29" t="str">
        <f>IF(Table_Styles[[#This Row],[BR]]&lt;&gt;"",Table_Styles[[#This Row],[BR]],IF(Table_Styles[[#This Row],[BR Default]]&lt;&gt;"",Table_Styles[[#This Row],[BR Default]],""))</f>
        <v/>
      </c>
      <c r="BC168" s="59"/>
      <c r="BD168" s="60"/>
      <c r="BE168" s="29" t="str">
        <f>IF(Table_Styles[[#This Row],[BB]]&lt;&gt;"",Table_Styles[[#This Row],[BB]],IF(Table_Styles[[#This Row],[BB Default]]&lt;&gt;"",Table_Styles[[#This Row],[BB Default]],""))</f>
        <v/>
      </c>
      <c r="BF168" s="59"/>
      <c r="BG168" s="60"/>
      <c r="BH168" s="29" t="str">
        <f>IF(Table_Styles[[#This Row],[BL]]&lt;&gt;"",Table_Styles[[#This Row],[BL]],IF(Table_Styles[[#This Row],[BL Default]]&lt;&gt;"",Table_Styles[[#This Row],[BL Default]],""))</f>
        <v/>
      </c>
      <c r="BI168" s="60"/>
      <c r="BJ168" s="60"/>
      <c r="BK168" s="29" t="str">
        <f>IF(Table_Styles[[#This Row],[Width]]&lt;&gt;"",Table_Styles[[#This Row],[Width]],IF(Table_Styles[[#This Row],[Width Default]]&lt;&gt;"",Table_Styles[[#This Row],[Width Default]],""))</f>
        <v/>
      </c>
      <c r="BL168" s="60"/>
      <c r="BM168" s="60"/>
      <c r="BN168" s="29" t="str">
        <f>IF(Table_Styles[[#This Row],[Height]]&lt;&gt;"",Table_Styles[[#This Row],[Height]],IF(Table_Styles[[#This Row],[Height Default]]&lt;&gt;"",Table_Styles[[#This Row],[Height Default]],""))</f>
        <v/>
      </c>
      <c r="BO168" s="29"/>
      <c r="BP168" s="29"/>
      <c r="BQ168" s="29" t="str">
        <f>IF(Table_Styles[[#This Row],[Top]]&lt;&gt;"",Table_Styles[[#This Row],[Top]],IF(Table_Styles[[#This Row],[Top Default]]&lt;&gt;"",Table_Styles[[#This Row],[Top Default]],""))</f>
        <v/>
      </c>
      <c r="BR168" s="29"/>
      <c r="BS168" s="29"/>
      <c r="BT168" s="29" t="str">
        <f>IF(Table_Styles[[#This Row],[Right]]&lt;&gt;"",Table_Styles[[#This Row],[Right]],IF(Table_Styles[[#This Row],[Right Default]]&lt;&gt;"",Table_Styles[[#This Row],[Right Default]],""))</f>
        <v/>
      </c>
      <c r="BU168" s="29"/>
      <c r="BV168" s="29"/>
      <c r="BW168" s="29" t="str">
        <f>IF(Table_Styles[[#This Row],[Bottom]]&lt;&gt;"",Table_Styles[[#This Row],[Bottom]],IF(Table_Styles[[#This Row],[Bottom Default]]&lt;&gt;"",Table_Styles[[#This Row],[Bottom Default]],""))</f>
        <v/>
      </c>
      <c r="BX168" s="29"/>
      <c r="BY168" s="29"/>
      <c r="BZ168" s="29" t="str">
        <f>IF(Table_Styles[[#This Row],[Left]]&lt;&gt;"",Table_Styles[[#This Row],[Left]],IF(Table_Styles[[#This Row],[Left Default]]&lt;&gt;"",Table_Styles[[#This Row],[Left Default]],""))</f>
        <v/>
      </c>
      <c r="CA168" s="59"/>
      <c r="CB168" s="107" t="str">
        <f>IF(AND(Table_Styles[[#This Row],[Selector]]&lt;&gt;"",Table_Styles[[#This Row],[Font Family Used]]&lt;&gt;"",Table_Styles[[#This Row],[Font Weight Used]]&lt;&gt;""),Table_Styles[[#This Row],[Font Family Used]]&amp;" "&amp;Table_Styles[[#This Row],[Font Weight Used]],"")</f>
        <v/>
      </c>
      <c r="CC168" s="107" t="str">
        <f ca="1">IF(AND(Table_Styles[[#This Row],[Selector]],COUNTIF(OFFSET(CC:CC,0,0,ROW()-1,1),"="&amp;Table_Styles[[#This Row],[Font]])=0),Table_Styles[[#This Row],[Font]],"")</f>
        <v/>
      </c>
      <c r="CD168" s="107" t="str">
        <f ca="1">IF(Table_Styles[[#This Row],[Unique Font]]&lt;&gt;"",
"{""fontFamily"":"""&amp;Table_Styles[[#This Row],[Font Family Used]]&amp;""",""fontWeight"":"&amp;Table_Styles[[#This Row],[Font Weight Used]]&amp;"}","")</f>
        <v/>
      </c>
      <c r="CE168"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8" s="106" t="str">
        <f>IF(AND(Table_Styles[[#This Row],[Selector]]&lt;&gt;"", Table_Styles[[#This Row],[Config Properties]]&lt;&gt;""),
Table_Styles[[#This Row],[Selector]]&amp;" { "&amp;Table_Styles[[#This Row],[Config Properties]]&amp;" }","")</f>
        <v/>
      </c>
      <c r="CG168" s="106" t="str">
        <f xml:space="preserve">
SUBSTITUTE(SUBSTITUTE(SUBSTITUTE(SUBSTITUTE(SUBSTITUTE(SUBSTITUTE(SUBSTITUTE(SUBSTITUTE(Table_Styles[[#This Row],[Config]],
" {","{"),
"{ ","{"),
" }","}"),
"} ","}"),
" ,",","),
", ",","),
" :",":"),
": ",":")</f>
        <v/>
      </c>
    </row>
    <row r="169" spans="2:85" ht="21" customHeight="1">
      <c r="B169" s="174" t="s">
        <v>497</v>
      </c>
      <c r="C169" s="101" t="s">
        <v>567</v>
      </c>
      <c r="D169" s="25"/>
      <c r="E169" s="25"/>
      <c r="F169" s="25" t="str">
        <f>IF(Table_Styles[[#This Row],[Font Family]]&lt;&gt;"",Table_Styles[[#This Row],[Font Family]],IF(Table_Styles[[#This Row],[Font Family Default]]&lt;&gt;"",Table_Styles[[#This Row],[Font Family Default]],""))</f>
        <v/>
      </c>
      <c r="G169" s="25"/>
      <c r="H169" s="25"/>
      <c r="I169" s="25" t="str">
        <f>IF(Table_Styles[[#This Row],[Font Size]]&lt;&gt;"",Table_Styles[[#This Row],[Font Size]],IF(Table_Styles[[#This Row],[Font Size Default]]&lt;&gt;"",Table_Styles[[#This Row],[Font Size Default]],""))</f>
        <v/>
      </c>
      <c r="J169" s="25"/>
      <c r="K169" s="25"/>
      <c r="L169" s="25" t="str">
        <f>IF(Table_Styles[[#This Row],[Font Weight]]&lt;&gt;"",Table_Styles[[#This Row],[Font Weight]],IF(Table_Styles[[#This Row],[Font Weight Default]]&lt;&gt;"",Table_Styles[[#This Row],[Font Weight Default]],""))</f>
        <v/>
      </c>
      <c r="M169" s="25"/>
      <c r="N169" s="25"/>
      <c r="O169" s="25" t="str">
        <f>IF(Table_Styles[[#This Row],[Colour]]&lt;&gt;"",Table_Styles[[#This Row],[Colour]],IF(Table_Styles[[#This Row],[Colour Default]]&lt;&gt;"",Table_Styles[[#This Row],[Colour Default]],""))</f>
        <v/>
      </c>
      <c r="P169" s="25"/>
      <c r="Q169" s="25"/>
      <c r="R169" s="25" t="str">
        <f>IF(Table_Styles[[#This Row],[Background]]&lt;&gt;"",Table_Styles[[#This Row],[Background]],IF(Table_Styles[[#This Row],[Background Default]]&lt;&gt;"",Table_Styles[[#This Row],[Background Default]],""))</f>
        <v/>
      </c>
      <c r="S169" s="25"/>
      <c r="T169" s="25"/>
      <c r="U169" s="25" t="str">
        <f>IF(Table_Styles[[#This Row],[Border]]&lt;&gt;"",Table_Styles[[#This Row],[Border]],IF(Table_Styles[[#This Row],[Border Default]]&lt;&gt;"",Table_Styles[[#This Row],[Border Default]],""))</f>
        <v/>
      </c>
      <c r="V169" s="25"/>
      <c r="W169" s="25"/>
      <c r="X169" s="25" t="str">
        <f>IF(Table_Styles[[#This Row],[Border Radius]]&lt;&gt;"",Table_Styles[[#This Row],[Border Radius]],IF(Table_Styles[[#This Row],[Border Radius Default]]&lt;&gt;"",Table_Styles[[#This Row],[Border Radius Default]],""))</f>
        <v/>
      </c>
      <c r="Y169" s="25"/>
      <c r="Z169" s="25"/>
      <c r="AA169" s="25" t="str">
        <f>IF(Table_Styles[[#This Row],[MT]]&lt;&gt;"",Table_Styles[[#This Row],[MT]],IF(Table_Styles[[#This Row],[MT Default]]&lt;&gt;"",Table_Styles[[#This Row],[MT Default]],""))</f>
        <v/>
      </c>
      <c r="AB169" s="25"/>
      <c r="AC169" s="25" t="s">
        <v>373</v>
      </c>
      <c r="AD169" s="25" t="str">
        <f>IF(Table_Styles[[#This Row],[MR]]&lt;&gt;"",Table_Styles[[#This Row],[MR]],IF(Table_Styles[[#This Row],[MR Default]]&lt;&gt;"",Table_Styles[[#This Row],[MR Default]],""))</f>
        <v>15px</v>
      </c>
      <c r="AE169" s="25"/>
      <c r="AF169" s="25" t="s">
        <v>373</v>
      </c>
      <c r="AG169" s="25" t="str">
        <f>IF(Table_Styles[[#This Row],[MB]]&lt;&gt;"",Table_Styles[[#This Row],[MB]],IF(Table_Styles[[#This Row],[MB Default]]&lt;&gt;"",Table_Styles[[#This Row],[MB Default]],""))</f>
        <v>15px</v>
      </c>
      <c r="AH169" s="25"/>
      <c r="AI169" s="25"/>
      <c r="AJ169" s="25" t="str">
        <f>IF(Table_Styles[[#This Row],[ML]]&lt;&gt;"",Table_Styles[[#This Row],[ML]],IF(Table_Styles[[#This Row],[ML Default]]&lt;&gt;"",Table_Styles[[#This Row],[ML Default]],""))</f>
        <v/>
      </c>
      <c r="AK169" s="25"/>
      <c r="AL169" s="166"/>
      <c r="AM169" s="25" t="str">
        <f>IF(Table_Styles[[#This Row],[PT]]&lt;&gt;"",Table_Styles[[#This Row],[PT]],IF(Table_Styles[[#This Row],[PT Default]]&lt;&gt;"",Table_Styles[[#This Row],[PT Default]],""))</f>
        <v/>
      </c>
      <c r="AN169" s="25"/>
      <c r="AO169" s="166"/>
      <c r="AP169" s="25" t="str">
        <f>IF(Table_Styles[[#This Row],[PR]]&lt;&gt;"",Table_Styles[[#This Row],[PR]],IF(Table_Styles[[#This Row],[PR Default]]&lt;&gt;"",Table_Styles[[#This Row],[PR Default]],""))</f>
        <v/>
      </c>
      <c r="AQ169" s="25"/>
      <c r="AR169" s="166"/>
      <c r="AS169" s="25" t="str">
        <f>IF(Table_Styles[[#This Row],[PB]]&lt;&gt;"",Table_Styles[[#This Row],[PB]],IF(Table_Styles[[#This Row],[PB Default]]&lt;&gt;"",Table_Styles[[#This Row],[PB Default]],""))</f>
        <v/>
      </c>
      <c r="AT169" s="25"/>
      <c r="AU169" s="166"/>
      <c r="AV169" s="25" t="str">
        <f>IF(Table_Styles[[#This Row],[PL]]&lt;&gt;"",Table_Styles[[#This Row],[PL]],IF(Table_Styles[[#This Row],[PL Default]]&lt;&gt;"",Table_Styles[[#This Row],[PL Default]],""))</f>
        <v/>
      </c>
      <c r="AW169" s="25"/>
      <c r="AX169" s="25"/>
      <c r="AY169" s="25" t="str">
        <f>IF(Table_Styles[[#This Row],[BT]]&lt;&gt;"",Table_Styles[[#This Row],[BT]],IF(Table_Styles[[#This Row],[BT Default]]&lt;&gt;"",Table_Styles[[#This Row],[BT Default]],""))</f>
        <v/>
      </c>
      <c r="AZ169" s="25"/>
      <c r="BA169" s="25"/>
      <c r="BB169" s="25" t="str">
        <f>IF(Table_Styles[[#This Row],[BR]]&lt;&gt;"",Table_Styles[[#This Row],[BR]],IF(Table_Styles[[#This Row],[BR Default]]&lt;&gt;"",Table_Styles[[#This Row],[BR Default]],""))</f>
        <v/>
      </c>
      <c r="BC169" s="25"/>
      <c r="BD169" s="25"/>
      <c r="BE169" s="25" t="str">
        <f>IF(Table_Styles[[#This Row],[BB]]&lt;&gt;"",Table_Styles[[#This Row],[BB]],IF(Table_Styles[[#This Row],[BB Default]]&lt;&gt;"",Table_Styles[[#This Row],[BB Default]],""))</f>
        <v/>
      </c>
      <c r="BF169" s="25"/>
      <c r="BG169" s="25"/>
      <c r="BH169" s="25" t="str">
        <f>IF(Table_Styles[[#This Row],[BL]]&lt;&gt;"",Table_Styles[[#This Row],[BL]],IF(Table_Styles[[#This Row],[BL Default]]&lt;&gt;"",Table_Styles[[#This Row],[BL Default]],""))</f>
        <v/>
      </c>
      <c r="BI169" s="25"/>
      <c r="BJ169" s="60"/>
      <c r="BK169" s="25" t="str">
        <f>IF(Table_Styles[[#This Row],[Width]]&lt;&gt;"",Table_Styles[[#This Row],[Width]],IF(Table_Styles[[#This Row],[Width Default]]&lt;&gt;"",Table_Styles[[#This Row],[Width Default]],""))</f>
        <v/>
      </c>
      <c r="BL169" s="25"/>
      <c r="BM169" s="25"/>
      <c r="BN169" s="25" t="str">
        <f>IF(Table_Styles[[#This Row],[Height]]&lt;&gt;"",Table_Styles[[#This Row],[Height]],IF(Table_Styles[[#This Row],[Height Default]]&lt;&gt;"",Table_Styles[[#This Row],[Height Default]],""))</f>
        <v/>
      </c>
      <c r="BO169" s="25"/>
      <c r="BP169" s="25"/>
      <c r="BQ169" s="25" t="str">
        <f>IF(Table_Styles[[#This Row],[Top]]&lt;&gt;"",Table_Styles[[#This Row],[Top]],IF(Table_Styles[[#This Row],[Top Default]]&lt;&gt;"",Table_Styles[[#This Row],[Top Default]],""))</f>
        <v/>
      </c>
      <c r="BR169" s="25"/>
      <c r="BS169" s="25"/>
      <c r="BT169" s="25" t="str">
        <f>IF(Table_Styles[[#This Row],[Right]]&lt;&gt;"",Table_Styles[[#This Row],[Right]],IF(Table_Styles[[#This Row],[Right Default]]&lt;&gt;"",Table_Styles[[#This Row],[Right Default]],""))</f>
        <v/>
      </c>
      <c r="BU169" s="25"/>
      <c r="BV169" s="25"/>
      <c r="BW169" s="25" t="str">
        <f>IF(Table_Styles[[#This Row],[Bottom]]&lt;&gt;"",Table_Styles[[#This Row],[Bottom]],IF(Table_Styles[[#This Row],[Bottom Default]]&lt;&gt;"",Table_Styles[[#This Row],[Bottom Default]],""))</f>
        <v/>
      </c>
      <c r="BX169" s="25"/>
      <c r="BY169" s="25"/>
      <c r="BZ169" s="25" t="str">
        <f>IF(Table_Styles[[#This Row],[Left]]&lt;&gt;"",Table_Styles[[#This Row],[Left]],IF(Table_Styles[[#This Row],[Left Default]]&lt;&gt;"",Table_Styles[[#This Row],[Left Default]],""))</f>
        <v/>
      </c>
      <c r="CA169" s="25"/>
      <c r="CB169" s="101" t="str">
        <f>IF(AND(Table_Styles[[#This Row],[Selector]]&lt;&gt;"",Table_Styles[[#This Row],[Font Family Used]]&lt;&gt;"",Table_Styles[[#This Row],[Font Weight Used]]&lt;&gt;""),Table_Styles[[#This Row],[Font Family Used]]&amp;" "&amp;Table_Styles[[#This Row],[Font Weight Used]],"")</f>
        <v/>
      </c>
      <c r="CC169" s="101" t="str">
        <f ca="1">IF(AND(Table_Styles[[#This Row],[Selector]],COUNTIF(OFFSET(CC:CC,0,0,ROW()-1,1),"="&amp;Table_Styles[[#This Row],[Font]])=0),Table_Styles[[#This Row],[Font]],"")</f>
        <v/>
      </c>
      <c r="CD169" s="101" t="str">
        <f ca="1">IF(Table_Styles[[#This Row],[Unique Font]]&lt;&gt;"",
"{""fontFamily"":"""&amp;Table_Styles[[#This Row],[Font Family Used]]&amp;""",""fontWeight"":"&amp;Table_Styles[[#This Row],[Font Weight Used]]&amp;"}","")</f>
        <v/>
      </c>
      <c r="CE16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15px;margin-bottom: 15px</v>
      </c>
      <c r="CF169" s="101" t="str">
        <f>IF(AND(Table_Styles[[#This Row],[Selector]]&lt;&gt;"", Table_Styles[[#This Row],[Config Properties]]&lt;&gt;""),
Table_Styles[[#This Row],[Selector]]&amp;" { "&amp;Table_Styles[[#This Row],[Config Properties]]&amp;" }","")</f>
        <v>nav#footer-actions .btn { margin-right: 15px;margin-bottom: 15px }</v>
      </c>
      <c r="CG169" s="101" t="str">
        <f xml:space="preserve">
SUBSTITUTE(SUBSTITUTE(SUBSTITUTE(SUBSTITUTE(SUBSTITUTE(SUBSTITUTE(SUBSTITUTE(SUBSTITUTE(Table_Styles[[#This Row],[Config]],
" {","{"),
"{ ","{"),
" }","}"),
"} ","}"),
" ,",","),
", ",","),
" :",":"),
": ",":")</f>
        <v>nav#footer-actions .btn{margin-right:15px;margin-bottom:15px}</v>
      </c>
    </row>
    <row r="170" spans="2:85" ht="21" customHeight="1">
      <c r="B170" s="174" t="s">
        <v>499</v>
      </c>
      <c r="C170" s="101" t="s">
        <v>568</v>
      </c>
      <c r="D170" s="25"/>
      <c r="E170" s="25"/>
      <c r="F170" s="25" t="str">
        <f>IF(Table_Styles[[#This Row],[Font Family]]&lt;&gt;"",Table_Styles[[#This Row],[Font Family]],IF(Table_Styles[[#This Row],[Font Family Default]]&lt;&gt;"",Table_Styles[[#This Row],[Font Family Default]],""))</f>
        <v/>
      </c>
      <c r="G170" s="25"/>
      <c r="H170" s="25"/>
      <c r="I170" s="25" t="str">
        <f>IF(Table_Styles[[#This Row],[Font Size]]&lt;&gt;"",Table_Styles[[#This Row],[Font Size]],IF(Table_Styles[[#This Row],[Font Size Default]]&lt;&gt;"",Table_Styles[[#This Row],[Font Size Default]],""))</f>
        <v/>
      </c>
      <c r="J170" s="25"/>
      <c r="K170" s="25"/>
      <c r="L170" s="25" t="str">
        <f>IF(Table_Styles[[#This Row],[Font Weight]]&lt;&gt;"",Table_Styles[[#This Row],[Font Weight]],IF(Table_Styles[[#This Row],[Font Weight Default]]&lt;&gt;"",Table_Styles[[#This Row],[Font Weight Default]],""))</f>
        <v/>
      </c>
      <c r="M170" s="25"/>
      <c r="N170" s="25"/>
      <c r="O170" s="25" t="str">
        <f>IF(Table_Styles[[#This Row],[Colour]]&lt;&gt;"",Table_Styles[[#This Row],[Colour]],IF(Table_Styles[[#This Row],[Colour Default]]&lt;&gt;"",Table_Styles[[#This Row],[Colour Default]],""))</f>
        <v/>
      </c>
      <c r="P170" s="25"/>
      <c r="Q170" s="25"/>
      <c r="R170" s="25" t="str">
        <f>IF(Table_Styles[[#This Row],[Background]]&lt;&gt;"",Table_Styles[[#This Row],[Background]],IF(Table_Styles[[#This Row],[Background Default]]&lt;&gt;"",Table_Styles[[#This Row],[Background Default]],""))</f>
        <v/>
      </c>
      <c r="S170" s="25"/>
      <c r="T170" s="25"/>
      <c r="U170" s="25" t="str">
        <f>IF(Table_Styles[[#This Row],[Border]]&lt;&gt;"",Table_Styles[[#This Row],[Border]],IF(Table_Styles[[#This Row],[Border Default]]&lt;&gt;"",Table_Styles[[#This Row],[Border Default]],""))</f>
        <v/>
      </c>
      <c r="V170" s="25"/>
      <c r="W170" s="25"/>
      <c r="X170" s="25" t="str">
        <f>IF(Table_Styles[[#This Row],[Border Radius]]&lt;&gt;"",Table_Styles[[#This Row],[Border Radius]],IF(Table_Styles[[#This Row],[Border Radius Default]]&lt;&gt;"",Table_Styles[[#This Row],[Border Radius Default]],""))</f>
        <v/>
      </c>
      <c r="Y170" s="25"/>
      <c r="Z170" s="25"/>
      <c r="AA170" s="25" t="str">
        <f>IF(Table_Styles[[#This Row],[MT]]&lt;&gt;"",Table_Styles[[#This Row],[MT]],IF(Table_Styles[[#This Row],[MT Default]]&lt;&gt;"",Table_Styles[[#This Row],[MT Default]],""))</f>
        <v/>
      </c>
      <c r="AB170" s="25"/>
      <c r="AC170" s="25"/>
      <c r="AD170" s="25" t="str">
        <f>IF(Table_Styles[[#This Row],[MR]]&lt;&gt;"",Table_Styles[[#This Row],[MR]],IF(Table_Styles[[#This Row],[MR Default]]&lt;&gt;"",Table_Styles[[#This Row],[MR Default]],""))</f>
        <v/>
      </c>
      <c r="AE170" s="25"/>
      <c r="AF170" s="25"/>
      <c r="AG170" s="25" t="str">
        <f>IF(Table_Styles[[#This Row],[MB]]&lt;&gt;"",Table_Styles[[#This Row],[MB]],IF(Table_Styles[[#This Row],[MB Default]]&lt;&gt;"",Table_Styles[[#This Row],[MB Default]],""))</f>
        <v/>
      </c>
      <c r="AH170" s="25"/>
      <c r="AI170" s="25"/>
      <c r="AJ170" s="25" t="str">
        <f>IF(Table_Styles[[#This Row],[ML]]&lt;&gt;"",Table_Styles[[#This Row],[ML]],IF(Table_Styles[[#This Row],[ML Default]]&lt;&gt;"",Table_Styles[[#This Row],[ML Default]],""))</f>
        <v/>
      </c>
      <c r="AK170" s="25"/>
      <c r="AL170" s="25"/>
      <c r="AM170" s="25" t="str">
        <f>IF(Table_Styles[[#This Row],[PT]]&lt;&gt;"",Table_Styles[[#This Row],[PT]],IF(Table_Styles[[#This Row],[PT Default]]&lt;&gt;"",Table_Styles[[#This Row],[PT Default]],""))</f>
        <v/>
      </c>
      <c r="AN170" s="25"/>
      <c r="AO170" s="25"/>
      <c r="AP170" s="25" t="str">
        <f>IF(Table_Styles[[#This Row],[PR]]&lt;&gt;"",Table_Styles[[#This Row],[PR]],IF(Table_Styles[[#This Row],[PR Default]]&lt;&gt;"",Table_Styles[[#This Row],[PR Default]],""))</f>
        <v/>
      </c>
      <c r="AQ170" s="25"/>
      <c r="AR170" s="25"/>
      <c r="AS170" s="25" t="str">
        <f>IF(Table_Styles[[#This Row],[PB]]&lt;&gt;"",Table_Styles[[#This Row],[PB]],IF(Table_Styles[[#This Row],[PB Default]]&lt;&gt;"",Table_Styles[[#This Row],[PB Default]],""))</f>
        <v/>
      </c>
      <c r="AT170" s="25"/>
      <c r="AU170" s="25"/>
      <c r="AV170" s="25" t="str">
        <f>IF(Table_Styles[[#This Row],[PL]]&lt;&gt;"",Table_Styles[[#This Row],[PL]],IF(Table_Styles[[#This Row],[PL Default]]&lt;&gt;"",Table_Styles[[#This Row],[PL Default]],""))</f>
        <v/>
      </c>
      <c r="AW170" s="25"/>
      <c r="AX170" s="25"/>
      <c r="AY170" s="25" t="str">
        <f>IF(Table_Styles[[#This Row],[BT]]&lt;&gt;"",Table_Styles[[#This Row],[BT]],IF(Table_Styles[[#This Row],[BT Default]]&lt;&gt;"",Table_Styles[[#This Row],[BT Default]],""))</f>
        <v/>
      </c>
      <c r="AZ170" s="25"/>
      <c r="BA170" s="25"/>
      <c r="BB170" s="25" t="str">
        <f>IF(Table_Styles[[#This Row],[BR]]&lt;&gt;"",Table_Styles[[#This Row],[BR]],IF(Table_Styles[[#This Row],[BR Default]]&lt;&gt;"",Table_Styles[[#This Row],[BR Default]],""))</f>
        <v/>
      </c>
      <c r="BC170" s="25"/>
      <c r="BD170" s="25"/>
      <c r="BE170" s="25" t="str">
        <f>IF(Table_Styles[[#This Row],[BB]]&lt;&gt;"",Table_Styles[[#This Row],[BB]],IF(Table_Styles[[#This Row],[BB Default]]&lt;&gt;"",Table_Styles[[#This Row],[BB Default]],""))</f>
        <v/>
      </c>
      <c r="BF170" s="25"/>
      <c r="BG170" s="25"/>
      <c r="BH170" s="25" t="str">
        <f>IF(Table_Styles[[#This Row],[BL]]&lt;&gt;"",Table_Styles[[#This Row],[BL]],IF(Table_Styles[[#This Row],[BL Default]]&lt;&gt;"",Table_Styles[[#This Row],[BL Default]],""))</f>
        <v/>
      </c>
      <c r="BI170" s="25"/>
      <c r="BJ170" s="60"/>
      <c r="BK170" s="25" t="str">
        <f>IF(Table_Styles[[#This Row],[Width]]&lt;&gt;"",Table_Styles[[#This Row],[Width]],IF(Table_Styles[[#This Row],[Width Default]]&lt;&gt;"",Table_Styles[[#This Row],[Width Default]],""))</f>
        <v/>
      </c>
      <c r="BL170" s="25"/>
      <c r="BM170" s="25"/>
      <c r="BN170" s="25" t="str">
        <f>IF(Table_Styles[[#This Row],[Height]]&lt;&gt;"",Table_Styles[[#This Row],[Height]],IF(Table_Styles[[#This Row],[Height Default]]&lt;&gt;"",Table_Styles[[#This Row],[Height Default]],""))</f>
        <v/>
      </c>
      <c r="BO170" s="25"/>
      <c r="BP170" s="25"/>
      <c r="BQ170" s="25" t="str">
        <f>IF(Table_Styles[[#This Row],[Top]]&lt;&gt;"",Table_Styles[[#This Row],[Top]],IF(Table_Styles[[#This Row],[Top Default]]&lt;&gt;"",Table_Styles[[#This Row],[Top Default]],""))</f>
        <v/>
      </c>
      <c r="BR170" s="25"/>
      <c r="BS170" s="25"/>
      <c r="BT170" s="25" t="str">
        <f>IF(Table_Styles[[#This Row],[Right]]&lt;&gt;"",Table_Styles[[#This Row],[Right]],IF(Table_Styles[[#This Row],[Right Default]]&lt;&gt;"",Table_Styles[[#This Row],[Right Default]],""))</f>
        <v/>
      </c>
      <c r="BU170" s="25"/>
      <c r="BV170" s="25"/>
      <c r="BW170" s="25" t="str">
        <f>IF(Table_Styles[[#This Row],[Bottom]]&lt;&gt;"",Table_Styles[[#This Row],[Bottom]],IF(Table_Styles[[#This Row],[Bottom Default]]&lt;&gt;"",Table_Styles[[#This Row],[Bottom Default]],""))</f>
        <v/>
      </c>
      <c r="BX170" s="25"/>
      <c r="BY170" s="25"/>
      <c r="BZ170" s="25" t="str">
        <f>IF(Table_Styles[[#This Row],[Left]]&lt;&gt;"",Table_Styles[[#This Row],[Left]],IF(Table_Styles[[#This Row],[Left Default]]&lt;&gt;"",Table_Styles[[#This Row],[Left Default]],""))</f>
        <v/>
      </c>
      <c r="CA170" s="25"/>
      <c r="CB170" s="101" t="str">
        <f>IF(AND(Table_Styles[[#This Row],[Selector]]&lt;&gt;"",Table_Styles[[#This Row],[Font Family Used]]&lt;&gt;"",Table_Styles[[#This Row],[Font Weight Used]]&lt;&gt;""),Table_Styles[[#This Row],[Font Family Used]]&amp;" "&amp;Table_Styles[[#This Row],[Font Weight Used]],"")</f>
        <v/>
      </c>
      <c r="CC170" s="101" t="str">
        <f ca="1">IF(AND(Table_Styles[[#This Row],[Selector]],COUNTIF(OFFSET(CC:CC,0,0,ROW()-1,1),"="&amp;Table_Styles[[#This Row],[Font]])=0),Table_Styles[[#This Row],[Font]],"")</f>
        <v/>
      </c>
      <c r="CD170" s="101" t="str">
        <f ca="1">IF(Table_Styles[[#This Row],[Unique Font]]&lt;&gt;"",
"{""fontFamily"":"""&amp;Table_Styles[[#This Row],[Font Family Used]]&amp;""",""fontWeight"":"&amp;Table_Styles[[#This Row],[Font Weight Used]]&amp;"}","")</f>
        <v/>
      </c>
      <c r="CE17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0" s="101" t="str">
        <f>IF(AND(Table_Styles[[#This Row],[Selector]]&lt;&gt;"", Table_Styles[[#This Row],[Config Properties]]&lt;&gt;""),
Table_Styles[[#This Row],[Selector]]&amp;" { "&amp;Table_Styles[[#This Row],[Config Properties]]&amp;" }","")</f>
        <v/>
      </c>
      <c r="CG170" s="101" t="str">
        <f xml:space="preserve">
SUBSTITUTE(SUBSTITUTE(SUBSTITUTE(SUBSTITUTE(SUBSTITUTE(SUBSTITUTE(SUBSTITUTE(SUBSTITUTE(Table_Styles[[#This Row],[Config]],
" {","{"),
"{ ","{"),
" }","}"),
"} ","}"),
" ,",","),
", ",","),
" :",":"),
": ",":")</f>
        <v/>
      </c>
    </row>
    <row r="171" spans="2:85" ht="21" customHeight="1">
      <c r="B171" s="175" t="s">
        <v>501</v>
      </c>
      <c r="C171" s="101" t="s">
        <v>569</v>
      </c>
      <c r="D171" s="25"/>
      <c r="E171" s="25"/>
      <c r="F171" s="25" t="str">
        <f>IF(Table_Styles[[#This Row],[Font Family]]&lt;&gt;"",Table_Styles[[#This Row],[Font Family]],IF(Table_Styles[[#This Row],[Font Family Default]]&lt;&gt;"",Table_Styles[[#This Row],[Font Family Default]],""))</f>
        <v/>
      </c>
      <c r="G171" s="25"/>
      <c r="H171" s="25"/>
      <c r="I171" s="25" t="str">
        <f>IF(Table_Styles[[#This Row],[Font Size]]&lt;&gt;"",Table_Styles[[#This Row],[Font Size]],IF(Table_Styles[[#This Row],[Font Size Default]]&lt;&gt;"",Table_Styles[[#This Row],[Font Size Default]],""))</f>
        <v/>
      </c>
      <c r="J171" s="25"/>
      <c r="K171" s="25"/>
      <c r="L171" s="25" t="str">
        <f>IF(Table_Styles[[#This Row],[Font Weight]]&lt;&gt;"",Table_Styles[[#This Row],[Font Weight]],IF(Table_Styles[[#This Row],[Font Weight Default]]&lt;&gt;"",Table_Styles[[#This Row],[Font Weight Default]],""))</f>
        <v/>
      </c>
      <c r="M171" s="25"/>
      <c r="N171" s="25"/>
      <c r="O171" s="25" t="str">
        <f>IF(Table_Styles[[#This Row],[Colour]]&lt;&gt;"",Table_Styles[[#This Row],[Colour]],IF(Table_Styles[[#This Row],[Colour Default]]&lt;&gt;"",Table_Styles[[#This Row],[Colour Default]],""))</f>
        <v/>
      </c>
      <c r="P171" s="25"/>
      <c r="Q171" s="25"/>
      <c r="R171" s="25" t="str">
        <f>IF(Table_Styles[[#This Row],[Background]]&lt;&gt;"",Table_Styles[[#This Row],[Background]],IF(Table_Styles[[#This Row],[Background Default]]&lt;&gt;"",Table_Styles[[#This Row],[Background Default]],""))</f>
        <v/>
      </c>
      <c r="S171" s="25"/>
      <c r="T171" s="25"/>
      <c r="U171" s="25" t="str">
        <f>IF(Table_Styles[[#This Row],[Border]]&lt;&gt;"",Table_Styles[[#This Row],[Border]],IF(Table_Styles[[#This Row],[Border Default]]&lt;&gt;"",Table_Styles[[#This Row],[Border Default]],""))</f>
        <v/>
      </c>
      <c r="V171" s="25"/>
      <c r="W171" s="25"/>
      <c r="X171" s="25" t="str">
        <f>IF(Table_Styles[[#This Row],[Border Radius]]&lt;&gt;"",Table_Styles[[#This Row],[Border Radius]],IF(Table_Styles[[#This Row],[Border Radius Default]]&lt;&gt;"",Table_Styles[[#This Row],[Border Radius Default]],""))</f>
        <v/>
      </c>
      <c r="Y171" s="25"/>
      <c r="Z171" s="25"/>
      <c r="AA171" s="25" t="str">
        <f>IF(Table_Styles[[#This Row],[MT]]&lt;&gt;"",Table_Styles[[#This Row],[MT]],IF(Table_Styles[[#This Row],[MT Default]]&lt;&gt;"",Table_Styles[[#This Row],[MT Default]],""))</f>
        <v/>
      </c>
      <c r="AB171" s="25"/>
      <c r="AC171" s="25"/>
      <c r="AD171" s="25" t="str">
        <f>IF(Table_Styles[[#This Row],[MR]]&lt;&gt;"",Table_Styles[[#This Row],[MR]],IF(Table_Styles[[#This Row],[MR Default]]&lt;&gt;"",Table_Styles[[#This Row],[MR Default]],""))</f>
        <v/>
      </c>
      <c r="AE171" s="25"/>
      <c r="AF171" s="25"/>
      <c r="AG171" s="25" t="str">
        <f>IF(Table_Styles[[#This Row],[MB]]&lt;&gt;"",Table_Styles[[#This Row],[MB]],IF(Table_Styles[[#This Row],[MB Default]]&lt;&gt;"",Table_Styles[[#This Row],[MB Default]],""))</f>
        <v/>
      </c>
      <c r="AH171" s="25"/>
      <c r="AI171" s="25"/>
      <c r="AJ171" s="25" t="str">
        <f>IF(Table_Styles[[#This Row],[ML]]&lt;&gt;"",Table_Styles[[#This Row],[ML]],IF(Table_Styles[[#This Row],[ML Default]]&lt;&gt;"",Table_Styles[[#This Row],[ML Default]],""))</f>
        <v/>
      </c>
      <c r="AK171" s="25"/>
      <c r="AL171" s="25"/>
      <c r="AM171" s="25" t="str">
        <f>IF(Table_Styles[[#This Row],[PT]]&lt;&gt;"",Table_Styles[[#This Row],[PT]],IF(Table_Styles[[#This Row],[PT Default]]&lt;&gt;"",Table_Styles[[#This Row],[PT Default]],""))</f>
        <v/>
      </c>
      <c r="AN171" s="25"/>
      <c r="AO171" s="25"/>
      <c r="AP171" s="25" t="str">
        <f>IF(Table_Styles[[#This Row],[PR]]&lt;&gt;"",Table_Styles[[#This Row],[PR]],IF(Table_Styles[[#This Row],[PR Default]]&lt;&gt;"",Table_Styles[[#This Row],[PR Default]],""))</f>
        <v/>
      </c>
      <c r="AQ171" s="25"/>
      <c r="AR171" s="25"/>
      <c r="AS171" s="25" t="str">
        <f>IF(Table_Styles[[#This Row],[PB]]&lt;&gt;"",Table_Styles[[#This Row],[PB]],IF(Table_Styles[[#This Row],[PB Default]]&lt;&gt;"",Table_Styles[[#This Row],[PB Default]],""))</f>
        <v/>
      </c>
      <c r="AT171" s="25"/>
      <c r="AU171" s="25"/>
      <c r="AV171" s="25" t="str">
        <f>IF(Table_Styles[[#This Row],[PL]]&lt;&gt;"",Table_Styles[[#This Row],[PL]],IF(Table_Styles[[#This Row],[PL Default]]&lt;&gt;"",Table_Styles[[#This Row],[PL Default]],""))</f>
        <v/>
      </c>
      <c r="AW171" s="25"/>
      <c r="AX171" s="25"/>
      <c r="AY171" s="25" t="str">
        <f>IF(Table_Styles[[#This Row],[BT]]&lt;&gt;"",Table_Styles[[#This Row],[BT]],IF(Table_Styles[[#This Row],[BT Default]]&lt;&gt;"",Table_Styles[[#This Row],[BT Default]],""))</f>
        <v/>
      </c>
      <c r="AZ171" s="25"/>
      <c r="BA171" s="25"/>
      <c r="BB171" s="25" t="str">
        <f>IF(Table_Styles[[#This Row],[BR]]&lt;&gt;"",Table_Styles[[#This Row],[BR]],IF(Table_Styles[[#This Row],[BR Default]]&lt;&gt;"",Table_Styles[[#This Row],[BR Default]],""))</f>
        <v/>
      </c>
      <c r="BC171" s="25"/>
      <c r="BD171" s="25"/>
      <c r="BE171" s="25" t="str">
        <f>IF(Table_Styles[[#This Row],[BB]]&lt;&gt;"",Table_Styles[[#This Row],[BB]],IF(Table_Styles[[#This Row],[BB Default]]&lt;&gt;"",Table_Styles[[#This Row],[BB Default]],""))</f>
        <v/>
      </c>
      <c r="BF171" s="25"/>
      <c r="BG171" s="25"/>
      <c r="BH171" s="25" t="str">
        <f>IF(Table_Styles[[#This Row],[BL]]&lt;&gt;"",Table_Styles[[#This Row],[BL]],IF(Table_Styles[[#This Row],[BL Default]]&lt;&gt;"",Table_Styles[[#This Row],[BL Default]],""))</f>
        <v/>
      </c>
      <c r="BI171" s="25"/>
      <c r="BJ171" s="60"/>
      <c r="BK171" s="25" t="str">
        <f>IF(Table_Styles[[#This Row],[Width]]&lt;&gt;"",Table_Styles[[#This Row],[Width]],IF(Table_Styles[[#This Row],[Width Default]]&lt;&gt;"",Table_Styles[[#This Row],[Width Default]],""))</f>
        <v/>
      </c>
      <c r="BL171" s="25"/>
      <c r="BM171" s="25"/>
      <c r="BN171" s="25" t="str">
        <f>IF(Table_Styles[[#This Row],[Height]]&lt;&gt;"",Table_Styles[[#This Row],[Height]],IF(Table_Styles[[#This Row],[Height Default]]&lt;&gt;"",Table_Styles[[#This Row],[Height Default]],""))</f>
        <v/>
      </c>
      <c r="BO171" s="25"/>
      <c r="BP171" s="25"/>
      <c r="BQ171" s="25" t="str">
        <f>IF(Table_Styles[[#This Row],[Top]]&lt;&gt;"",Table_Styles[[#This Row],[Top]],IF(Table_Styles[[#This Row],[Top Default]]&lt;&gt;"",Table_Styles[[#This Row],[Top Default]],""))</f>
        <v/>
      </c>
      <c r="BR171" s="25"/>
      <c r="BS171" s="25"/>
      <c r="BT171" s="25" t="str">
        <f>IF(Table_Styles[[#This Row],[Right]]&lt;&gt;"",Table_Styles[[#This Row],[Right]],IF(Table_Styles[[#This Row],[Right Default]]&lt;&gt;"",Table_Styles[[#This Row],[Right Default]],""))</f>
        <v/>
      </c>
      <c r="BU171" s="25"/>
      <c r="BV171" s="25"/>
      <c r="BW171" s="25" t="str">
        <f>IF(Table_Styles[[#This Row],[Bottom]]&lt;&gt;"",Table_Styles[[#This Row],[Bottom]],IF(Table_Styles[[#This Row],[Bottom Default]]&lt;&gt;"",Table_Styles[[#This Row],[Bottom Default]],""))</f>
        <v/>
      </c>
      <c r="BX171" s="25"/>
      <c r="BY171" s="25"/>
      <c r="BZ171" s="25" t="str">
        <f>IF(Table_Styles[[#This Row],[Left]]&lt;&gt;"",Table_Styles[[#This Row],[Left]],IF(Table_Styles[[#This Row],[Left Default]]&lt;&gt;"",Table_Styles[[#This Row],[Left Default]],""))</f>
        <v/>
      </c>
      <c r="CA171" s="25"/>
      <c r="CB171" s="101" t="str">
        <f>IF(AND(Table_Styles[[#This Row],[Selector]]&lt;&gt;"",Table_Styles[[#This Row],[Font Family Used]]&lt;&gt;"",Table_Styles[[#This Row],[Font Weight Used]]&lt;&gt;""),Table_Styles[[#This Row],[Font Family Used]]&amp;" "&amp;Table_Styles[[#This Row],[Font Weight Used]],"")</f>
        <v/>
      </c>
      <c r="CC171" s="101" t="str">
        <f ca="1">IF(AND(Table_Styles[[#This Row],[Selector]],COUNTIF(OFFSET(CC:CC,0,0,ROW()-1,1),"="&amp;Table_Styles[[#This Row],[Font]])=0),Table_Styles[[#This Row],[Font]],"")</f>
        <v/>
      </c>
      <c r="CD171" s="101" t="str">
        <f ca="1">IF(Table_Styles[[#This Row],[Unique Font]]&lt;&gt;"",
"{""fontFamily"":"""&amp;Table_Styles[[#This Row],[Font Family Used]]&amp;""",""fontWeight"":"&amp;Table_Styles[[#This Row],[Font Weight Used]]&amp;"}","")</f>
        <v/>
      </c>
      <c r="CE17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1" s="101" t="str">
        <f>IF(AND(Table_Styles[[#This Row],[Selector]]&lt;&gt;"", Table_Styles[[#This Row],[Config Properties]]&lt;&gt;""),
Table_Styles[[#This Row],[Selector]]&amp;" { "&amp;Table_Styles[[#This Row],[Config Properties]]&amp;" }","")</f>
        <v/>
      </c>
      <c r="CG171" s="101" t="str">
        <f xml:space="preserve">
SUBSTITUTE(SUBSTITUTE(SUBSTITUTE(SUBSTITUTE(SUBSTITUTE(SUBSTITUTE(SUBSTITUTE(SUBSTITUTE(Table_Styles[[#This Row],[Config]],
" {","{"),
"{ ","{"),
" }","}"),
"} ","}"),
" ,",","),
", ",","),
" :",":"),
": ",":")</f>
        <v/>
      </c>
    </row>
    <row r="172" spans="2:85" ht="21" customHeight="1">
      <c r="B172" s="175" t="s">
        <v>503</v>
      </c>
      <c r="C172" s="101" t="s">
        <v>570</v>
      </c>
      <c r="D172" s="25"/>
      <c r="E172" s="25"/>
      <c r="F172" s="25" t="str">
        <f>IF(Table_Styles[[#This Row],[Font Family]]&lt;&gt;"",Table_Styles[[#This Row],[Font Family]],IF(Table_Styles[[#This Row],[Font Family Default]]&lt;&gt;"",Table_Styles[[#This Row],[Font Family Default]],""))</f>
        <v/>
      </c>
      <c r="G172" s="25"/>
      <c r="H172" s="25"/>
      <c r="I172" s="25" t="str">
        <f>IF(Table_Styles[[#This Row],[Font Size]]&lt;&gt;"",Table_Styles[[#This Row],[Font Size]],IF(Table_Styles[[#This Row],[Font Size Default]]&lt;&gt;"",Table_Styles[[#This Row],[Font Size Default]],""))</f>
        <v/>
      </c>
      <c r="J172" s="25"/>
      <c r="K172" s="25"/>
      <c r="L172" s="25" t="str">
        <f>IF(Table_Styles[[#This Row],[Font Weight]]&lt;&gt;"",Table_Styles[[#This Row],[Font Weight]],IF(Table_Styles[[#This Row],[Font Weight Default]]&lt;&gt;"",Table_Styles[[#This Row],[Font Weight Default]],""))</f>
        <v/>
      </c>
      <c r="M172" s="25"/>
      <c r="N172" s="25"/>
      <c r="O172" s="25" t="str">
        <f>IF(Table_Styles[[#This Row],[Colour]]&lt;&gt;"",Table_Styles[[#This Row],[Colour]],IF(Table_Styles[[#This Row],[Colour Default]]&lt;&gt;"",Table_Styles[[#This Row],[Colour Default]],""))</f>
        <v/>
      </c>
      <c r="P172" s="25"/>
      <c r="Q172" s="25"/>
      <c r="R172" s="25" t="str">
        <f>IF(Table_Styles[[#This Row],[Background]]&lt;&gt;"",Table_Styles[[#This Row],[Background]],IF(Table_Styles[[#This Row],[Background Default]]&lt;&gt;"",Table_Styles[[#This Row],[Background Default]],""))</f>
        <v/>
      </c>
      <c r="S172" s="25"/>
      <c r="T172" s="25"/>
      <c r="U172" s="25" t="str">
        <f>IF(Table_Styles[[#This Row],[Border]]&lt;&gt;"",Table_Styles[[#This Row],[Border]],IF(Table_Styles[[#This Row],[Border Default]]&lt;&gt;"",Table_Styles[[#This Row],[Border Default]],""))</f>
        <v/>
      </c>
      <c r="V172" s="25"/>
      <c r="W172" s="25"/>
      <c r="X172" s="25" t="str">
        <f>IF(Table_Styles[[#This Row],[Border Radius]]&lt;&gt;"",Table_Styles[[#This Row],[Border Radius]],IF(Table_Styles[[#This Row],[Border Radius Default]]&lt;&gt;"",Table_Styles[[#This Row],[Border Radius Default]],""))</f>
        <v/>
      </c>
      <c r="Y172" s="25"/>
      <c r="Z172" s="25"/>
      <c r="AA172" s="25" t="str">
        <f>IF(Table_Styles[[#This Row],[MT]]&lt;&gt;"",Table_Styles[[#This Row],[MT]],IF(Table_Styles[[#This Row],[MT Default]]&lt;&gt;"",Table_Styles[[#This Row],[MT Default]],""))</f>
        <v/>
      </c>
      <c r="AB172" s="25"/>
      <c r="AC172" s="25"/>
      <c r="AD172" s="25" t="str">
        <f>IF(Table_Styles[[#This Row],[MR]]&lt;&gt;"",Table_Styles[[#This Row],[MR]],IF(Table_Styles[[#This Row],[MR Default]]&lt;&gt;"",Table_Styles[[#This Row],[MR Default]],""))</f>
        <v/>
      </c>
      <c r="AE172" s="25"/>
      <c r="AF172" s="25"/>
      <c r="AG172" s="25" t="str">
        <f>IF(Table_Styles[[#This Row],[MB]]&lt;&gt;"",Table_Styles[[#This Row],[MB]],IF(Table_Styles[[#This Row],[MB Default]]&lt;&gt;"",Table_Styles[[#This Row],[MB Default]],""))</f>
        <v/>
      </c>
      <c r="AH172" s="25"/>
      <c r="AI172" s="25"/>
      <c r="AJ172" s="25" t="str">
        <f>IF(Table_Styles[[#This Row],[ML]]&lt;&gt;"",Table_Styles[[#This Row],[ML]],IF(Table_Styles[[#This Row],[ML Default]]&lt;&gt;"",Table_Styles[[#This Row],[ML Default]],""))</f>
        <v/>
      </c>
      <c r="AK172" s="25"/>
      <c r="AL172" s="25"/>
      <c r="AM172" s="25" t="str">
        <f>IF(Table_Styles[[#This Row],[PT]]&lt;&gt;"",Table_Styles[[#This Row],[PT]],IF(Table_Styles[[#This Row],[PT Default]]&lt;&gt;"",Table_Styles[[#This Row],[PT Default]],""))</f>
        <v/>
      </c>
      <c r="AN172" s="25"/>
      <c r="AO172" s="25"/>
      <c r="AP172" s="25" t="str">
        <f>IF(Table_Styles[[#This Row],[PR]]&lt;&gt;"",Table_Styles[[#This Row],[PR]],IF(Table_Styles[[#This Row],[PR Default]]&lt;&gt;"",Table_Styles[[#This Row],[PR Default]],""))</f>
        <v/>
      </c>
      <c r="AQ172" s="25"/>
      <c r="AR172" s="25"/>
      <c r="AS172" s="25" t="str">
        <f>IF(Table_Styles[[#This Row],[PB]]&lt;&gt;"",Table_Styles[[#This Row],[PB]],IF(Table_Styles[[#This Row],[PB Default]]&lt;&gt;"",Table_Styles[[#This Row],[PB Default]],""))</f>
        <v/>
      </c>
      <c r="AT172" s="25"/>
      <c r="AU172" s="25"/>
      <c r="AV172" s="25" t="str">
        <f>IF(Table_Styles[[#This Row],[PL]]&lt;&gt;"",Table_Styles[[#This Row],[PL]],IF(Table_Styles[[#This Row],[PL Default]]&lt;&gt;"",Table_Styles[[#This Row],[PL Default]],""))</f>
        <v/>
      </c>
      <c r="AW172" s="25"/>
      <c r="AX172" s="25"/>
      <c r="AY172" s="25" t="str">
        <f>IF(Table_Styles[[#This Row],[BT]]&lt;&gt;"",Table_Styles[[#This Row],[BT]],IF(Table_Styles[[#This Row],[BT Default]]&lt;&gt;"",Table_Styles[[#This Row],[BT Default]],""))</f>
        <v/>
      </c>
      <c r="AZ172" s="25"/>
      <c r="BA172" s="25"/>
      <c r="BB172" s="25" t="str">
        <f>IF(Table_Styles[[#This Row],[BR]]&lt;&gt;"",Table_Styles[[#This Row],[BR]],IF(Table_Styles[[#This Row],[BR Default]]&lt;&gt;"",Table_Styles[[#This Row],[BR Default]],""))</f>
        <v/>
      </c>
      <c r="BC172" s="25"/>
      <c r="BD172" s="25"/>
      <c r="BE172" s="25" t="str">
        <f>IF(Table_Styles[[#This Row],[BB]]&lt;&gt;"",Table_Styles[[#This Row],[BB]],IF(Table_Styles[[#This Row],[BB Default]]&lt;&gt;"",Table_Styles[[#This Row],[BB Default]],""))</f>
        <v/>
      </c>
      <c r="BF172" s="25"/>
      <c r="BG172" s="25"/>
      <c r="BH172" s="25" t="str">
        <f>IF(Table_Styles[[#This Row],[BL]]&lt;&gt;"",Table_Styles[[#This Row],[BL]],IF(Table_Styles[[#This Row],[BL Default]]&lt;&gt;"",Table_Styles[[#This Row],[BL Default]],""))</f>
        <v/>
      </c>
      <c r="BI172" s="25"/>
      <c r="BJ172" s="60"/>
      <c r="BK172" s="25" t="str">
        <f>IF(Table_Styles[[#This Row],[Width]]&lt;&gt;"",Table_Styles[[#This Row],[Width]],IF(Table_Styles[[#This Row],[Width Default]]&lt;&gt;"",Table_Styles[[#This Row],[Width Default]],""))</f>
        <v/>
      </c>
      <c r="BL172" s="25"/>
      <c r="BM172" s="25"/>
      <c r="BN172" s="25" t="str">
        <f>IF(Table_Styles[[#This Row],[Height]]&lt;&gt;"",Table_Styles[[#This Row],[Height]],IF(Table_Styles[[#This Row],[Height Default]]&lt;&gt;"",Table_Styles[[#This Row],[Height Default]],""))</f>
        <v/>
      </c>
      <c r="BO172" s="25"/>
      <c r="BP172" s="25"/>
      <c r="BQ172" s="25" t="str">
        <f>IF(Table_Styles[[#This Row],[Top]]&lt;&gt;"",Table_Styles[[#This Row],[Top]],IF(Table_Styles[[#This Row],[Top Default]]&lt;&gt;"",Table_Styles[[#This Row],[Top Default]],""))</f>
        <v/>
      </c>
      <c r="BR172" s="25"/>
      <c r="BS172" s="25"/>
      <c r="BT172" s="25" t="str">
        <f>IF(Table_Styles[[#This Row],[Right]]&lt;&gt;"",Table_Styles[[#This Row],[Right]],IF(Table_Styles[[#This Row],[Right Default]]&lt;&gt;"",Table_Styles[[#This Row],[Right Default]],""))</f>
        <v/>
      </c>
      <c r="BU172" s="25"/>
      <c r="BV172" s="25"/>
      <c r="BW172" s="25" t="str">
        <f>IF(Table_Styles[[#This Row],[Bottom]]&lt;&gt;"",Table_Styles[[#This Row],[Bottom]],IF(Table_Styles[[#This Row],[Bottom Default]]&lt;&gt;"",Table_Styles[[#This Row],[Bottom Default]],""))</f>
        <v/>
      </c>
      <c r="BX172" s="25"/>
      <c r="BY172" s="25"/>
      <c r="BZ172" s="25" t="str">
        <f>IF(Table_Styles[[#This Row],[Left]]&lt;&gt;"",Table_Styles[[#This Row],[Left]],IF(Table_Styles[[#This Row],[Left Default]]&lt;&gt;"",Table_Styles[[#This Row],[Left Default]],""))</f>
        <v/>
      </c>
      <c r="CA172" s="25"/>
      <c r="CB172" s="101" t="str">
        <f>IF(AND(Table_Styles[[#This Row],[Selector]]&lt;&gt;"",Table_Styles[[#This Row],[Font Family Used]]&lt;&gt;"",Table_Styles[[#This Row],[Font Weight Used]]&lt;&gt;""),Table_Styles[[#This Row],[Font Family Used]]&amp;" "&amp;Table_Styles[[#This Row],[Font Weight Used]],"")</f>
        <v/>
      </c>
      <c r="CC172" s="101" t="str">
        <f ca="1">IF(AND(Table_Styles[[#This Row],[Selector]],COUNTIF(OFFSET(CC:CC,0,0,ROW()-1,1),"="&amp;Table_Styles[[#This Row],[Font]])=0),Table_Styles[[#This Row],[Font]],"")</f>
        <v/>
      </c>
      <c r="CD172" s="101" t="str">
        <f ca="1">IF(Table_Styles[[#This Row],[Unique Font]]&lt;&gt;"",
"{""fontFamily"":"""&amp;Table_Styles[[#This Row],[Font Family Used]]&amp;""",""fontWeight"":"&amp;Table_Styles[[#This Row],[Font Weight Used]]&amp;"}","")</f>
        <v/>
      </c>
      <c r="CE17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2" s="101" t="str">
        <f>IF(AND(Table_Styles[[#This Row],[Selector]]&lt;&gt;"", Table_Styles[[#This Row],[Config Properties]]&lt;&gt;""),
Table_Styles[[#This Row],[Selector]]&amp;" { "&amp;Table_Styles[[#This Row],[Config Properties]]&amp;" }","")</f>
        <v/>
      </c>
      <c r="CG172" s="101" t="str">
        <f xml:space="preserve">
SUBSTITUTE(SUBSTITUTE(SUBSTITUTE(SUBSTITUTE(SUBSTITUTE(SUBSTITUTE(SUBSTITUTE(SUBSTITUTE(Table_Styles[[#This Row],[Config]],
" {","{"),
"{ ","{"),
" }","}"),
"} ","}"),
" ,",","),
", ",","),
" :",":"),
": ",":")</f>
        <v/>
      </c>
    </row>
    <row r="173" spans="2:85" ht="21" customHeight="1">
      <c r="B173" s="174" t="s">
        <v>505</v>
      </c>
      <c r="C173" s="101" t="s">
        <v>571</v>
      </c>
      <c r="D173" s="25"/>
      <c r="E173" s="25"/>
      <c r="F173" s="25" t="str">
        <f>IF(Table_Styles[[#This Row],[Font Family]]&lt;&gt;"",Table_Styles[[#This Row],[Font Family]],IF(Table_Styles[[#This Row],[Font Family Default]]&lt;&gt;"",Table_Styles[[#This Row],[Font Family Default]],""))</f>
        <v/>
      </c>
      <c r="G173" s="25"/>
      <c r="H173" s="25"/>
      <c r="I173" s="25" t="str">
        <f>IF(Table_Styles[[#This Row],[Font Size]]&lt;&gt;"",Table_Styles[[#This Row],[Font Size]],IF(Table_Styles[[#This Row],[Font Size Default]]&lt;&gt;"",Table_Styles[[#This Row],[Font Size Default]],""))</f>
        <v/>
      </c>
      <c r="J173" s="25"/>
      <c r="K173" s="25"/>
      <c r="L173" s="25" t="str">
        <f>IF(Table_Styles[[#This Row],[Font Weight]]&lt;&gt;"",Table_Styles[[#This Row],[Font Weight]],IF(Table_Styles[[#This Row],[Font Weight Default]]&lt;&gt;"",Table_Styles[[#This Row],[Font Weight Default]],""))</f>
        <v/>
      </c>
      <c r="M173" s="25"/>
      <c r="N173" s="25"/>
      <c r="O173" s="25" t="str">
        <f>IF(Table_Styles[[#This Row],[Colour]]&lt;&gt;"",Table_Styles[[#This Row],[Colour]],IF(Table_Styles[[#This Row],[Colour Default]]&lt;&gt;"",Table_Styles[[#This Row],[Colour Default]],""))</f>
        <v/>
      </c>
      <c r="P173" s="25"/>
      <c r="Q173" s="25"/>
      <c r="R173" s="25" t="str">
        <f>IF(Table_Styles[[#This Row],[Background]]&lt;&gt;"",Table_Styles[[#This Row],[Background]],IF(Table_Styles[[#This Row],[Background Default]]&lt;&gt;"",Table_Styles[[#This Row],[Background Default]],""))</f>
        <v/>
      </c>
      <c r="S173" s="25"/>
      <c r="T173" s="25"/>
      <c r="U173" s="25" t="str">
        <f>IF(Table_Styles[[#This Row],[Border]]&lt;&gt;"",Table_Styles[[#This Row],[Border]],IF(Table_Styles[[#This Row],[Border Default]]&lt;&gt;"",Table_Styles[[#This Row],[Border Default]],""))</f>
        <v/>
      </c>
      <c r="V173" s="25"/>
      <c r="W173" s="25"/>
      <c r="X173" s="25" t="str">
        <f>IF(Table_Styles[[#This Row],[Border Radius]]&lt;&gt;"",Table_Styles[[#This Row],[Border Radius]],IF(Table_Styles[[#This Row],[Border Radius Default]]&lt;&gt;"",Table_Styles[[#This Row],[Border Radius Default]],""))</f>
        <v/>
      </c>
      <c r="Y173" s="25"/>
      <c r="Z173" s="25"/>
      <c r="AA173" s="25" t="str">
        <f>IF(Table_Styles[[#This Row],[MT]]&lt;&gt;"",Table_Styles[[#This Row],[MT]],IF(Table_Styles[[#This Row],[MT Default]]&lt;&gt;"",Table_Styles[[#This Row],[MT Default]],""))</f>
        <v/>
      </c>
      <c r="AB173" s="25"/>
      <c r="AC173" s="25"/>
      <c r="AD173" s="25" t="str">
        <f>IF(Table_Styles[[#This Row],[MR]]&lt;&gt;"",Table_Styles[[#This Row],[MR]],IF(Table_Styles[[#This Row],[MR Default]]&lt;&gt;"",Table_Styles[[#This Row],[MR Default]],""))</f>
        <v/>
      </c>
      <c r="AE173" s="25"/>
      <c r="AF173" s="25"/>
      <c r="AG173" s="25" t="str">
        <f>IF(Table_Styles[[#This Row],[MB]]&lt;&gt;"",Table_Styles[[#This Row],[MB]],IF(Table_Styles[[#This Row],[MB Default]]&lt;&gt;"",Table_Styles[[#This Row],[MB Default]],""))</f>
        <v/>
      </c>
      <c r="AH173" s="25"/>
      <c r="AI173" s="25"/>
      <c r="AJ173" s="25" t="str">
        <f>IF(Table_Styles[[#This Row],[ML]]&lt;&gt;"",Table_Styles[[#This Row],[ML]],IF(Table_Styles[[#This Row],[ML Default]]&lt;&gt;"",Table_Styles[[#This Row],[ML Default]],""))</f>
        <v/>
      </c>
      <c r="AK173" s="25"/>
      <c r="AL173" s="25"/>
      <c r="AM173" s="25" t="str">
        <f>IF(Table_Styles[[#This Row],[PT]]&lt;&gt;"",Table_Styles[[#This Row],[PT]],IF(Table_Styles[[#This Row],[PT Default]]&lt;&gt;"",Table_Styles[[#This Row],[PT Default]],""))</f>
        <v/>
      </c>
      <c r="AN173" s="25"/>
      <c r="AO173" s="25"/>
      <c r="AP173" s="25" t="str">
        <f>IF(Table_Styles[[#This Row],[PR]]&lt;&gt;"",Table_Styles[[#This Row],[PR]],IF(Table_Styles[[#This Row],[PR Default]]&lt;&gt;"",Table_Styles[[#This Row],[PR Default]],""))</f>
        <v/>
      </c>
      <c r="AQ173" s="25"/>
      <c r="AR173" s="25"/>
      <c r="AS173" s="25" t="str">
        <f>IF(Table_Styles[[#This Row],[PB]]&lt;&gt;"",Table_Styles[[#This Row],[PB]],IF(Table_Styles[[#This Row],[PB Default]]&lt;&gt;"",Table_Styles[[#This Row],[PB Default]],""))</f>
        <v/>
      </c>
      <c r="AT173" s="25"/>
      <c r="AU173" s="25"/>
      <c r="AV173" s="25" t="str">
        <f>IF(Table_Styles[[#This Row],[PL]]&lt;&gt;"",Table_Styles[[#This Row],[PL]],IF(Table_Styles[[#This Row],[PL Default]]&lt;&gt;"",Table_Styles[[#This Row],[PL Default]],""))</f>
        <v/>
      </c>
      <c r="AW173" s="25"/>
      <c r="AX173" s="25"/>
      <c r="AY173" s="25" t="str">
        <f>IF(Table_Styles[[#This Row],[BT]]&lt;&gt;"",Table_Styles[[#This Row],[BT]],IF(Table_Styles[[#This Row],[BT Default]]&lt;&gt;"",Table_Styles[[#This Row],[BT Default]],""))</f>
        <v/>
      </c>
      <c r="AZ173" s="25"/>
      <c r="BA173" s="25"/>
      <c r="BB173" s="25" t="str">
        <f>IF(Table_Styles[[#This Row],[BR]]&lt;&gt;"",Table_Styles[[#This Row],[BR]],IF(Table_Styles[[#This Row],[BR Default]]&lt;&gt;"",Table_Styles[[#This Row],[BR Default]],""))</f>
        <v/>
      </c>
      <c r="BC173" s="25"/>
      <c r="BD173" s="25"/>
      <c r="BE173" s="25" t="str">
        <f>IF(Table_Styles[[#This Row],[BB]]&lt;&gt;"",Table_Styles[[#This Row],[BB]],IF(Table_Styles[[#This Row],[BB Default]]&lt;&gt;"",Table_Styles[[#This Row],[BB Default]],""))</f>
        <v/>
      </c>
      <c r="BF173" s="25"/>
      <c r="BG173" s="25"/>
      <c r="BH173" s="25" t="str">
        <f>IF(Table_Styles[[#This Row],[BL]]&lt;&gt;"",Table_Styles[[#This Row],[BL]],IF(Table_Styles[[#This Row],[BL Default]]&lt;&gt;"",Table_Styles[[#This Row],[BL Default]],""))</f>
        <v/>
      </c>
      <c r="BI173" s="25"/>
      <c r="BJ173" s="60"/>
      <c r="BK173" s="25" t="str">
        <f>IF(Table_Styles[[#This Row],[Width]]&lt;&gt;"",Table_Styles[[#This Row],[Width]],IF(Table_Styles[[#This Row],[Width Default]]&lt;&gt;"",Table_Styles[[#This Row],[Width Default]],""))</f>
        <v/>
      </c>
      <c r="BL173" s="25"/>
      <c r="BM173" s="25"/>
      <c r="BN173" s="25" t="str">
        <f>IF(Table_Styles[[#This Row],[Height]]&lt;&gt;"",Table_Styles[[#This Row],[Height]],IF(Table_Styles[[#This Row],[Height Default]]&lt;&gt;"",Table_Styles[[#This Row],[Height Default]],""))</f>
        <v/>
      </c>
      <c r="BO173" s="25"/>
      <c r="BP173" s="25"/>
      <c r="BQ173" s="25" t="str">
        <f>IF(Table_Styles[[#This Row],[Top]]&lt;&gt;"",Table_Styles[[#This Row],[Top]],IF(Table_Styles[[#This Row],[Top Default]]&lt;&gt;"",Table_Styles[[#This Row],[Top Default]],""))</f>
        <v/>
      </c>
      <c r="BR173" s="25"/>
      <c r="BS173" s="25"/>
      <c r="BT173" s="25" t="str">
        <f>IF(Table_Styles[[#This Row],[Right]]&lt;&gt;"",Table_Styles[[#This Row],[Right]],IF(Table_Styles[[#This Row],[Right Default]]&lt;&gt;"",Table_Styles[[#This Row],[Right Default]],""))</f>
        <v/>
      </c>
      <c r="BU173" s="25"/>
      <c r="BV173" s="25"/>
      <c r="BW173" s="25" t="str">
        <f>IF(Table_Styles[[#This Row],[Bottom]]&lt;&gt;"",Table_Styles[[#This Row],[Bottom]],IF(Table_Styles[[#This Row],[Bottom Default]]&lt;&gt;"",Table_Styles[[#This Row],[Bottom Default]],""))</f>
        <v/>
      </c>
      <c r="BX173" s="25"/>
      <c r="BY173" s="25"/>
      <c r="BZ173" s="25" t="str">
        <f>IF(Table_Styles[[#This Row],[Left]]&lt;&gt;"",Table_Styles[[#This Row],[Left]],IF(Table_Styles[[#This Row],[Left Default]]&lt;&gt;"",Table_Styles[[#This Row],[Left Default]],""))</f>
        <v/>
      </c>
      <c r="CA173" s="25"/>
      <c r="CB173" s="101" t="str">
        <f>IF(AND(Table_Styles[[#This Row],[Selector]]&lt;&gt;"",Table_Styles[[#This Row],[Font Family Used]]&lt;&gt;"",Table_Styles[[#This Row],[Font Weight Used]]&lt;&gt;""),Table_Styles[[#This Row],[Font Family Used]]&amp;" "&amp;Table_Styles[[#This Row],[Font Weight Used]],"")</f>
        <v/>
      </c>
      <c r="CC173" s="101" t="str">
        <f ca="1">IF(AND(Table_Styles[[#This Row],[Selector]],COUNTIF(OFFSET(CC:CC,0,0,ROW()-1,1),"="&amp;Table_Styles[[#This Row],[Font]])=0),Table_Styles[[#This Row],[Font]],"")</f>
        <v/>
      </c>
      <c r="CD173" s="101" t="str">
        <f ca="1">IF(Table_Styles[[#This Row],[Unique Font]]&lt;&gt;"",
"{""fontFamily"":"""&amp;Table_Styles[[#This Row],[Font Family Used]]&amp;""",""fontWeight"":"&amp;Table_Styles[[#This Row],[Font Weight Used]]&amp;"}","")</f>
        <v/>
      </c>
      <c r="CE17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3" s="101" t="str">
        <f>IF(AND(Table_Styles[[#This Row],[Selector]]&lt;&gt;"", Table_Styles[[#This Row],[Config Properties]]&lt;&gt;""),
Table_Styles[[#This Row],[Selector]]&amp;" { "&amp;Table_Styles[[#This Row],[Config Properties]]&amp;" }","")</f>
        <v/>
      </c>
      <c r="CG173" s="101" t="str">
        <f xml:space="preserve">
SUBSTITUTE(SUBSTITUTE(SUBSTITUTE(SUBSTITUTE(SUBSTITUTE(SUBSTITUTE(SUBSTITUTE(SUBSTITUTE(Table_Styles[[#This Row],[Config]],
" {","{"),
"{ ","{"),
" }","}"),
"} ","}"),
" ,",","),
", ",","),
" :",":"),
": ",":")</f>
        <v/>
      </c>
    </row>
    <row r="174" spans="2:85" ht="21" customHeight="1">
      <c r="B174" s="174" t="s">
        <v>507</v>
      </c>
      <c r="C174" s="101" t="s">
        <v>572</v>
      </c>
      <c r="D174" s="25"/>
      <c r="E174" s="25"/>
      <c r="F174" s="25" t="str">
        <f>IF(Table_Styles[[#This Row],[Font Family]]&lt;&gt;"",Table_Styles[[#This Row],[Font Family]],IF(Table_Styles[[#This Row],[Font Family Default]]&lt;&gt;"",Table_Styles[[#This Row],[Font Family Default]],""))</f>
        <v/>
      </c>
      <c r="G174" s="25"/>
      <c r="H174" s="25"/>
      <c r="I174" s="25" t="str">
        <f>IF(Table_Styles[[#This Row],[Font Size]]&lt;&gt;"",Table_Styles[[#This Row],[Font Size]],IF(Table_Styles[[#This Row],[Font Size Default]]&lt;&gt;"",Table_Styles[[#This Row],[Font Size Default]],""))</f>
        <v/>
      </c>
      <c r="J174" s="25"/>
      <c r="K174" s="25"/>
      <c r="L174" s="25" t="str">
        <f>IF(Table_Styles[[#This Row],[Font Weight]]&lt;&gt;"",Table_Styles[[#This Row],[Font Weight]],IF(Table_Styles[[#This Row],[Font Weight Default]]&lt;&gt;"",Table_Styles[[#This Row],[Font Weight Default]],""))</f>
        <v/>
      </c>
      <c r="M174" s="25"/>
      <c r="N174" s="25"/>
      <c r="O174" s="25" t="str">
        <f>IF(Table_Styles[[#This Row],[Colour]]&lt;&gt;"",Table_Styles[[#This Row],[Colour]],IF(Table_Styles[[#This Row],[Colour Default]]&lt;&gt;"",Table_Styles[[#This Row],[Colour Default]],""))</f>
        <v/>
      </c>
      <c r="P174" s="25"/>
      <c r="Q174" s="25"/>
      <c r="R174" s="25" t="str">
        <f>IF(Table_Styles[[#This Row],[Background]]&lt;&gt;"",Table_Styles[[#This Row],[Background]],IF(Table_Styles[[#This Row],[Background Default]]&lt;&gt;"",Table_Styles[[#This Row],[Background Default]],""))</f>
        <v/>
      </c>
      <c r="S174" s="25"/>
      <c r="T174" s="25"/>
      <c r="U174" s="25" t="str">
        <f>IF(Table_Styles[[#This Row],[Border]]&lt;&gt;"",Table_Styles[[#This Row],[Border]],IF(Table_Styles[[#This Row],[Border Default]]&lt;&gt;"",Table_Styles[[#This Row],[Border Default]],""))</f>
        <v/>
      </c>
      <c r="V174" s="25"/>
      <c r="W174" s="25"/>
      <c r="X174" s="25" t="str">
        <f>IF(Table_Styles[[#This Row],[Border Radius]]&lt;&gt;"",Table_Styles[[#This Row],[Border Radius]],IF(Table_Styles[[#This Row],[Border Radius Default]]&lt;&gt;"",Table_Styles[[#This Row],[Border Radius Default]],""))</f>
        <v/>
      </c>
      <c r="Y174" s="25"/>
      <c r="Z174" s="25"/>
      <c r="AA174" s="25" t="str">
        <f>IF(Table_Styles[[#This Row],[MT]]&lt;&gt;"",Table_Styles[[#This Row],[MT]],IF(Table_Styles[[#This Row],[MT Default]]&lt;&gt;"",Table_Styles[[#This Row],[MT Default]],""))</f>
        <v/>
      </c>
      <c r="AB174" s="25"/>
      <c r="AC174" s="25"/>
      <c r="AD174" s="25" t="str">
        <f>IF(Table_Styles[[#This Row],[MR]]&lt;&gt;"",Table_Styles[[#This Row],[MR]],IF(Table_Styles[[#This Row],[MR Default]]&lt;&gt;"",Table_Styles[[#This Row],[MR Default]],""))</f>
        <v/>
      </c>
      <c r="AE174" s="25"/>
      <c r="AF174" s="25"/>
      <c r="AG174" s="25" t="str">
        <f>IF(Table_Styles[[#This Row],[MB]]&lt;&gt;"",Table_Styles[[#This Row],[MB]],IF(Table_Styles[[#This Row],[MB Default]]&lt;&gt;"",Table_Styles[[#This Row],[MB Default]],""))</f>
        <v/>
      </c>
      <c r="AH174" s="25"/>
      <c r="AI174" s="25"/>
      <c r="AJ174" s="25" t="str">
        <f>IF(Table_Styles[[#This Row],[ML]]&lt;&gt;"",Table_Styles[[#This Row],[ML]],IF(Table_Styles[[#This Row],[ML Default]]&lt;&gt;"",Table_Styles[[#This Row],[ML Default]],""))</f>
        <v/>
      </c>
      <c r="AK174" s="25"/>
      <c r="AL174" s="25"/>
      <c r="AM174" s="25" t="str">
        <f>IF(Table_Styles[[#This Row],[PT]]&lt;&gt;"",Table_Styles[[#This Row],[PT]],IF(Table_Styles[[#This Row],[PT Default]]&lt;&gt;"",Table_Styles[[#This Row],[PT Default]],""))</f>
        <v/>
      </c>
      <c r="AN174" s="25"/>
      <c r="AO174" s="25"/>
      <c r="AP174" s="25" t="str">
        <f>IF(Table_Styles[[#This Row],[PR]]&lt;&gt;"",Table_Styles[[#This Row],[PR]],IF(Table_Styles[[#This Row],[PR Default]]&lt;&gt;"",Table_Styles[[#This Row],[PR Default]],""))</f>
        <v/>
      </c>
      <c r="AQ174" s="25"/>
      <c r="AR174" s="25"/>
      <c r="AS174" s="25" t="str">
        <f>IF(Table_Styles[[#This Row],[PB]]&lt;&gt;"",Table_Styles[[#This Row],[PB]],IF(Table_Styles[[#This Row],[PB Default]]&lt;&gt;"",Table_Styles[[#This Row],[PB Default]],""))</f>
        <v/>
      </c>
      <c r="AT174" s="25"/>
      <c r="AU174" s="25"/>
      <c r="AV174" s="25" t="str">
        <f>IF(Table_Styles[[#This Row],[PL]]&lt;&gt;"",Table_Styles[[#This Row],[PL]],IF(Table_Styles[[#This Row],[PL Default]]&lt;&gt;"",Table_Styles[[#This Row],[PL Default]],""))</f>
        <v/>
      </c>
      <c r="AW174" s="25"/>
      <c r="AX174" s="25"/>
      <c r="AY174" s="25" t="str">
        <f>IF(Table_Styles[[#This Row],[BT]]&lt;&gt;"",Table_Styles[[#This Row],[BT]],IF(Table_Styles[[#This Row],[BT Default]]&lt;&gt;"",Table_Styles[[#This Row],[BT Default]],""))</f>
        <v/>
      </c>
      <c r="AZ174" s="25"/>
      <c r="BA174" s="25"/>
      <c r="BB174" s="25" t="str">
        <f>IF(Table_Styles[[#This Row],[BR]]&lt;&gt;"",Table_Styles[[#This Row],[BR]],IF(Table_Styles[[#This Row],[BR Default]]&lt;&gt;"",Table_Styles[[#This Row],[BR Default]],""))</f>
        <v/>
      </c>
      <c r="BC174" s="25"/>
      <c r="BD174" s="25"/>
      <c r="BE174" s="25" t="str">
        <f>IF(Table_Styles[[#This Row],[BB]]&lt;&gt;"",Table_Styles[[#This Row],[BB]],IF(Table_Styles[[#This Row],[BB Default]]&lt;&gt;"",Table_Styles[[#This Row],[BB Default]],""))</f>
        <v/>
      </c>
      <c r="BF174" s="25"/>
      <c r="BG174" s="25"/>
      <c r="BH174" s="25" t="str">
        <f>IF(Table_Styles[[#This Row],[BL]]&lt;&gt;"",Table_Styles[[#This Row],[BL]],IF(Table_Styles[[#This Row],[BL Default]]&lt;&gt;"",Table_Styles[[#This Row],[BL Default]],""))</f>
        <v/>
      </c>
      <c r="BI174" s="25"/>
      <c r="BJ174" s="60"/>
      <c r="BK174" s="25" t="str">
        <f>IF(Table_Styles[[#This Row],[Width]]&lt;&gt;"",Table_Styles[[#This Row],[Width]],IF(Table_Styles[[#This Row],[Width Default]]&lt;&gt;"",Table_Styles[[#This Row],[Width Default]],""))</f>
        <v/>
      </c>
      <c r="BL174" s="25"/>
      <c r="BM174" s="25"/>
      <c r="BN174" s="25" t="str">
        <f>IF(Table_Styles[[#This Row],[Height]]&lt;&gt;"",Table_Styles[[#This Row],[Height]],IF(Table_Styles[[#This Row],[Height Default]]&lt;&gt;"",Table_Styles[[#This Row],[Height Default]],""))</f>
        <v/>
      </c>
      <c r="BO174" s="25"/>
      <c r="BP174" s="25"/>
      <c r="BQ174" s="25" t="str">
        <f>IF(Table_Styles[[#This Row],[Top]]&lt;&gt;"",Table_Styles[[#This Row],[Top]],IF(Table_Styles[[#This Row],[Top Default]]&lt;&gt;"",Table_Styles[[#This Row],[Top Default]],""))</f>
        <v/>
      </c>
      <c r="BR174" s="25"/>
      <c r="BS174" s="25"/>
      <c r="BT174" s="25" t="str">
        <f>IF(Table_Styles[[#This Row],[Right]]&lt;&gt;"",Table_Styles[[#This Row],[Right]],IF(Table_Styles[[#This Row],[Right Default]]&lt;&gt;"",Table_Styles[[#This Row],[Right Default]],""))</f>
        <v/>
      </c>
      <c r="BU174" s="25"/>
      <c r="BV174" s="25"/>
      <c r="BW174" s="25" t="str">
        <f>IF(Table_Styles[[#This Row],[Bottom]]&lt;&gt;"",Table_Styles[[#This Row],[Bottom]],IF(Table_Styles[[#This Row],[Bottom Default]]&lt;&gt;"",Table_Styles[[#This Row],[Bottom Default]],""))</f>
        <v/>
      </c>
      <c r="BX174" s="25"/>
      <c r="BY174" s="25"/>
      <c r="BZ174" s="25" t="str">
        <f>IF(Table_Styles[[#This Row],[Left]]&lt;&gt;"",Table_Styles[[#This Row],[Left]],IF(Table_Styles[[#This Row],[Left Default]]&lt;&gt;"",Table_Styles[[#This Row],[Left Default]],""))</f>
        <v/>
      </c>
      <c r="CA174" s="25"/>
      <c r="CB174" s="101" t="str">
        <f>IF(AND(Table_Styles[[#This Row],[Selector]]&lt;&gt;"",Table_Styles[[#This Row],[Font Family Used]]&lt;&gt;"",Table_Styles[[#This Row],[Font Weight Used]]&lt;&gt;""),Table_Styles[[#This Row],[Font Family Used]]&amp;" "&amp;Table_Styles[[#This Row],[Font Weight Used]],"")</f>
        <v/>
      </c>
      <c r="CC174" s="101" t="str">
        <f ca="1">IF(AND(Table_Styles[[#This Row],[Selector]],COUNTIF(OFFSET(CC:CC,0,0,ROW()-1,1),"="&amp;Table_Styles[[#This Row],[Font]])=0),Table_Styles[[#This Row],[Font]],"")</f>
        <v/>
      </c>
      <c r="CD174" s="101" t="str">
        <f ca="1">IF(Table_Styles[[#This Row],[Unique Font]]&lt;&gt;"",
"{""fontFamily"":"""&amp;Table_Styles[[#This Row],[Font Family Used]]&amp;""",""fontWeight"":"&amp;Table_Styles[[#This Row],[Font Weight Used]]&amp;"}","")</f>
        <v/>
      </c>
      <c r="CE17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4" s="101" t="str">
        <f>IF(AND(Table_Styles[[#This Row],[Selector]]&lt;&gt;"", Table_Styles[[#This Row],[Config Properties]]&lt;&gt;""),
Table_Styles[[#This Row],[Selector]]&amp;" { "&amp;Table_Styles[[#This Row],[Config Properties]]&amp;" }","")</f>
        <v/>
      </c>
      <c r="CG174" s="101" t="str">
        <f xml:space="preserve">
SUBSTITUTE(SUBSTITUTE(SUBSTITUTE(SUBSTITUTE(SUBSTITUTE(SUBSTITUTE(SUBSTITUTE(SUBSTITUTE(Table_Styles[[#This Row],[Config]],
" {","{"),
"{ ","{"),
" }","}"),
"} ","}"),
" ,",","),
", ",","),
" :",":"),
": ",":")</f>
        <v/>
      </c>
    </row>
    <row r="175" spans="2:85" ht="21" customHeight="1">
      <c r="B175" s="174" t="s">
        <v>509</v>
      </c>
      <c r="C175" s="101" t="s">
        <v>573</v>
      </c>
      <c r="D175" s="25"/>
      <c r="E175" s="25"/>
      <c r="F175" s="25" t="str">
        <f>IF(Table_Styles[[#This Row],[Font Family]]&lt;&gt;"",Table_Styles[[#This Row],[Font Family]],IF(Table_Styles[[#This Row],[Font Family Default]]&lt;&gt;"",Table_Styles[[#This Row],[Font Family Default]],""))</f>
        <v/>
      </c>
      <c r="G175" s="25"/>
      <c r="H175" s="25"/>
      <c r="I175" s="25" t="str">
        <f>IF(Table_Styles[[#This Row],[Font Size]]&lt;&gt;"",Table_Styles[[#This Row],[Font Size]],IF(Table_Styles[[#This Row],[Font Size Default]]&lt;&gt;"",Table_Styles[[#This Row],[Font Size Default]],""))</f>
        <v/>
      </c>
      <c r="J175" s="25"/>
      <c r="K175" s="25"/>
      <c r="L175" s="25" t="str">
        <f>IF(Table_Styles[[#This Row],[Font Weight]]&lt;&gt;"",Table_Styles[[#This Row],[Font Weight]],IF(Table_Styles[[#This Row],[Font Weight Default]]&lt;&gt;"",Table_Styles[[#This Row],[Font Weight Default]],""))</f>
        <v/>
      </c>
      <c r="M175" s="25"/>
      <c r="N175" s="25"/>
      <c r="O175" s="25" t="str">
        <f>IF(Table_Styles[[#This Row],[Colour]]&lt;&gt;"",Table_Styles[[#This Row],[Colour]],IF(Table_Styles[[#This Row],[Colour Default]]&lt;&gt;"",Table_Styles[[#This Row],[Colour Default]],""))</f>
        <v/>
      </c>
      <c r="P175" s="25"/>
      <c r="Q175" s="25"/>
      <c r="R175" s="25" t="str">
        <f>IF(Table_Styles[[#This Row],[Background]]&lt;&gt;"",Table_Styles[[#This Row],[Background]],IF(Table_Styles[[#This Row],[Background Default]]&lt;&gt;"",Table_Styles[[#This Row],[Background Default]],""))</f>
        <v/>
      </c>
      <c r="S175" s="25"/>
      <c r="T175" s="25"/>
      <c r="U175" s="25" t="str">
        <f>IF(Table_Styles[[#This Row],[Border]]&lt;&gt;"",Table_Styles[[#This Row],[Border]],IF(Table_Styles[[#This Row],[Border Default]]&lt;&gt;"",Table_Styles[[#This Row],[Border Default]],""))</f>
        <v/>
      </c>
      <c r="V175" s="25"/>
      <c r="W175" s="25"/>
      <c r="X175" s="25" t="str">
        <f>IF(Table_Styles[[#This Row],[Border Radius]]&lt;&gt;"",Table_Styles[[#This Row],[Border Radius]],IF(Table_Styles[[#This Row],[Border Radius Default]]&lt;&gt;"",Table_Styles[[#This Row],[Border Radius Default]],""))</f>
        <v/>
      </c>
      <c r="Y175" s="25"/>
      <c r="Z175" s="25"/>
      <c r="AA175" s="25" t="str">
        <f>IF(Table_Styles[[#This Row],[MT]]&lt;&gt;"",Table_Styles[[#This Row],[MT]],IF(Table_Styles[[#This Row],[MT Default]]&lt;&gt;"",Table_Styles[[#This Row],[MT Default]],""))</f>
        <v/>
      </c>
      <c r="AB175" s="25"/>
      <c r="AC175" s="25"/>
      <c r="AD175" s="25" t="str">
        <f>IF(Table_Styles[[#This Row],[MR]]&lt;&gt;"",Table_Styles[[#This Row],[MR]],IF(Table_Styles[[#This Row],[MR Default]]&lt;&gt;"",Table_Styles[[#This Row],[MR Default]],""))</f>
        <v/>
      </c>
      <c r="AE175" s="25"/>
      <c r="AF175" s="25"/>
      <c r="AG175" s="25" t="str">
        <f>IF(Table_Styles[[#This Row],[MB]]&lt;&gt;"",Table_Styles[[#This Row],[MB]],IF(Table_Styles[[#This Row],[MB Default]]&lt;&gt;"",Table_Styles[[#This Row],[MB Default]],""))</f>
        <v/>
      </c>
      <c r="AH175" s="25"/>
      <c r="AI175" s="25"/>
      <c r="AJ175" s="25" t="str">
        <f>IF(Table_Styles[[#This Row],[ML]]&lt;&gt;"",Table_Styles[[#This Row],[ML]],IF(Table_Styles[[#This Row],[ML Default]]&lt;&gt;"",Table_Styles[[#This Row],[ML Default]],""))</f>
        <v/>
      </c>
      <c r="AK175" s="25"/>
      <c r="AL175" s="25"/>
      <c r="AM175" s="25" t="str">
        <f>IF(Table_Styles[[#This Row],[PT]]&lt;&gt;"",Table_Styles[[#This Row],[PT]],IF(Table_Styles[[#This Row],[PT Default]]&lt;&gt;"",Table_Styles[[#This Row],[PT Default]],""))</f>
        <v/>
      </c>
      <c r="AN175" s="25"/>
      <c r="AO175" s="25"/>
      <c r="AP175" s="25" t="str">
        <f>IF(Table_Styles[[#This Row],[PR]]&lt;&gt;"",Table_Styles[[#This Row],[PR]],IF(Table_Styles[[#This Row],[PR Default]]&lt;&gt;"",Table_Styles[[#This Row],[PR Default]],""))</f>
        <v/>
      </c>
      <c r="AQ175" s="25"/>
      <c r="AR175" s="25"/>
      <c r="AS175" s="25" t="str">
        <f>IF(Table_Styles[[#This Row],[PB]]&lt;&gt;"",Table_Styles[[#This Row],[PB]],IF(Table_Styles[[#This Row],[PB Default]]&lt;&gt;"",Table_Styles[[#This Row],[PB Default]],""))</f>
        <v/>
      </c>
      <c r="AT175" s="25"/>
      <c r="AU175" s="25"/>
      <c r="AV175" s="25" t="str">
        <f>IF(Table_Styles[[#This Row],[PL]]&lt;&gt;"",Table_Styles[[#This Row],[PL]],IF(Table_Styles[[#This Row],[PL Default]]&lt;&gt;"",Table_Styles[[#This Row],[PL Default]],""))</f>
        <v/>
      </c>
      <c r="AW175" s="25"/>
      <c r="AX175" s="25"/>
      <c r="AY175" s="25" t="str">
        <f>IF(Table_Styles[[#This Row],[BT]]&lt;&gt;"",Table_Styles[[#This Row],[BT]],IF(Table_Styles[[#This Row],[BT Default]]&lt;&gt;"",Table_Styles[[#This Row],[BT Default]],""))</f>
        <v/>
      </c>
      <c r="AZ175" s="25"/>
      <c r="BA175" s="25"/>
      <c r="BB175" s="25" t="str">
        <f>IF(Table_Styles[[#This Row],[BR]]&lt;&gt;"",Table_Styles[[#This Row],[BR]],IF(Table_Styles[[#This Row],[BR Default]]&lt;&gt;"",Table_Styles[[#This Row],[BR Default]],""))</f>
        <v/>
      </c>
      <c r="BC175" s="25"/>
      <c r="BD175" s="25"/>
      <c r="BE175" s="25" t="str">
        <f>IF(Table_Styles[[#This Row],[BB]]&lt;&gt;"",Table_Styles[[#This Row],[BB]],IF(Table_Styles[[#This Row],[BB Default]]&lt;&gt;"",Table_Styles[[#This Row],[BB Default]],""))</f>
        <v/>
      </c>
      <c r="BF175" s="25"/>
      <c r="BG175" s="25"/>
      <c r="BH175" s="25" t="str">
        <f>IF(Table_Styles[[#This Row],[BL]]&lt;&gt;"",Table_Styles[[#This Row],[BL]],IF(Table_Styles[[#This Row],[BL Default]]&lt;&gt;"",Table_Styles[[#This Row],[BL Default]],""))</f>
        <v/>
      </c>
      <c r="BI175" s="25"/>
      <c r="BJ175" s="60"/>
      <c r="BK175" s="25" t="str">
        <f>IF(Table_Styles[[#This Row],[Width]]&lt;&gt;"",Table_Styles[[#This Row],[Width]],IF(Table_Styles[[#This Row],[Width Default]]&lt;&gt;"",Table_Styles[[#This Row],[Width Default]],""))</f>
        <v/>
      </c>
      <c r="BL175" s="25"/>
      <c r="BM175" s="25"/>
      <c r="BN175" s="25" t="str">
        <f>IF(Table_Styles[[#This Row],[Height]]&lt;&gt;"",Table_Styles[[#This Row],[Height]],IF(Table_Styles[[#This Row],[Height Default]]&lt;&gt;"",Table_Styles[[#This Row],[Height Default]],""))</f>
        <v/>
      </c>
      <c r="BO175" s="25"/>
      <c r="BP175" s="25"/>
      <c r="BQ175" s="25" t="str">
        <f>IF(Table_Styles[[#This Row],[Top]]&lt;&gt;"",Table_Styles[[#This Row],[Top]],IF(Table_Styles[[#This Row],[Top Default]]&lt;&gt;"",Table_Styles[[#This Row],[Top Default]],""))</f>
        <v/>
      </c>
      <c r="BR175" s="25"/>
      <c r="BS175" s="25"/>
      <c r="BT175" s="25" t="str">
        <f>IF(Table_Styles[[#This Row],[Right]]&lt;&gt;"",Table_Styles[[#This Row],[Right]],IF(Table_Styles[[#This Row],[Right Default]]&lt;&gt;"",Table_Styles[[#This Row],[Right Default]],""))</f>
        <v/>
      </c>
      <c r="BU175" s="25"/>
      <c r="BV175" s="25"/>
      <c r="BW175" s="25" t="str">
        <f>IF(Table_Styles[[#This Row],[Bottom]]&lt;&gt;"",Table_Styles[[#This Row],[Bottom]],IF(Table_Styles[[#This Row],[Bottom Default]]&lt;&gt;"",Table_Styles[[#This Row],[Bottom Default]],""))</f>
        <v/>
      </c>
      <c r="BX175" s="25"/>
      <c r="BY175" s="25"/>
      <c r="BZ175" s="25" t="str">
        <f>IF(Table_Styles[[#This Row],[Left]]&lt;&gt;"",Table_Styles[[#This Row],[Left]],IF(Table_Styles[[#This Row],[Left Default]]&lt;&gt;"",Table_Styles[[#This Row],[Left Default]],""))</f>
        <v/>
      </c>
      <c r="CA175" s="25"/>
      <c r="CB175" s="101" t="str">
        <f>IF(AND(Table_Styles[[#This Row],[Selector]]&lt;&gt;"",Table_Styles[[#This Row],[Font Family Used]]&lt;&gt;"",Table_Styles[[#This Row],[Font Weight Used]]&lt;&gt;""),Table_Styles[[#This Row],[Font Family Used]]&amp;" "&amp;Table_Styles[[#This Row],[Font Weight Used]],"")</f>
        <v/>
      </c>
      <c r="CC175" s="101" t="str">
        <f ca="1">IF(AND(Table_Styles[[#This Row],[Selector]],COUNTIF(OFFSET(CC:CC,0,0,ROW()-1,1),"="&amp;Table_Styles[[#This Row],[Font]])=0),Table_Styles[[#This Row],[Font]],"")</f>
        <v/>
      </c>
      <c r="CD175" s="101" t="str">
        <f ca="1">IF(Table_Styles[[#This Row],[Unique Font]]&lt;&gt;"",
"{""fontFamily"":"""&amp;Table_Styles[[#This Row],[Font Family Used]]&amp;""",""fontWeight"":"&amp;Table_Styles[[#This Row],[Font Weight Used]]&amp;"}","")</f>
        <v/>
      </c>
      <c r="CE17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5" s="101" t="str">
        <f>IF(AND(Table_Styles[[#This Row],[Selector]]&lt;&gt;"", Table_Styles[[#This Row],[Config Properties]]&lt;&gt;""),
Table_Styles[[#This Row],[Selector]]&amp;" { "&amp;Table_Styles[[#This Row],[Config Properties]]&amp;" }","")</f>
        <v/>
      </c>
      <c r="CG175" s="101" t="str">
        <f xml:space="preserve">
SUBSTITUTE(SUBSTITUTE(SUBSTITUTE(SUBSTITUTE(SUBSTITUTE(SUBSTITUTE(SUBSTITUTE(SUBSTITUTE(Table_Styles[[#This Row],[Config]],
" {","{"),
"{ ","{"),
" }","}"),
"} ","}"),
" ,",","),
", ",","),
" :",":"),
": ",":")</f>
        <v/>
      </c>
    </row>
    <row r="176" spans="2:85" ht="29.25" thickBot="1">
      <c r="B176" s="102" t="s">
        <v>1121</v>
      </c>
      <c r="C176" s="102"/>
      <c r="D176" s="48"/>
      <c r="E176" s="48"/>
      <c r="F176" s="48" t="str">
        <f>IF(Table_Styles[[#This Row],[Font Family]]&lt;&gt;"",Table_Styles[[#This Row],[Font Family]],IF(Table_Styles[[#This Row],[Font Family Default]]&lt;&gt;"",Table_Styles[[#This Row],[Font Family Default]],""))</f>
        <v/>
      </c>
      <c r="G176" s="48"/>
      <c r="H176" s="48"/>
      <c r="I176" s="48" t="str">
        <f>IF(Table_Styles[[#This Row],[Font Size]]&lt;&gt;"",Table_Styles[[#This Row],[Font Size]],IF(Table_Styles[[#This Row],[Font Size Default]]&lt;&gt;"",Table_Styles[[#This Row],[Font Size Default]],""))</f>
        <v/>
      </c>
      <c r="J176" s="48"/>
      <c r="K176" s="48"/>
      <c r="L176" s="48" t="str">
        <f>IF(Table_Styles[[#This Row],[Font Weight]]&lt;&gt;"",Table_Styles[[#This Row],[Font Weight]],IF(Table_Styles[[#This Row],[Font Weight Default]]&lt;&gt;"",Table_Styles[[#This Row],[Font Weight Default]],""))</f>
        <v/>
      </c>
      <c r="M176" s="48"/>
      <c r="N176" s="48"/>
      <c r="O176" s="48" t="str">
        <f>IF(Table_Styles[[#This Row],[Colour]]&lt;&gt;"",Table_Styles[[#This Row],[Colour]],IF(Table_Styles[[#This Row],[Colour Default]]&lt;&gt;"",Table_Styles[[#This Row],[Colour Default]],""))</f>
        <v/>
      </c>
      <c r="P176" s="48"/>
      <c r="Q176" s="48"/>
      <c r="R176" s="48" t="str">
        <f>IF(Table_Styles[[#This Row],[Background]]&lt;&gt;"",Table_Styles[[#This Row],[Background]],IF(Table_Styles[[#This Row],[Background Default]]&lt;&gt;"",Table_Styles[[#This Row],[Background Default]],""))</f>
        <v/>
      </c>
      <c r="S176" s="48"/>
      <c r="T176" s="48"/>
      <c r="U176" s="48" t="str">
        <f>IF(Table_Styles[[#This Row],[Border]]&lt;&gt;"",Table_Styles[[#This Row],[Border]],IF(Table_Styles[[#This Row],[Border Default]]&lt;&gt;"",Table_Styles[[#This Row],[Border Default]],""))</f>
        <v/>
      </c>
      <c r="V176" s="48"/>
      <c r="W176" s="48"/>
      <c r="X176" s="48" t="str">
        <f>IF(Table_Styles[[#This Row],[Border Radius]]&lt;&gt;"",Table_Styles[[#This Row],[Border Radius]],IF(Table_Styles[[#This Row],[Border Radius Default]]&lt;&gt;"",Table_Styles[[#This Row],[Border Radius Default]],""))</f>
        <v/>
      </c>
      <c r="Y176" s="48"/>
      <c r="Z176" s="48"/>
      <c r="AA176" s="48" t="str">
        <f>IF(Table_Styles[[#This Row],[MT]]&lt;&gt;"",Table_Styles[[#This Row],[MT]],IF(Table_Styles[[#This Row],[MT Default]]&lt;&gt;"",Table_Styles[[#This Row],[MT Default]],""))</f>
        <v/>
      </c>
      <c r="AB176" s="48"/>
      <c r="AC176" s="48"/>
      <c r="AD176" s="48" t="str">
        <f>IF(Table_Styles[[#This Row],[MR]]&lt;&gt;"",Table_Styles[[#This Row],[MR]],IF(Table_Styles[[#This Row],[MR Default]]&lt;&gt;"",Table_Styles[[#This Row],[MR Default]],""))</f>
        <v/>
      </c>
      <c r="AE176" s="48"/>
      <c r="AF176" s="48"/>
      <c r="AG176" s="48" t="str">
        <f>IF(Table_Styles[[#This Row],[MB]]&lt;&gt;"",Table_Styles[[#This Row],[MB]],IF(Table_Styles[[#This Row],[MB Default]]&lt;&gt;"",Table_Styles[[#This Row],[MB Default]],""))</f>
        <v/>
      </c>
      <c r="AH176" s="48"/>
      <c r="AI176" s="48"/>
      <c r="AJ176" s="48" t="str">
        <f>IF(Table_Styles[[#This Row],[ML]]&lt;&gt;"",Table_Styles[[#This Row],[ML]],IF(Table_Styles[[#This Row],[ML Default]]&lt;&gt;"",Table_Styles[[#This Row],[ML Default]],""))</f>
        <v/>
      </c>
      <c r="AK176" s="48"/>
      <c r="AL176" s="48"/>
      <c r="AM176" s="48" t="str">
        <f>IF(Table_Styles[[#This Row],[PT]]&lt;&gt;"",Table_Styles[[#This Row],[PT]],IF(Table_Styles[[#This Row],[PT Default]]&lt;&gt;"",Table_Styles[[#This Row],[PT Default]],""))</f>
        <v/>
      </c>
      <c r="AN176" s="48"/>
      <c r="AO176" s="48"/>
      <c r="AP176" s="48" t="str">
        <f>IF(Table_Styles[[#This Row],[PR]]&lt;&gt;"",Table_Styles[[#This Row],[PR]],IF(Table_Styles[[#This Row],[PR Default]]&lt;&gt;"",Table_Styles[[#This Row],[PR Default]],""))</f>
        <v/>
      </c>
      <c r="AQ176" s="48"/>
      <c r="AR176" s="48"/>
      <c r="AS176" s="48" t="str">
        <f>IF(Table_Styles[[#This Row],[PB]]&lt;&gt;"",Table_Styles[[#This Row],[PB]],IF(Table_Styles[[#This Row],[PB Default]]&lt;&gt;"",Table_Styles[[#This Row],[PB Default]],""))</f>
        <v/>
      </c>
      <c r="AT176" s="48"/>
      <c r="AU176" s="48"/>
      <c r="AV176" s="48" t="str">
        <f>IF(Table_Styles[[#This Row],[PL]]&lt;&gt;"",Table_Styles[[#This Row],[PL]],IF(Table_Styles[[#This Row],[PL Default]]&lt;&gt;"",Table_Styles[[#This Row],[PL Default]],""))</f>
        <v/>
      </c>
      <c r="AW176" s="48"/>
      <c r="AX176" s="48"/>
      <c r="AY176" s="48" t="str">
        <f>IF(Table_Styles[[#This Row],[BT]]&lt;&gt;"",Table_Styles[[#This Row],[BT]],IF(Table_Styles[[#This Row],[BT Default]]&lt;&gt;"",Table_Styles[[#This Row],[BT Default]],""))</f>
        <v/>
      </c>
      <c r="AZ176" s="48"/>
      <c r="BA176" s="48"/>
      <c r="BB176" s="48" t="str">
        <f>IF(Table_Styles[[#This Row],[BR]]&lt;&gt;"",Table_Styles[[#This Row],[BR]],IF(Table_Styles[[#This Row],[BR Default]]&lt;&gt;"",Table_Styles[[#This Row],[BR Default]],""))</f>
        <v/>
      </c>
      <c r="BC176" s="48"/>
      <c r="BD176" s="48"/>
      <c r="BE176" s="48" t="str">
        <f>IF(Table_Styles[[#This Row],[BB]]&lt;&gt;"",Table_Styles[[#This Row],[BB]],IF(Table_Styles[[#This Row],[BB Default]]&lt;&gt;"",Table_Styles[[#This Row],[BB Default]],""))</f>
        <v/>
      </c>
      <c r="BF176" s="48"/>
      <c r="BG176" s="48"/>
      <c r="BH176" s="48" t="str">
        <f>IF(Table_Styles[[#This Row],[BL]]&lt;&gt;"",Table_Styles[[#This Row],[BL]],IF(Table_Styles[[#This Row],[BL Default]]&lt;&gt;"",Table_Styles[[#This Row],[BL Default]],""))</f>
        <v/>
      </c>
      <c r="BI176" s="48"/>
      <c r="BJ176" s="48"/>
      <c r="BK176" s="48" t="str">
        <f>IF(Table_Styles[[#This Row],[Width]]&lt;&gt;"",Table_Styles[[#This Row],[Width]],IF(Table_Styles[[#This Row],[Width Default]]&lt;&gt;"",Table_Styles[[#This Row],[Width Default]],""))</f>
        <v/>
      </c>
      <c r="BL176" s="48"/>
      <c r="BM176" s="48"/>
      <c r="BN176" s="48" t="str">
        <f>IF(Table_Styles[[#This Row],[Height]]&lt;&gt;"",Table_Styles[[#This Row],[Height]],IF(Table_Styles[[#This Row],[Height Default]]&lt;&gt;"",Table_Styles[[#This Row],[Height Default]],""))</f>
        <v/>
      </c>
      <c r="BO176" s="48"/>
      <c r="BP176" s="48"/>
      <c r="BQ176" s="48" t="str">
        <f>IF(Table_Styles[[#This Row],[Top]]&lt;&gt;"",Table_Styles[[#This Row],[Top]],IF(Table_Styles[[#This Row],[Top Default]]&lt;&gt;"",Table_Styles[[#This Row],[Top Default]],""))</f>
        <v/>
      </c>
      <c r="BR176" s="48"/>
      <c r="BS176" s="48"/>
      <c r="BT176" s="48" t="str">
        <f>IF(Table_Styles[[#This Row],[Right]]&lt;&gt;"",Table_Styles[[#This Row],[Right]],IF(Table_Styles[[#This Row],[Right Default]]&lt;&gt;"",Table_Styles[[#This Row],[Right Default]],""))</f>
        <v/>
      </c>
      <c r="BU176" s="48"/>
      <c r="BV176" s="48"/>
      <c r="BW176" s="48" t="str">
        <f>IF(Table_Styles[[#This Row],[Bottom]]&lt;&gt;"",Table_Styles[[#This Row],[Bottom]],IF(Table_Styles[[#This Row],[Bottom Default]]&lt;&gt;"",Table_Styles[[#This Row],[Bottom Default]],""))</f>
        <v/>
      </c>
      <c r="BX176" s="48"/>
      <c r="BY176" s="48"/>
      <c r="BZ176" s="48" t="str">
        <f>IF(Table_Styles[[#This Row],[Left]]&lt;&gt;"",Table_Styles[[#This Row],[Left]],IF(Table_Styles[[#This Row],[Left Default]]&lt;&gt;"",Table_Styles[[#This Row],[Left Default]],""))</f>
        <v/>
      </c>
      <c r="CA176" s="48"/>
      <c r="CB176" s="102" t="str">
        <f>IF(AND(Table_Styles[[#This Row],[Selector]]&lt;&gt;"",Table_Styles[[#This Row],[Font Family Used]]&lt;&gt;"",Table_Styles[[#This Row],[Font Weight Used]]&lt;&gt;""),Table_Styles[[#This Row],[Font Family Used]]&amp;" "&amp;Table_Styles[[#This Row],[Font Weight Used]],"")</f>
        <v/>
      </c>
      <c r="CC176" s="102" t="str">
        <f ca="1">IF(AND(Table_Styles[[#This Row],[Selector]],COUNTIF(OFFSET(CC:CC,0,0,ROW()-1,1),"="&amp;Table_Styles[[#This Row],[Font]])=0),Table_Styles[[#This Row],[Font]],"")</f>
        <v/>
      </c>
      <c r="CD176" s="102" t="str">
        <f ca="1">IF(Table_Styles[[#This Row],[Unique Font]]&lt;&gt;"",
"{""fontFamily"":"""&amp;Table_Styles[[#This Row],[Font Family Used]]&amp;""",""fontWeight"":"&amp;Table_Styles[[#This Row],[Font Weight Used]]&amp;"}","")</f>
        <v/>
      </c>
      <c r="CE176"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6" s="102" t="str">
        <f>IF(AND(Table_Styles[[#This Row],[Selector]]&lt;&gt;"", Table_Styles[[#This Row],[Config Properties]]&lt;&gt;""),
Table_Styles[[#This Row],[Selector]]&amp;" { "&amp;Table_Styles[[#This Row],[Config Properties]]&amp;" }","")</f>
        <v/>
      </c>
      <c r="CG176" s="102" t="str">
        <f xml:space="preserve">
SUBSTITUTE(SUBSTITUTE(SUBSTITUTE(SUBSTITUTE(SUBSTITUTE(SUBSTITUTE(SUBSTITUTE(SUBSTITUTE(Table_Styles[[#This Row],[Config]],
" {","{"),
"{ ","{"),
" }","}"),
"} ","}"),
" ,",","),
", ",","),
" :",":"),
": ",":")</f>
        <v/>
      </c>
    </row>
    <row r="177" spans="2:85" ht="21" customHeight="1">
      <c r="B177" s="104" t="s">
        <v>1122</v>
      </c>
      <c r="C177" s="105" t="s">
        <v>1125</v>
      </c>
      <c r="D177" s="25"/>
      <c r="E177" s="25"/>
      <c r="F177" s="25" t="str">
        <f>IF(Table_Styles[[#This Row],[Font Family]]&lt;&gt;"",Table_Styles[[#This Row],[Font Family]],IF(Table_Styles[[#This Row],[Font Family Default]]&lt;&gt;"",Table_Styles[[#This Row],[Font Family Default]],""))</f>
        <v/>
      </c>
      <c r="G177" s="25"/>
      <c r="H177" s="25"/>
      <c r="I177" s="25" t="str">
        <f>IF(Table_Styles[[#This Row],[Font Size]]&lt;&gt;"",Table_Styles[[#This Row],[Font Size]],IF(Table_Styles[[#This Row],[Font Size Default]]&lt;&gt;"",Table_Styles[[#This Row],[Font Size Default]],""))</f>
        <v/>
      </c>
      <c r="J177" s="25"/>
      <c r="K177" s="25"/>
      <c r="L177" s="25" t="str">
        <f>IF(Table_Styles[[#This Row],[Font Weight]]&lt;&gt;"",Table_Styles[[#This Row],[Font Weight]],IF(Table_Styles[[#This Row],[Font Weight Default]]&lt;&gt;"",Table_Styles[[#This Row],[Font Weight Default]],""))</f>
        <v/>
      </c>
      <c r="M177" s="25"/>
      <c r="N177" s="25"/>
      <c r="O177" s="25" t="str">
        <f>IF(Table_Styles[[#This Row],[Colour]]&lt;&gt;"",Table_Styles[[#This Row],[Colour]],IF(Table_Styles[[#This Row],[Colour Default]]&lt;&gt;"",Table_Styles[[#This Row],[Colour Default]],""))</f>
        <v/>
      </c>
      <c r="P177" s="25"/>
      <c r="Q177" s="25" t="str">
        <f>Colour_Background_2</f>
        <v>#cfdaeb</v>
      </c>
      <c r="R177" s="25" t="str">
        <f>IF(Table_Styles[[#This Row],[Background]]&lt;&gt;"",Table_Styles[[#This Row],[Background]],IF(Table_Styles[[#This Row],[Background Default]]&lt;&gt;"",Table_Styles[[#This Row],[Background Default]],""))</f>
        <v>#cfdaeb</v>
      </c>
      <c r="S177" s="25"/>
      <c r="T177" s="25"/>
      <c r="U177" s="25" t="str">
        <f>IF(Table_Styles[[#This Row],[Border]]&lt;&gt;"",Table_Styles[[#This Row],[Border]],IF(Table_Styles[[#This Row],[Border Default]]&lt;&gt;"",Table_Styles[[#This Row],[Border Default]],""))</f>
        <v/>
      </c>
      <c r="V177" s="25"/>
      <c r="W177" s="81" t="s">
        <v>398</v>
      </c>
      <c r="X177" s="25" t="str">
        <f>IF(Table_Styles[[#This Row],[Border Radius]]&lt;&gt;"",Table_Styles[[#This Row],[Border Radius]],IF(Table_Styles[[#This Row],[Border Radius Default]]&lt;&gt;"",Table_Styles[[#This Row],[Border Radius Default]],""))</f>
        <v>5px</v>
      </c>
      <c r="Y177" s="25"/>
      <c r="Z177" s="81" t="s">
        <v>394</v>
      </c>
      <c r="AA177" s="25" t="str">
        <f>IF(Table_Styles[[#This Row],[MT]]&lt;&gt;"",Table_Styles[[#This Row],[MT]],IF(Table_Styles[[#This Row],[MT Default]]&lt;&gt;"",Table_Styles[[#This Row],[MT Default]],""))</f>
        <v>24px</v>
      </c>
      <c r="AB177" s="25"/>
      <c r="AC177" s="25"/>
      <c r="AD177" s="25" t="str">
        <f>IF(Table_Styles[[#This Row],[MR]]&lt;&gt;"",Table_Styles[[#This Row],[MR]],IF(Table_Styles[[#This Row],[MR Default]]&lt;&gt;"",Table_Styles[[#This Row],[MR Default]],""))</f>
        <v/>
      </c>
      <c r="AE177" s="25"/>
      <c r="AF177" s="25"/>
      <c r="AG177" s="25" t="str">
        <f>IF(Table_Styles[[#This Row],[MB]]&lt;&gt;"",Table_Styles[[#This Row],[MB]],IF(Table_Styles[[#This Row],[MB Default]]&lt;&gt;"",Table_Styles[[#This Row],[MB Default]],""))</f>
        <v/>
      </c>
      <c r="AH177" s="25"/>
      <c r="AI177" s="25"/>
      <c r="AJ177" s="25" t="str">
        <f>IF(Table_Styles[[#This Row],[ML]]&lt;&gt;"",Table_Styles[[#This Row],[ML]],IF(Table_Styles[[#This Row],[ML Default]]&lt;&gt;"",Table_Styles[[#This Row],[ML Default]],""))</f>
        <v/>
      </c>
      <c r="AK177" s="25"/>
      <c r="AL177" s="81" t="s">
        <v>461</v>
      </c>
      <c r="AM177" s="25" t="str">
        <f>IF(Table_Styles[[#This Row],[PT]]&lt;&gt;"",Table_Styles[[#This Row],[PT]],IF(Table_Styles[[#This Row],[PT Default]]&lt;&gt;"",Table_Styles[[#This Row],[PT Default]],""))</f>
        <v>16px</v>
      </c>
      <c r="AN177" s="25"/>
      <c r="AO177" s="81" t="s">
        <v>461</v>
      </c>
      <c r="AP177" s="25" t="str">
        <f>IF(Table_Styles[[#This Row],[PR]]&lt;&gt;"",Table_Styles[[#This Row],[PR]],IF(Table_Styles[[#This Row],[PR Default]]&lt;&gt;"",Table_Styles[[#This Row],[PR Default]],""))</f>
        <v>16px</v>
      </c>
      <c r="AQ177" s="25"/>
      <c r="AR177" s="81" t="s">
        <v>461</v>
      </c>
      <c r="AS177" s="25" t="str">
        <f>IF(Table_Styles[[#This Row],[PB]]&lt;&gt;"",Table_Styles[[#This Row],[PB]],IF(Table_Styles[[#This Row],[PB Default]]&lt;&gt;"",Table_Styles[[#This Row],[PB Default]],""))</f>
        <v>16px</v>
      </c>
      <c r="AT177" s="25"/>
      <c r="AU177" s="81" t="s">
        <v>461</v>
      </c>
      <c r="AV177" s="25" t="str">
        <f>IF(Table_Styles[[#This Row],[PL]]&lt;&gt;"",Table_Styles[[#This Row],[PL]],IF(Table_Styles[[#This Row],[PL Default]]&lt;&gt;"",Table_Styles[[#This Row],[PL Default]],""))</f>
        <v>16px</v>
      </c>
      <c r="AW177" s="25"/>
      <c r="AX177" s="25"/>
      <c r="AY177" s="25" t="str">
        <f>IF(Table_Styles[[#This Row],[BT]]&lt;&gt;"",Table_Styles[[#This Row],[BT]],IF(Table_Styles[[#This Row],[BT Default]]&lt;&gt;"",Table_Styles[[#This Row],[BT Default]],""))</f>
        <v/>
      </c>
      <c r="AZ177" s="25"/>
      <c r="BA177" s="25"/>
      <c r="BB177" s="25" t="str">
        <f>IF(Table_Styles[[#This Row],[BR]]&lt;&gt;"",Table_Styles[[#This Row],[BR]],IF(Table_Styles[[#This Row],[BR Default]]&lt;&gt;"",Table_Styles[[#This Row],[BR Default]],""))</f>
        <v/>
      </c>
      <c r="BC177" s="25"/>
      <c r="BD177" s="25"/>
      <c r="BE177" s="25" t="str">
        <f>IF(Table_Styles[[#This Row],[BB]]&lt;&gt;"",Table_Styles[[#This Row],[BB]],IF(Table_Styles[[#This Row],[BB Default]]&lt;&gt;"",Table_Styles[[#This Row],[BB Default]],""))</f>
        <v/>
      </c>
      <c r="BF177" s="25"/>
      <c r="BG177" s="25"/>
      <c r="BH177" s="25" t="str">
        <f>IF(Table_Styles[[#This Row],[BL]]&lt;&gt;"",Table_Styles[[#This Row],[BL]],IF(Table_Styles[[#This Row],[BL Default]]&lt;&gt;"",Table_Styles[[#This Row],[BL Default]],""))</f>
        <v/>
      </c>
      <c r="BI177" s="25"/>
      <c r="BJ177" s="60"/>
      <c r="BK177" s="25" t="str">
        <f>IF(Table_Styles[[#This Row],[Width]]&lt;&gt;"",Table_Styles[[#This Row],[Width]],IF(Table_Styles[[#This Row],[Width Default]]&lt;&gt;"",Table_Styles[[#This Row],[Width Default]],""))</f>
        <v/>
      </c>
      <c r="BL177" s="25"/>
      <c r="BM177" s="25"/>
      <c r="BN177" s="25" t="str">
        <f>IF(Table_Styles[[#This Row],[Height]]&lt;&gt;"",Table_Styles[[#This Row],[Height]],IF(Table_Styles[[#This Row],[Height Default]]&lt;&gt;"",Table_Styles[[#This Row],[Height Default]],""))</f>
        <v/>
      </c>
      <c r="BO177" s="25"/>
      <c r="BP177" s="25"/>
      <c r="BQ177" s="25" t="str">
        <f>IF(Table_Styles[[#This Row],[Top]]&lt;&gt;"",Table_Styles[[#This Row],[Top]],IF(Table_Styles[[#This Row],[Top Default]]&lt;&gt;"",Table_Styles[[#This Row],[Top Default]],""))</f>
        <v/>
      </c>
      <c r="BR177" s="25"/>
      <c r="BS177" s="25"/>
      <c r="BT177" s="25" t="str">
        <f>IF(Table_Styles[[#This Row],[Right]]&lt;&gt;"",Table_Styles[[#This Row],[Right]],IF(Table_Styles[[#This Row],[Right Default]]&lt;&gt;"",Table_Styles[[#This Row],[Right Default]],""))</f>
        <v/>
      </c>
      <c r="BU177" s="25"/>
      <c r="BV177" s="25"/>
      <c r="BW177" s="25" t="str">
        <f>IF(Table_Styles[[#This Row],[Bottom]]&lt;&gt;"",Table_Styles[[#This Row],[Bottom]],IF(Table_Styles[[#This Row],[Bottom Default]]&lt;&gt;"",Table_Styles[[#This Row],[Bottom Default]],""))</f>
        <v/>
      </c>
      <c r="BX177" s="25"/>
      <c r="BY177" s="25"/>
      <c r="BZ177" s="25" t="str">
        <f>IF(Table_Styles[[#This Row],[Left]]&lt;&gt;"",Table_Styles[[#This Row],[Left]],IF(Table_Styles[[#This Row],[Left Default]]&lt;&gt;"",Table_Styles[[#This Row],[Left Default]],""))</f>
        <v/>
      </c>
      <c r="CA177" s="25" t="s">
        <v>1060</v>
      </c>
      <c r="CB177" s="101" t="str">
        <f>IF(AND(Table_Styles[[#This Row],[Selector]]&lt;&gt;"",Table_Styles[[#This Row],[Font Family Used]]&lt;&gt;"",Table_Styles[[#This Row],[Font Weight Used]]&lt;&gt;""),Table_Styles[[#This Row],[Font Family Used]]&amp;" "&amp;Table_Styles[[#This Row],[Font Weight Used]],"")</f>
        <v/>
      </c>
      <c r="CC177" s="101" t="str">
        <f ca="1">IF(AND(Table_Styles[[#This Row],[Selector]],COUNTIF(OFFSET(CC:CC,0,0,ROW()-1,1),"="&amp;Table_Styles[[#This Row],[Font]])=0),Table_Styles[[#This Row],[Font]],"")</f>
        <v/>
      </c>
      <c r="CD177" s="101" t="str">
        <f ca="1">IF(Table_Styles[[#This Row],[Unique Font]]&lt;&gt;"",
"{""fontFamily"":"""&amp;Table_Styles[[#This Row],[Font Family Used]]&amp;""",""fontWeight"":"&amp;Table_Styles[[#This Row],[Font Weight Used]]&amp;"}","")</f>
        <v/>
      </c>
      <c r="CE17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#cfdaeb;border-radius: 5px;margin-top: 24px;padding-top: 16px;padding-right: 16px;padding-bottom: 16px;padding-left: 16px;box-shadow: 0 1px 3px rgba(0,0,0,0.12), 0 1px 2px rgba(0,0,0,0.24);</v>
      </c>
      <c r="CF177" s="101" t="str">
        <f>IF(AND(Table_Styles[[#This Row],[Selector]]&lt;&gt;"", Table_Styles[[#This Row],[Config Properties]]&lt;&gt;""),
Table_Styles[[#This Row],[Selector]]&amp;" { "&amp;Table_Styles[[#This Row],[Config Properties]]&amp;" }","")</f>
        <v>.card { background: #cfdaeb;border-radius: 5px;margin-top: 24px;padding-top: 16px;padding-right: 16px;padding-bottom: 16px;padding-left: 16px;box-shadow: 0 1px 3px rgba(0,0,0,0.12), 0 1px 2px rgba(0,0,0,0.24); }</v>
      </c>
      <c r="CG177" s="101" t="str">
        <f xml:space="preserve">
SUBSTITUTE(SUBSTITUTE(SUBSTITUTE(SUBSTITUTE(SUBSTITUTE(SUBSTITUTE(SUBSTITUTE(SUBSTITUTE(Table_Styles[[#This Row],[Config]],
" {","{"),
"{ ","{"),
" }","}"),
"} ","}"),
" ,",","),
", ",","),
" :",":"),
": ",":")</f>
        <v>.card{background:#cfdaeb;border-radius:5px;margin-top:24px;padding-top:16px;padding-right:16px;padding-bottom:16px;padding-left:16px;box-shadow:0 1px 3px rgba(0,0,0,0.12),0 1px 2px rgba(0,0,0,0.24);}</v>
      </c>
    </row>
    <row r="178" spans="2:85" ht="21" customHeight="1">
      <c r="B178" s="104" t="s">
        <v>1123</v>
      </c>
      <c r="C178" s="105" t="s">
        <v>1126</v>
      </c>
      <c r="D178" s="25"/>
      <c r="E178" s="25"/>
      <c r="F178" s="25" t="str">
        <f>IF(Table_Styles[[#This Row],[Font Family]]&lt;&gt;"",Table_Styles[[#This Row],[Font Family]],IF(Table_Styles[[#This Row],[Font Family Default]]&lt;&gt;"",Table_Styles[[#This Row],[Font Family Default]],""))</f>
        <v/>
      </c>
      <c r="G178" s="25"/>
      <c r="H178" s="25"/>
      <c r="I178" s="25" t="str">
        <f>IF(Table_Styles[[#This Row],[Font Size]]&lt;&gt;"",Table_Styles[[#This Row],[Font Size]],IF(Table_Styles[[#This Row],[Font Size Default]]&lt;&gt;"",Table_Styles[[#This Row],[Font Size Default]],""))</f>
        <v/>
      </c>
      <c r="J178" s="25"/>
      <c r="K178" s="25"/>
      <c r="L178" s="25" t="str">
        <f>IF(Table_Styles[[#This Row],[Font Weight]]&lt;&gt;"",Table_Styles[[#This Row],[Font Weight]],IF(Table_Styles[[#This Row],[Font Weight Default]]&lt;&gt;"",Table_Styles[[#This Row],[Font Weight Default]],""))</f>
        <v/>
      </c>
      <c r="M178" s="25"/>
      <c r="N178" s="25"/>
      <c r="O178" s="25" t="str">
        <f>IF(Table_Styles[[#This Row],[Colour]]&lt;&gt;"",Table_Styles[[#This Row],[Colour]],IF(Table_Styles[[#This Row],[Colour Default]]&lt;&gt;"",Table_Styles[[#This Row],[Colour Default]],""))</f>
        <v/>
      </c>
      <c r="P178" s="25"/>
      <c r="Q178" s="25"/>
      <c r="R178" s="25" t="str">
        <f>IF(Table_Styles[[#This Row],[Background]]&lt;&gt;"",Table_Styles[[#This Row],[Background]],IF(Table_Styles[[#This Row],[Background Default]]&lt;&gt;"",Table_Styles[[#This Row],[Background Default]],""))</f>
        <v/>
      </c>
      <c r="S178" s="25"/>
      <c r="T178" s="25"/>
      <c r="U178" s="25" t="str">
        <f>IF(Table_Styles[[#This Row],[Border]]&lt;&gt;"",Table_Styles[[#This Row],[Border]],IF(Table_Styles[[#This Row],[Border Default]]&lt;&gt;"",Table_Styles[[#This Row],[Border Default]],""))</f>
        <v/>
      </c>
      <c r="V178" s="25"/>
      <c r="W178" s="25"/>
      <c r="X178" s="25" t="str">
        <f>IF(Table_Styles[[#This Row],[Border Radius]]&lt;&gt;"",Table_Styles[[#This Row],[Border Radius]],IF(Table_Styles[[#This Row],[Border Radius Default]]&lt;&gt;"",Table_Styles[[#This Row],[Border Radius Default]],""))</f>
        <v/>
      </c>
      <c r="Y178" s="25"/>
      <c r="Z178" s="25">
        <v>0</v>
      </c>
      <c r="AA178" s="25">
        <f>IF(Table_Styles[[#This Row],[MT]]&lt;&gt;"",Table_Styles[[#This Row],[MT]],IF(Table_Styles[[#This Row],[MT Default]]&lt;&gt;"",Table_Styles[[#This Row],[MT Default]],""))</f>
        <v>0</v>
      </c>
      <c r="AB178" s="25"/>
      <c r="AC178" s="25"/>
      <c r="AD178" s="25" t="str">
        <f>IF(Table_Styles[[#This Row],[MR]]&lt;&gt;"",Table_Styles[[#This Row],[MR]],IF(Table_Styles[[#This Row],[MR Default]]&lt;&gt;"",Table_Styles[[#This Row],[MR Default]],""))</f>
        <v/>
      </c>
      <c r="AE178" s="25"/>
      <c r="AF178" s="25"/>
      <c r="AG178" s="25" t="str">
        <f>IF(Table_Styles[[#This Row],[MB]]&lt;&gt;"",Table_Styles[[#This Row],[MB]],IF(Table_Styles[[#This Row],[MB Default]]&lt;&gt;"",Table_Styles[[#This Row],[MB Default]],""))</f>
        <v/>
      </c>
      <c r="AH178" s="25"/>
      <c r="AI178" s="25"/>
      <c r="AJ178" s="25" t="str">
        <f>IF(Table_Styles[[#This Row],[ML]]&lt;&gt;"",Table_Styles[[#This Row],[ML]],IF(Table_Styles[[#This Row],[ML Default]]&lt;&gt;"",Table_Styles[[#This Row],[ML Default]],""))</f>
        <v/>
      </c>
      <c r="AK178" s="25"/>
      <c r="AL178" s="25"/>
      <c r="AM178" s="25" t="str">
        <f>IF(Table_Styles[[#This Row],[PT]]&lt;&gt;"",Table_Styles[[#This Row],[PT]],IF(Table_Styles[[#This Row],[PT Default]]&lt;&gt;"",Table_Styles[[#This Row],[PT Default]],""))</f>
        <v/>
      </c>
      <c r="AN178" s="25"/>
      <c r="AO178" s="25"/>
      <c r="AP178" s="25" t="str">
        <f>IF(Table_Styles[[#This Row],[PR]]&lt;&gt;"",Table_Styles[[#This Row],[PR]],IF(Table_Styles[[#This Row],[PR Default]]&lt;&gt;"",Table_Styles[[#This Row],[PR Default]],""))</f>
        <v/>
      </c>
      <c r="AQ178" s="25"/>
      <c r="AR178" s="25"/>
      <c r="AS178" s="25" t="str">
        <f>IF(Table_Styles[[#This Row],[PB]]&lt;&gt;"",Table_Styles[[#This Row],[PB]],IF(Table_Styles[[#This Row],[PB Default]]&lt;&gt;"",Table_Styles[[#This Row],[PB Default]],""))</f>
        <v/>
      </c>
      <c r="AT178" s="25"/>
      <c r="AU178" s="25"/>
      <c r="AV178" s="25" t="str">
        <f>IF(Table_Styles[[#This Row],[PL]]&lt;&gt;"",Table_Styles[[#This Row],[PL]],IF(Table_Styles[[#This Row],[PL Default]]&lt;&gt;"",Table_Styles[[#This Row],[PL Default]],""))</f>
        <v/>
      </c>
      <c r="AW178" s="25"/>
      <c r="AX178" s="25"/>
      <c r="AY178" s="25" t="str">
        <f>IF(Table_Styles[[#This Row],[BT]]&lt;&gt;"",Table_Styles[[#This Row],[BT]],IF(Table_Styles[[#This Row],[BT Default]]&lt;&gt;"",Table_Styles[[#This Row],[BT Default]],""))</f>
        <v/>
      </c>
      <c r="AZ178" s="25"/>
      <c r="BA178" s="25"/>
      <c r="BB178" s="25" t="str">
        <f>IF(Table_Styles[[#This Row],[BR]]&lt;&gt;"",Table_Styles[[#This Row],[BR]],IF(Table_Styles[[#This Row],[BR Default]]&lt;&gt;"",Table_Styles[[#This Row],[BR Default]],""))</f>
        <v/>
      </c>
      <c r="BC178" s="25"/>
      <c r="BD178" s="25"/>
      <c r="BE178" s="25" t="str">
        <f>IF(Table_Styles[[#This Row],[BB]]&lt;&gt;"",Table_Styles[[#This Row],[BB]],IF(Table_Styles[[#This Row],[BB Default]]&lt;&gt;"",Table_Styles[[#This Row],[BB Default]],""))</f>
        <v/>
      </c>
      <c r="BF178" s="25"/>
      <c r="BG178" s="25"/>
      <c r="BH178" s="25" t="str">
        <f>IF(Table_Styles[[#This Row],[BL]]&lt;&gt;"",Table_Styles[[#This Row],[BL]],IF(Table_Styles[[#This Row],[BL Default]]&lt;&gt;"",Table_Styles[[#This Row],[BL Default]],""))</f>
        <v/>
      </c>
      <c r="BI178" s="25"/>
      <c r="BJ178" s="60"/>
      <c r="BK178" s="25" t="str">
        <f>IF(Table_Styles[[#This Row],[Width]]&lt;&gt;"",Table_Styles[[#This Row],[Width]],IF(Table_Styles[[#This Row],[Width Default]]&lt;&gt;"",Table_Styles[[#This Row],[Width Default]],""))</f>
        <v/>
      </c>
      <c r="BL178" s="25"/>
      <c r="BM178" s="25"/>
      <c r="BN178" s="25" t="str">
        <f>IF(Table_Styles[[#This Row],[Height]]&lt;&gt;"",Table_Styles[[#This Row],[Height]],IF(Table_Styles[[#This Row],[Height Default]]&lt;&gt;"",Table_Styles[[#This Row],[Height Default]],""))</f>
        <v/>
      </c>
      <c r="BO178" s="25"/>
      <c r="BP178" s="25"/>
      <c r="BQ178" s="25" t="str">
        <f>IF(Table_Styles[[#This Row],[Top]]&lt;&gt;"",Table_Styles[[#This Row],[Top]],IF(Table_Styles[[#This Row],[Top Default]]&lt;&gt;"",Table_Styles[[#This Row],[Top Default]],""))</f>
        <v/>
      </c>
      <c r="BR178" s="25"/>
      <c r="BS178" s="25"/>
      <c r="BT178" s="25" t="str">
        <f>IF(Table_Styles[[#This Row],[Right]]&lt;&gt;"",Table_Styles[[#This Row],[Right]],IF(Table_Styles[[#This Row],[Right Default]]&lt;&gt;"",Table_Styles[[#This Row],[Right Default]],""))</f>
        <v/>
      </c>
      <c r="BU178" s="25"/>
      <c r="BV178" s="25"/>
      <c r="BW178" s="25" t="str">
        <f>IF(Table_Styles[[#This Row],[Bottom]]&lt;&gt;"",Table_Styles[[#This Row],[Bottom]],IF(Table_Styles[[#This Row],[Bottom Default]]&lt;&gt;"",Table_Styles[[#This Row],[Bottom Default]],""))</f>
        <v/>
      </c>
      <c r="BX178" s="25"/>
      <c r="BY178" s="25"/>
      <c r="BZ178" s="25" t="str">
        <f>IF(Table_Styles[[#This Row],[Left]]&lt;&gt;"",Table_Styles[[#This Row],[Left]],IF(Table_Styles[[#This Row],[Left Default]]&lt;&gt;"",Table_Styles[[#This Row],[Left Default]],""))</f>
        <v/>
      </c>
      <c r="CA178" s="25"/>
      <c r="CB178" s="101" t="str">
        <f>IF(AND(Table_Styles[[#This Row],[Selector]]&lt;&gt;"",Table_Styles[[#This Row],[Font Family Used]]&lt;&gt;"",Table_Styles[[#This Row],[Font Weight Used]]&lt;&gt;""),Table_Styles[[#This Row],[Font Family Used]]&amp;" "&amp;Table_Styles[[#This Row],[Font Weight Used]],"")</f>
        <v/>
      </c>
      <c r="CC178" s="101" t="str">
        <f ca="1">IF(AND(Table_Styles[[#This Row],[Selector]],COUNTIF(OFFSET(CC:CC,0,0,ROW()-1,1),"="&amp;Table_Styles[[#This Row],[Font]])=0),Table_Styles[[#This Row],[Font]],"")</f>
        <v/>
      </c>
      <c r="CD178" s="101" t="str">
        <f ca="1">IF(Table_Styles[[#This Row],[Unique Font]]&lt;&gt;"",
"{""fontFamily"":"""&amp;Table_Styles[[#This Row],[Font Family Used]]&amp;""",""fontWeight"":"&amp;Table_Styles[[#This Row],[Font Weight Used]]&amp;"}","")</f>
        <v/>
      </c>
      <c r="CE17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v>
      </c>
      <c r="CF178" s="101" t="str">
        <f>IF(AND(Table_Styles[[#This Row],[Selector]]&lt;&gt;"", Table_Styles[[#This Row],[Config Properties]]&lt;&gt;""),
Table_Styles[[#This Row],[Selector]]&amp;" { "&amp;Table_Styles[[#This Row],[Config Properties]]&amp;" }","")</f>
        <v>.card h3 { margin-top: 0 }</v>
      </c>
      <c r="CG178" s="101" t="str">
        <f xml:space="preserve">
SUBSTITUTE(SUBSTITUTE(SUBSTITUTE(SUBSTITUTE(SUBSTITUTE(SUBSTITUTE(SUBSTITUTE(SUBSTITUTE(Table_Styles[[#This Row],[Config]],
" {","{"),
"{ ","{"),
" }","}"),
"} ","}"),
" ,",","),
", ",","),
" :",":"),
": ",":")</f>
        <v>.card h3{margin-top:0}</v>
      </c>
    </row>
    <row r="179" spans="2:85" ht="21" customHeight="1">
      <c r="B179" s="104" t="s">
        <v>1124</v>
      </c>
      <c r="C179" s="105" t="s">
        <v>1127</v>
      </c>
      <c r="D179" s="25"/>
      <c r="E179" s="25"/>
      <c r="F179" s="25" t="str">
        <f>IF(Table_Styles[[#This Row],[Font Family]]&lt;&gt;"",Table_Styles[[#This Row],[Font Family]],IF(Table_Styles[[#This Row],[Font Family Default]]&lt;&gt;"",Table_Styles[[#This Row],[Font Family Default]],""))</f>
        <v/>
      </c>
      <c r="G179" s="25"/>
      <c r="H179" s="25"/>
      <c r="I179" s="25" t="str">
        <f>IF(Table_Styles[[#This Row],[Font Size]]&lt;&gt;"",Table_Styles[[#This Row],[Font Size]],IF(Table_Styles[[#This Row],[Font Size Default]]&lt;&gt;"",Table_Styles[[#This Row],[Font Size Default]],""))</f>
        <v/>
      </c>
      <c r="J179" s="25"/>
      <c r="K179" s="25"/>
      <c r="L179" s="25" t="str">
        <f>IF(Table_Styles[[#This Row],[Font Weight]]&lt;&gt;"",Table_Styles[[#This Row],[Font Weight]],IF(Table_Styles[[#This Row],[Font Weight Default]]&lt;&gt;"",Table_Styles[[#This Row],[Font Weight Default]],""))</f>
        <v/>
      </c>
      <c r="M179" s="25"/>
      <c r="N179" s="25"/>
      <c r="O179" s="25" t="str">
        <f>IF(Table_Styles[[#This Row],[Colour]]&lt;&gt;"",Table_Styles[[#This Row],[Colour]],IF(Table_Styles[[#This Row],[Colour Default]]&lt;&gt;"",Table_Styles[[#This Row],[Colour Default]],""))</f>
        <v/>
      </c>
      <c r="P179" s="25"/>
      <c r="Q179" s="25"/>
      <c r="R179" s="25" t="str">
        <f>IF(Table_Styles[[#This Row],[Background]]&lt;&gt;"",Table_Styles[[#This Row],[Background]],IF(Table_Styles[[#This Row],[Background Default]]&lt;&gt;"",Table_Styles[[#This Row],[Background Default]],""))</f>
        <v/>
      </c>
      <c r="S179" s="25"/>
      <c r="T179" s="25"/>
      <c r="U179" s="25" t="str">
        <f>IF(Table_Styles[[#This Row],[Border]]&lt;&gt;"",Table_Styles[[#This Row],[Border]],IF(Table_Styles[[#This Row],[Border Default]]&lt;&gt;"",Table_Styles[[#This Row],[Border Default]],""))</f>
        <v/>
      </c>
      <c r="V179" s="25"/>
      <c r="W179" s="25"/>
      <c r="X179" s="25" t="str">
        <f>IF(Table_Styles[[#This Row],[Border Radius]]&lt;&gt;"",Table_Styles[[#This Row],[Border Radius]],IF(Table_Styles[[#This Row],[Border Radius Default]]&lt;&gt;"",Table_Styles[[#This Row],[Border Radius Default]],""))</f>
        <v/>
      </c>
      <c r="Y179" s="25"/>
      <c r="Z179" s="25"/>
      <c r="AA179" s="25" t="str">
        <f>IF(Table_Styles[[#This Row],[MT]]&lt;&gt;"",Table_Styles[[#This Row],[MT]],IF(Table_Styles[[#This Row],[MT Default]]&lt;&gt;"",Table_Styles[[#This Row],[MT Default]],""))</f>
        <v/>
      </c>
      <c r="AB179" s="25"/>
      <c r="AC179" s="25"/>
      <c r="AD179" s="25" t="str">
        <f>IF(Table_Styles[[#This Row],[MR]]&lt;&gt;"",Table_Styles[[#This Row],[MR]],IF(Table_Styles[[#This Row],[MR Default]]&lt;&gt;"",Table_Styles[[#This Row],[MR Default]],""))</f>
        <v/>
      </c>
      <c r="AE179" s="25"/>
      <c r="AF179" s="25"/>
      <c r="AG179" s="25" t="str">
        <f>IF(Table_Styles[[#This Row],[MB]]&lt;&gt;"",Table_Styles[[#This Row],[MB]],IF(Table_Styles[[#This Row],[MB Default]]&lt;&gt;"",Table_Styles[[#This Row],[MB Default]],""))</f>
        <v/>
      </c>
      <c r="AH179" s="25"/>
      <c r="AI179" s="25"/>
      <c r="AJ179" s="25" t="str">
        <f>IF(Table_Styles[[#This Row],[ML]]&lt;&gt;"",Table_Styles[[#This Row],[ML]],IF(Table_Styles[[#This Row],[ML Default]]&lt;&gt;"",Table_Styles[[#This Row],[ML Default]],""))</f>
        <v/>
      </c>
      <c r="AK179" s="25"/>
      <c r="AL179" s="25"/>
      <c r="AM179" s="25" t="str">
        <f>IF(Table_Styles[[#This Row],[PT]]&lt;&gt;"",Table_Styles[[#This Row],[PT]],IF(Table_Styles[[#This Row],[PT Default]]&lt;&gt;"",Table_Styles[[#This Row],[PT Default]],""))</f>
        <v/>
      </c>
      <c r="AN179" s="25"/>
      <c r="AO179" s="25"/>
      <c r="AP179" s="25" t="str">
        <f>IF(Table_Styles[[#This Row],[PR]]&lt;&gt;"",Table_Styles[[#This Row],[PR]],IF(Table_Styles[[#This Row],[PR Default]]&lt;&gt;"",Table_Styles[[#This Row],[PR Default]],""))</f>
        <v/>
      </c>
      <c r="AQ179" s="25"/>
      <c r="AR179" s="25"/>
      <c r="AS179" s="25" t="str">
        <f>IF(Table_Styles[[#This Row],[PB]]&lt;&gt;"",Table_Styles[[#This Row],[PB]],IF(Table_Styles[[#This Row],[PB Default]]&lt;&gt;"",Table_Styles[[#This Row],[PB Default]],""))</f>
        <v/>
      </c>
      <c r="AT179" s="25"/>
      <c r="AU179" s="25"/>
      <c r="AV179" s="25" t="str">
        <f>IF(Table_Styles[[#This Row],[PL]]&lt;&gt;"",Table_Styles[[#This Row],[PL]],IF(Table_Styles[[#This Row],[PL Default]]&lt;&gt;"",Table_Styles[[#This Row],[PL Default]],""))</f>
        <v/>
      </c>
      <c r="AW179" s="25"/>
      <c r="AX179" s="25"/>
      <c r="AY179" s="25" t="str">
        <f>IF(Table_Styles[[#This Row],[BT]]&lt;&gt;"",Table_Styles[[#This Row],[BT]],IF(Table_Styles[[#This Row],[BT Default]]&lt;&gt;"",Table_Styles[[#This Row],[BT Default]],""))</f>
        <v/>
      </c>
      <c r="AZ179" s="25"/>
      <c r="BA179" s="25"/>
      <c r="BB179" s="25" t="str">
        <f>IF(Table_Styles[[#This Row],[BR]]&lt;&gt;"",Table_Styles[[#This Row],[BR]],IF(Table_Styles[[#This Row],[BR Default]]&lt;&gt;"",Table_Styles[[#This Row],[BR Default]],""))</f>
        <v/>
      </c>
      <c r="BC179" s="25"/>
      <c r="BD179" s="25"/>
      <c r="BE179" s="25" t="str">
        <f>IF(Table_Styles[[#This Row],[BB]]&lt;&gt;"",Table_Styles[[#This Row],[BB]],IF(Table_Styles[[#This Row],[BB Default]]&lt;&gt;"",Table_Styles[[#This Row],[BB Default]],""))</f>
        <v/>
      </c>
      <c r="BF179" s="25"/>
      <c r="BG179" s="25"/>
      <c r="BH179" s="25" t="str">
        <f>IF(Table_Styles[[#This Row],[BL]]&lt;&gt;"",Table_Styles[[#This Row],[BL]],IF(Table_Styles[[#This Row],[BL Default]]&lt;&gt;"",Table_Styles[[#This Row],[BL Default]],""))</f>
        <v/>
      </c>
      <c r="BI179" s="25"/>
      <c r="BJ179" s="60"/>
      <c r="BK179" s="25" t="str">
        <f>IF(Table_Styles[[#This Row],[Width]]&lt;&gt;"",Table_Styles[[#This Row],[Width]],IF(Table_Styles[[#This Row],[Width Default]]&lt;&gt;"",Table_Styles[[#This Row],[Width Default]],""))</f>
        <v/>
      </c>
      <c r="BL179" s="25"/>
      <c r="BM179" s="25"/>
      <c r="BN179" s="25" t="str">
        <f>IF(Table_Styles[[#This Row],[Height]]&lt;&gt;"",Table_Styles[[#This Row],[Height]],IF(Table_Styles[[#This Row],[Height Default]]&lt;&gt;"",Table_Styles[[#This Row],[Height Default]],""))</f>
        <v/>
      </c>
      <c r="BO179" s="25"/>
      <c r="BP179" s="25"/>
      <c r="BQ179" s="25" t="str">
        <f>IF(Table_Styles[[#This Row],[Top]]&lt;&gt;"",Table_Styles[[#This Row],[Top]],IF(Table_Styles[[#This Row],[Top Default]]&lt;&gt;"",Table_Styles[[#This Row],[Top Default]],""))</f>
        <v/>
      </c>
      <c r="BR179" s="25"/>
      <c r="BS179" s="25"/>
      <c r="BT179" s="25" t="str">
        <f>IF(Table_Styles[[#This Row],[Right]]&lt;&gt;"",Table_Styles[[#This Row],[Right]],IF(Table_Styles[[#This Row],[Right Default]]&lt;&gt;"",Table_Styles[[#This Row],[Right Default]],""))</f>
        <v/>
      </c>
      <c r="BU179" s="25"/>
      <c r="BV179" s="25"/>
      <c r="BW179" s="25" t="str">
        <f>IF(Table_Styles[[#This Row],[Bottom]]&lt;&gt;"",Table_Styles[[#This Row],[Bottom]],IF(Table_Styles[[#This Row],[Bottom Default]]&lt;&gt;"",Table_Styles[[#This Row],[Bottom Default]],""))</f>
        <v/>
      </c>
      <c r="BX179" s="25"/>
      <c r="BY179" s="25"/>
      <c r="BZ179" s="25" t="str">
        <f>IF(Table_Styles[[#This Row],[Left]]&lt;&gt;"",Table_Styles[[#This Row],[Left]],IF(Table_Styles[[#This Row],[Left Default]]&lt;&gt;"",Table_Styles[[#This Row],[Left Default]],""))</f>
        <v/>
      </c>
      <c r="CA179" s="25"/>
      <c r="CB179" s="101" t="str">
        <f>IF(AND(Table_Styles[[#This Row],[Selector]]&lt;&gt;"",Table_Styles[[#This Row],[Font Family Used]]&lt;&gt;"",Table_Styles[[#This Row],[Font Weight Used]]&lt;&gt;""),Table_Styles[[#This Row],[Font Family Used]]&amp;" "&amp;Table_Styles[[#This Row],[Font Weight Used]],"")</f>
        <v/>
      </c>
      <c r="CC179" s="101" t="str">
        <f ca="1">IF(AND(Table_Styles[[#This Row],[Selector]],COUNTIF(OFFSET(CC:CC,0,0,ROW()-1,1),"="&amp;Table_Styles[[#This Row],[Font]])=0),Table_Styles[[#This Row],[Font]],"")</f>
        <v/>
      </c>
      <c r="CD179" s="101" t="str">
        <f ca="1">IF(Table_Styles[[#This Row],[Unique Font]]&lt;&gt;"",
"{""fontFamily"":"""&amp;Table_Styles[[#This Row],[Font Family Used]]&amp;""",""fontWeight"":"&amp;Table_Styles[[#This Row],[Font Weight Used]]&amp;"}","")</f>
        <v/>
      </c>
      <c r="CE17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9" s="101" t="str">
        <f>IF(AND(Table_Styles[[#This Row],[Selector]]&lt;&gt;"", Table_Styles[[#This Row],[Config Properties]]&lt;&gt;""),
Table_Styles[[#This Row],[Selector]]&amp;" { "&amp;Table_Styles[[#This Row],[Config Properties]]&amp;" }","")</f>
        <v/>
      </c>
      <c r="CG179" s="101" t="str">
        <f xml:space="preserve">
SUBSTITUTE(SUBSTITUTE(SUBSTITUTE(SUBSTITUTE(SUBSTITUTE(SUBSTITUTE(SUBSTITUTE(SUBSTITUTE(Table_Styles[[#This Row],[Config]],
" {","{"),
"{ ","{"),
" }","}"),
"} ","}"),
" ,",","),
", ",","),
" :",":"),
": ",":")</f>
        <v/>
      </c>
    </row>
    <row r="180" spans="2:85" ht="29.25" thickBot="1">
      <c r="B180" s="4" t="s">
        <v>536</v>
      </c>
      <c r="C180" s="4"/>
      <c r="D180" s="4"/>
      <c r="E180" s="4"/>
      <c r="F180" s="4" t="str">
        <f>IF(Table_Styles[[#This Row],[Font Family]]&lt;&gt;"",Table_Styles[[#This Row],[Font Family]],IF(Table_Styles[[#This Row],[Font Family Default]]&lt;&gt;"",Table_Styles[[#This Row],[Font Family Default]],""))</f>
        <v/>
      </c>
      <c r="G180" s="4"/>
      <c r="H180" s="4"/>
      <c r="I180" s="4" t="str">
        <f>IF(Table_Styles[[#This Row],[Font Size]]&lt;&gt;"",Table_Styles[[#This Row],[Font Size]],IF(Table_Styles[[#This Row],[Font Size Default]]&lt;&gt;"",Table_Styles[[#This Row],[Font Size Default]],""))</f>
        <v/>
      </c>
      <c r="J180" s="4"/>
      <c r="K180" s="4"/>
      <c r="L180" s="4" t="str">
        <f>IF(Table_Styles[[#This Row],[Font Weight]]&lt;&gt;"",Table_Styles[[#This Row],[Font Weight]],IF(Table_Styles[[#This Row],[Font Weight Default]]&lt;&gt;"",Table_Styles[[#This Row],[Font Weight Default]],""))</f>
        <v/>
      </c>
      <c r="M180" s="4"/>
      <c r="N180" s="4"/>
      <c r="O180" s="4" t="str">
        <f>IF(Table_Styles[[#This Row],[Colour]]&lt;&gt;"",Table_Styles[[#This Row],[Colour]],IF(Table_Styles[[#This Row],[Colour Default]]&lt;&gt;"",Table_Styles[[#This Row],[Colour Default]],""))</f>
        <v/>
      </c>
      <c r="P180" s="4"/>
      <c r="Q180" s="4"/>
      <c r="R180" s="4" t="str">
        <f>IF(Table_Styles[[#This Row],[Background]]&lt;&gt;"",Table_Styles[[#This Row],[Background]],IF(Table_Styles[[#This Row],[Background Default]]&lt;&gt;"",Table_Styles[[#This Row],[Background Default]],""))</f>
        <v/>
      </c>
      <c r="S180" s="4"/>
      <c r="T180" s="4"/>
      <c r="U180" s="4" t="str">
        <f>IF(Table_Styles[[#This Row],[Border]]&lt;&gt;"",Table_Styles[[#This Row],[Border]],IF(Table_Styles[[#This Row],[Border Default]]&lt;&gt;"",Table_Styles[[#This Row],[Border Default]],""))</f>
        <v/>
      </c>
      <c r="V180" s="4"/>
      <c r="W180" s="4"/>
      <c r="X180" s="4" t="str">
        <f>IF(Table_Styles[[#This Row],[Border Radius]]&lt;&gt;"",Table_Styles[[#This Row],[Border Radius]],IF(Table_Styles[[#This Row],[Border Radius Default]]&lt;&gt;"",Table_Styles[[#This Row],[Border Radius Default]],""))</f>
        <v/>
      </c>
      <c r="Y180" s="4"/>
      <c r="Z180" s="4"/>
      <c r="AA180" s="4" t="str">
        <f>IF(Table_Styles[[#This Row],[MT]]&lt;&gt;"",Table_Styles[[#This Row],[MT]],IF(Table_Styles[[#This Row],[MT Default]]&lt;&gt;"",Table_Styles[[#This Row],[MT Default]],""))</f>
        <v/>
      </c>
      <c r="AB180" s="4"/>
      <c r="AC180" s="4"/>
      <c r="AD180" s="4" t="str">
        <f>IF(Table_Styles[[#This Row],[MR]]&lt;&gt;"",Table_Styles[[#This Row],[MR]],IF(Table_Styles[[#This Row],[MR Default]]&lt;&gt;"",Table_Styles[[#This Row],[MR Default]],""))</f>
        <v/>
      </c>
      <c r="AE180" s="4"/>
      <c r="AF180" s="4"/>
      <c r="AG180" s="4" t="str">
        <f>IF(Table_Styles[[#This Row],[MB]]&lt;&gt;"",Table_Styles[[#This Row],[MB]],IF(Table_Styles[[#This Row],[MB Default]]&lt;&gt;"",Table_Styles[[#This Row],[MB Default]],""))</f>
        <v/>
      </c>
      <c r="AH180" s="4"/>
      <c r="AI180" s="4"/>
      <c r="AJ180" s="4" t="str">
        <f>IF(Table_Styles[[#This Row],[ML]]&lt;&gt;"",Table_Styles[[#This Row],[ML]],IF(Table_Styles[[#This Row],[ML Default]]&lt;&gt;"",Table_Styles[[#This Row],[ML Default]],""))</f>
        <v/>
      </c>
      <c r="AK180" s="4"/>
      <c r="AL180" s="4"/>
      <c r="AM180" s="4" t="str">
        <f>IF(Table_Styles[[#This Row],[PT]]&lt;&gt;"",Table_Styles[[#This Row],[PT]],IF(Table_Styles[[#This Row],[PT Default]]&lt;&gt;"",Table_Styles[[#This Row],[PT Default]],""))</f>
        <v/>
      </c>
      <c r="AN180" s="4"/>
      <c r="AO180" s="4"/>
      <c r="AP180" s="4" t="str">
        <f>IF(Table_Styles[[#This Row],[PR]]&lt;&gt;"",Table_Styles[[#This Row],[PR]],IF(Table_Styles[[#This Row],[PR Default]]&lt;&gt;"",Table_Styles[[#This Row],[PR Default]],""))</f>
        <v/>
      </c>
      <c r="AQ180" s="4"/>
      <c r="AR180" s="4"/>
      <c r="AS180" s="4" t="str">
        <f>IF(Table_Styles[[#This Row],[PB]]&lt;&gt;"",Table_Styles[[#This Row],[PB]],IF(Table_Styles[[#This Row],[PB Default]]&lt;&gt;"",Table_Styles[[#This Row],[PB Default]],""))</f>
        <v/>
      </c>
      <c r="AT180" s="4"/>
      <c r="AU180" s="4"/>
      <c r="AV180" s="4" t="str">
        <f>IF(Table_Styles[[#This Row],[PL]]&lt;&gt;"",Table_Styles[[#This Row],[PL]],IF(Table_Styles[[#This Row],[PL Default]]&lt;&gt;"",Table_Styles[[#This Row],[PL Default]],""))</f>
        <v/>
      </c>
      <c r="AW180" s="4"/>
      <c r="AX180" s="4"/>
      <c r="AY180" s="4" t="str">
        <f>IF(Table_Styles[[#This Row],[BT]]&lt;&gt;"",Table_Styles[[#This Row],[BT]],IF(Table_Styles[[#This Row],[BT Default]]&lt;&gt;"",Table_Styles[[#This Row],[BT Default]],""))</f>
        <v/>
      </c>
      <c r="AZ180" s="4"/>
      <c r="BA180" s="4"/>
      <c r="BB180" s="4" t="str">
        <f>IF(Table_Styles[[#This Row],[BR]]&lt;&gt;"",Table_Styles[[#This Row],[BR]],IF(Table_Styles[[#This Row],[BR Default]]&lt;&gt;"",Table_Styles[[#This Row],[BR Default]],""))</f>
        <v/>
      </c>
      <c r="BC180" s="4"/>
      <c r="BD180" s="4"/>
      <c r="BE180" s="4" t="str">
        <f>IF(Table_Styles[[#This Row],[BB]]&lt;&gt;"",Table_Styles[[#This Row],[BB]],IF(Table_Styles[[#This Row],[BB Default]]&lt;&gt;"",Table_Styles[[#This Row],[BB Default]],""))</f>
        <v/>
      </c>
      <c r="BF180" s="4"/>
      <c r="BG180" s="4"/>
      <c r="BH180" s="4" t="str">
        <f>IF(Table_Styles[[#This Row],[BL]]&lt;&gt;"",Table_Styles[[#This Row],[BL]],IF(Table_Styles[[#This Row],[BL Default]]&lt;&gt;"",Table_Styles[[#This Row],[BL Default]],""))</f>
        <v/>
      </c>
      <c r="BI180" s="4"/>
      <c r="BJ180" s="4"/>
      <c r="BK180" s="4" t="str">
        <f>IF(Table_Styles[[#This Row],[Width]]&lt;&gt;"",Table_Styles[[#This Row],[Width]],IF(Table_Styles[[#This Row],[Width Default]]&lt;&gt;"",Table_Styles[[#This Row],[Width Default]],""))</f>
        <v/>
      </c>
      <c r="BL180" s="4"/>
      <c r="BM180" s="4"/>
      <c r="BN180" s="4" t="str">
        <f>IF(Table_Styles[[#This Row],[Height]]&lt;&gt;"",Table_Styles[[#This Row],[Height]],IF(Table_Styles[[#This Row],[Height Default]]&lt;&gt;"",Table_Styles[[#This Row],[Height Default]],""))</f>
        <v/>
      </c>
      <c r="BO180" s="4"/>
      <c r="BP180" s="4"/>
      <c r="BQ180" s="4" t="str">
        <f>IF(Table_Styles[[#This Row],[Top]]&lt;&gt;"",Table_Styles[[#This Row],[Top]],IF(Table_Styles[[#This Row],[Top Default]]&lt;&gt;"",Table_Styles[[#This Row],[Top Default]],""))</f>
        <v/>
      </c>
      <c r="BR180" s="4"/>
      <c r="BS180" s="4"/>
      <c r="BT180" s="4" t="str">
        <f>IF(Table_Styles[[#This Row],[Right]]&lt;&gt;"",Table_Styles[[#This Row],[Right]],IF(Table_Styles[[#This Row],[Right Default]]&lt;&gt;"",Table_Styles[[#This Row],[Right Default]],""))</f>
        <v/>
      </c>
      <c r="BU180" s="4"/>
      <c r="BV180" s="4"/>
      <c r="BW180" s="4" t="str">
        <f>IF(Table_Styles[[#This Row],[Bottom]]&lt;&gt;"",Table_Styles[[#This Row],[Bottom]],IF(Table_Styles[[#This Row],[Bottom Default]]&lt;&gt;"",Table_Styles[[#This Row],[Bottom Default]],""))</f>
        <v/>
      </c>
      <c r="BX180" s="4"/>
      <c r="BY180" s="4"/>
      <c r="BZ180" s="4" t="str">
        <f>IF(Table_Styles[[#This Row],[Left]]&lt;&gt;"",Table_Styles[[#This Row],[Left]],IF(Table_Styles[[#This Row],[Left Default]]&lt;&gt;"",Table_Styles[[#This Row],[Left Default]],""))</f>
        <v/>
      </c>
      <c r="CA180" s="4"/>
      <c r="CB180" s="4" t="str">
        <f>IF(AND(Table_Styles[[#This Row],[Selector]]&lt;&gt;"",Table_Styles[[#This Row],[Font Family Used]]&lt;&gt;"",Table_Styles[[#This Row],[Font Weight Used]]&lt;&gt;""),Table_Styles[[#This Row],[Font Family Used]]&amp;" "&amp;Table_Styles[[#This Row],[Font Weight Used]],"")</f>
        <v/>
      </c>
      <c r="CC180" s="4" t="str">
        <f ca="1">IF(AND(Table_Styles[[#This Row],[Selector]],COUNTIF(OFFSET(CC:CC,0,0,ROW()-1,1),"="&amp;Table_Styles[[#This Row],[Font]])=0),Table_Styles[[#This Row],[Font]],"")</f>
        <v/>
      </c>
      <c r="CD180" s="4" t="str">
        <f ca="1">IF(Table_Styles[[#This Row],[Unique Font]]&lt;&gt;"",
"{""fontFamily"":"""&amp;Table_Styles[[#This Row],[Font Family Used]]&amp;""",""fontWeight"":"&amp;Table_Styles[[#This Row],[Font Weight Used]]&amp;"}","")</f>
        <v/>
      </c>
      <c r="CE180" s="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0" s="4" t="str">
        <f>IF(AND(Table_Styles[[#This Row],[Selector]]&lt;&gt;"", Table_Styles[[#This Row],[Config Properties]]&lt;&gt;""),
Table_Styles[[#This Row],[Selector]]&amp;" { "&amp;Table_Styles[[#This Row],[Config Properties]]&amp;" }","")</f>
        <v/>
      </c>
      <c r="CG180" s="4" t="str">
        <f xml:space="preserve">
SUBSTITUTE(SUBSTITUTE(SUBSTITUTE(SUBSTITUTE(SUBSTITUTE(SUBSTITUTE(SUBSTITUTE(SUBSTITUTE(Table_Styles[[#This Row],[Config]],
" {","{"),
"{ ","{"),
" }","}"),
"} ","}"),
" ,",","),
", ",","),
" :",":"),
": ",":")</f>
        <v/>
      </c>
    </row>
    <row r="181" spans="2:85" ht="21" customHeight="1">
      <c r="B181" t="s">
        <v>985</v>
      </c>
      <c r="C181" t="s">
        <v>1026</v>
      </c>
      <c r="D181"/>
      <c r="E181"/>
      <c r="F181" t="str">
        <f>IF(Table_Styles[[#This Row],[Font Family]]&lt;&gt;"",Table_Styles[[#This Row],[Font Family]],IF(Table_Styles[[#This Row],[Font Family Default]]&lt;&gt;"",Table_Styles[[#This Row],[Font Family Default]],""))</f>
        <v/>
      </c>
      <c r="G181"/>
      <c r="H181"/>
      <c r="I181" t="str">
        <f>IF(Table_Styles[[#This Row],[Font Size]]&lt;&gt;"",Table_Styles[[#This Row],[Font Size]],IF(Table_Styles[[#This Row],[Font Size Default]]&lt;&gt;"",Table_Styles[[#This Row],[Font Size Default]],""))</f>
        <v/>
      </c>
      <c r="J181"/>
      <c r="K181"/>
      <c r="L181" t="str">
        <f>IF(Table_Styles[[#This Row],[Font Weight]]&lt;&gt;"",Table_Styles[[#This Row],[Font Weight]],IF(Table_Styles[[#This Row],[Font Weight Default]]&lt;&gt;"",Table_Styles[[#This Row],[Font Weight Default]],""))</f>
        <v/>
      </c>
      <c r="M181"/>
      <c r="N181"/>
      <c r="O181" t="str">
        <f>IF(Table_Styles[[#This Row],[Colour]]&lt;&gt;"",Table_Styles[[#This Row],[Colour]],IF(Table_Styles[[#This Row],[Colour Default]]&lt;&gt;"",Table_Styles[[#This Row],[Colour Default]],""))</f>
        <v/>
      </c>
      <c r="P181"/>
      <c r="Q181"/>
      <c r="R181" t="str">
        <f>IF(Table_Styles[[#This Row],[Background]]&lt;&gt;"",Table_Styles[[#This Row],[Background]],IF(Table_Styles[[#This Row],[Background Default]]&lt;&gt;"",Table_Styles[[#This Row],[Background Default]],""))</f>
        <v/>
      </c>
      <c r="S181"/>
      <c r="T181"/>
      <c r="U181" t="str">
        <f>IF(Table_Styles[[#This Row],[Border]]&lt;&gt;"",Table_Styles[[#This Row],[Border]],IF(Table_Styles[[#This Row],[Border Default]]&lt;&gt;"",Table_Styles[[#This Row],[Border Default]],""))</f>
        <v/>
      </c>
      <c r="V181"/>
      <c r="W181"/>
      <c r="X181" t="str">
        <f>IF(Table_Styles[[#This Row],[Border Radius]]&lt;&gt;"",Table_Styles[[#This Row],[Border Radius]],IF(Table_Styles[[#This Row],[Border Radius Default]]&lt;&gt;"",Table_Styles[[#This Row],[Border Radius Default]],""))</f>
        <v/>
      </c>
      <c r="Y181"/>
      <c r="Z181" s="6" t="s">
        <v>392</v>
      </c>
      <c r="AA181" t="str">
        <f>IF(Table_Styles[[#This Row],[MT]]&lt;&gt;"",Table_Styles[[#This Row],[MT]],IF(Table_Styles[[#This Row],[MT Default]]&lt;&gt;"",Table_Styles[[#This Row],[MT Default]],""))</f>
        <v>10px</v>
      </c>
      <c r="AB181"/>
      <c r="AC181"/>
      <c r="AD181" t="str">
        <f>IF(Table_Styles[[#This Row],[MR]]&lt;&gt;"",Table_Styles[[#This Row],[MR]],IF(Table_Styles[[#This Row],[MR Default]]&lt;&gt;"",Table_Styles[[#This Row],[MR Default]],""))</f>
        <v/>
      </c>
      <c r="AE181"/>
      <c r="AF181"/>
      <c r="AG181" t="str">
        <f>IF(Table_Styles[[#This Row],[MB]]&lt;&gt;"",Table_Styles[[#This Row],[MB]],IF(Table_Styles[[#This Row],[MB Default]]&lt;&gt;"",Table_Styles[[#This Row],[MB Default]],""))</f>
        <v/>
      </c>
      <c r="AH181"/>
      <c r="AI181"/>
      <c r="AJ181" t="str">
        <f>IF(Table_Styles[[#This Row],[ML]]&lt;&gt;"",Table_Styles[[#This Row],[ML]],IF(Table_Styles[[#This Row],[ML Default]]&lt;&gt;"",Table_Styles[[#This Row],[ML Default]],""))</f>
        <v/>
      </c>
      <c r="AK181"/>
      <c r="AL181"/>
      <c r="AM181" t="str">
        <f>IF(Table_Styles[[#This Row],[PT]]&lt;&gt;"",Table_Styles[[#This Row],[PT]],IF(Table_Styles[[#This Row],[PT Default]]&lt;&gt;"",Table_Styles[[#This Row],[PT Default]],""))</f>
        <v/>
      </c>
      <c r="AN181"/>
      <c r="AO181"/>
      <c r="AP181" t="str">
        <f>IF(Table_Styles[[#This Row],[PR]]&lt;&gt;"",Table_Styles[[#This Row],[PR]],IF(Table_Styles[[#This Row],[PR Default]]&lt;&gt;"",Table_Styles[[#This Row],[PR Default]],""))</f>
        <v/>
      </c>
      <c r="AQ181"/>
      <c r="AR181"/>
      <c r="AS181" t="str">
        <f>IF(Table_Styles[[#This Row],[PB]]&lt;&gt;"",Table_Styles[[#This Row],[PB]],IF(Table_Styles[[#This Row],[PB Default]]&lt;&gt;"",Table_Styles[[#This Row],[PB Default]],""))</f>
        <v/>
      </c>
      <c r="AT181"/>
      <c r="AU181"/>
      <c r="AV181" t="str">
        <f>IF(Table_Styles[[#This Row],[PL]]&lt;&gt;"",Table_Styles[[#This Row],[PL]],IF(Table_Styles[[#This Row],[PL Default]]&lt;&gt;"",Table_Styles[[#This Row],[PL Default]],""))</f>
        <v/>
      </c>
      <c r="AW181"/>
      <c r="AX181"/>
      <c r="AY181" t="str">
        <f>IF(Table_Styles[[#This Row],[BT]]&lt;&gt;"",Table_Styles[[#This Row],[BT]],IF(Table_Styles[[#This Row],[BT Default]]&lt;&gt;"",Table_Styles[[#This Row],[BT Default]],""))</f>
        <v/>
      </c>
      <c r="AZ181"/>
      <c r="BA181"/>
      <c r="BB181" t="str">
        <f>IF(Table_Styles[[#This Row],[BR]]&lt;&gt;"",Table_Styles[[#This Row],[BR]],IF(Table_Styles[[#This Row],[BR Default]]&lt;&gt;"",Table_Styles[[#This Row],[BR Default]],""))</f>
        <v/>
      </c>
      <c r="BC181"/>
      <c r="BD181"/>
      <c r="BE181" t="str">
        <f>IF(Table_Styles[[#This Row],[BB]]&lt;&gt;"",Table_Styles[[#This Row],[BB]],IF(Table_Styles[[#This Row],[BB Default]]&lt;&gt;"",Table_Styles[[#This Row],[BB Default]],""))</f>
        <v/>
      </c>
      <c r="BF181"/>
      <c r="BG181"/>
      <c r="BH181" t="str">
        <f>IF(Table_Styles[[#This Row],[BL]]&lt;&gt;"",Table_Styles[[#This Row],[BL]],IF(Table_Styles[[#This Row],[BL Default]]&lt;&gt;"",Table_Styles[[#This Row],[BL Default]],""))</f>
        <v/>
      </c>
      <c r="BI181" s="265"/>
      <c r="BJ181" s="265" t="s">
        <v>483</v>
      </c>
      <c r="BK181" t="str">
        <f>IF(Table_Styles[[#This Row],[Width]]&lt;&gt;"",Table_Styles[[#This Row],[Width]],IF(Table_Styles[[#This Row],[Width Default]]&lt;&gt;"",Table_Styles[[#This Row],[Width Default]],""))</f>
        <v>100%</v>
      </c>
      <c r="BL181"/>
      <c r="BM181"/>
      <c r="BN181" t="str">
        <f>IF(Table_Styles[[#This Row],[Height]]&lt;&gt;"",Table_Styles[[#This Row],[Height]],IF(Table_Styles[[#This Row],[Height Default]]&lt;&gt;"",Table_Styles[[#This Row],[Height Default]],""))</f>
        <v/>
      </c>
      <c r="BO181"/>
      <c r="BP181"/>
      <c r="BQ181" t="str">
        <f>IF(Table_Styles[[#This Row],[Top]]&lt;&gt;"",Table_Styles[[#This Row],[Top]],IF(Table_Styles[[#This Row],[Top Default]]&lt;&gt;"",Table_Styles[[#This Row],[Top Default]],""))</f>
        <v/>
      </c>
      <c r="BR181"/>
      <c r="BS181"/>
      <c r="BT181" t="str">
        <f>IF(Table_Styles[[#This Row],[Right]]&lt;&gt;"",Table_Styles[[#This Row],[Right]],IF(Table_Styles[[#This Row],[Right Default]]&lt;&gt;"",Table_Styles[[#This Row],[Right Default]],""))</f>
        <v/>
      </c>
      <c r="BU181"/>
      <c r="BV181"/>
      <c r="BW181" t="str">
        <f>IF(Table_Styles[[#This Row],[Bottom]]&lt;&gt;"",Table_Styles[[#This Row],[Bottom]],IF(Table_Styles[[#This Row],[Bottom Default]]&lt;&gt;"",Table_Styles[[#This Row],[Bottom Default]],""))</f>
        <v/>
      </c>
      <c r="BX181"/>
      <c r="BY181"/>
      <c r="BZ181" t="str">
        <f>IF(Table_Styles[[#This Row],[Left]]&lt;&gt;"",Table_Styles[[#This Row],[Left]],IF(Table_Styles[[#This Row],[Left Default]]&lt;&gt;"",Table_Styles[[#This Row],[Left Default]],""))</f>
        <v/>
      </c>
      <c r="CA181"/>
      <c r="CB181" t="str">
        <f>IF(AND(Table_Styles[[#This Row],[Selector]]&lt;&gt;"",Table_Styles[[#This Row],[Font Family Used]]&lt;&gt;"",Table_Styles[[#This Row],[Font Weight Used]]&lt;&gt;""),Table_Styles[[#This Row],[Font Family Used]]&amp;" "&amp;Table_Styles[[#This Row],[Font Weight Used]],"")</f>
        <v/>
      </c>
      <c r="CC181" t="str">
        <f ca="1">IF(AND(Table_Styles[[#This Row],[Selector]],COUNTIF(OFFSET(CC:CC,0,0,ROW()-1,1),"="&amp;Table_Styles[[#This Row],[Font]])=0),Table_Styles[[#This Row],[Font]],"")</f>
        <v/>
      </c>
      <c r="CD181" t="str">
        <f ca="1">IF(Table_Styles[[#This Row],[Unique Font]]&lt;&gt;"",
"{""fontFamily"":"""&amp;Table_Styles[[#This Row],[Font Family Used]]&amp;""",""fontWeight"":"&amp;Table_Styles[[#This Row],[Font Weight Used]]&amp;"}","")</f>
        <v/>
      </c>
      <c r="CE18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10px;width: 100%</v>
      </c>
      <c r="CF181" t="str">
        <f>IF(AND(Table_Styles[[#This Row],[Selector]]&lt;&gt;"", Table_Styles[[#This Row],[Config Properties]]&lt;&gt;""),
Table_Styles[[#This Row],[Selector]]&amp;" { "&amp;Table_Styles[[#This Row],[Config Properties]]&amp;" }","")</f>
        <v>.summary-table { margin-top: 10px;width: 100% }</v>
      </c>
      <c r="CG181" t="str">
        <f xml:space="preserve">
SUBSTITUTE(SUBSTITUTE(SUBSTITUTE(SUBSTITUTE(SUBSTITUTE(SUBSTITUTE(SUBSTITUTE(SUBSTITUTE(Table_Styles[[#This Row],[Config]],
" {","{"),
"{ ","{"),
" }","}"),
"} ","}"),
" ,",","),
", ",","),
" :",":"),
": ",":")</f>
        <v>.summary-table{margin-top:10px;width:100%}</v>
      </c>
    </row>
    <row r="182" spans="2:85" ht="21" customHeight="1">
      <c r="B182" t="s">
        <v>1106</v>
      </c>
      <c r="C182" t="s">
        <v>1105</v>
      </c>
      <c r="D182"/>
      <c r="E182"/>
      <c r="F182" t="str">
        <f>IF(Table_Styles[[#This Row],[Font Family]]&lt;&gt;"",Table_Styles[[#This Row],[Font Family]],IF(Table_Styles[[#This Row],[Font Family Default]]&lt;&gt;"",Table_Styles[[#This Row],[Font Family Default]],""))</f>
        <v/>
      </c>
      <c r="G182"/>
      <c r="H182"/>
      <c r="I182" t="str">
        <f>IF(Table_Styles[[#This Row],[Font Size]]&lt;&gt;"",Table_Styles[[#This Row],[Font Size]],IF(Table_Styles[[#This Row],[Font Size Default]]&lt;&gt;"",Table_Styles[[#This Row],[Font Size Default]],""))</f>
        <v/>
      </c>
      <c r="J182"/>
      <c r="K182"/>
      <c r="L182" t="str">
        <f>IF(Table_Styles[[#This Row],[Font Weight]]&lt;&gt;"",Table_Styles[[#This Row],[Font Weight]],IF(Table_Styles[[#This Row],[Font Weight Default]]&lt;&gt;"",Table_Styles[[#This Row],[Font Weight Default]],""))</f>
        <v/>
      </c>
      <c r="M182"/>
      <c r="N182"/>
      <c r="O182" t="str">
        <f>IF(Table_Styles[[#This Row],[Colour]]&lt;&gt;"",Table_Styles[[#This Row],[Colour]],IF(Table_Styles[[#This Row],[Colour Default]]&lt;&gt;"",Table_Styles[[#This Row],[Colour Default]],""))</f>
        <v/>
      </c>
      <c r="P182"/>
      <c r="Q182"/>
      <c r="R182" t="str">
        <f>IF(Table_Styles[[#This Row],[Background]]&lt;&gt;"",Table_Styles[[#This Row],[Background]],IF(Table_Styles[[#This Row],[Background Default]]&lt;&gt;"",Table_Styles[[#This Row],[Background Default]],""))</f>
        <v/>
      </c>
      <c r="S182"/>
      <c r="T182"/>
      <c r="U182" t="str">
        <f>IF(Table_Styles[[#This Row],[Border]]&lt;&gt;"",Table_Styles[[#This Row],[Border]],IF(Table_Styles[[#This Row],[Border Default]]&lt;&gt;"",Table_Styles[[#This Row],[Border Default]],""))</f>
        <v/>
      </c>
      <c r="V182"/>
      <c r="W182"/>
      <c r="X182" t="str">
        <f>IF(Table_Styles[[#This Row],[Border Radius]]&lt;&gt;"",Table_Styles[[#This Row],[Border Radius]],IF(Table_Styles[[#This Row],[Border Radius Default]]&lt;&gt;"",Table_Styles[[#This Row],[Border Radius Default]],""))</f>
        <v/>
      </c>
      <c r="Y182"/>
      <c r="Z182"/>
      <c r="AA182" t="str">
        <f>IF(Table_Styles[[#This Row],[MT]]&lt;&gt;"",Table_Styles[[#This Row],[MT]],IF(Table_Styles[[#This Row],[MT Default]]&lt;&gt;"",Table_Styles[[#This Row],[MT Default]],""))</f>
        <v/>
      </c>
      <c r="AB182"/>
      <c r="AC182"/>
      <c r="AD182" t="str">
        <f>IF(Table_Styles[[#This Row],[MR]]&lt;&gt;"",Table_Styles[[#This Row],[MR]],IF(Table_Styles[[#This Row],[MR Default]]&lt;&gt;"",Table_Styles[[#This Row],[MR Default]],""))</f>
        <v/>
      </c>
      <c r="AE182"/>
      <c r="AF182"/>
      <c r="AG182" t="str">
        <f>IF(Table_Styles[[#This Row],[MB]]&lt;&gt;"",Table_Styles[[#This Row],[MB]],IF(Table_Styles[[#This Row],[MB Default]]&lt;&gt;"",Table_Styles[[#This Row],[MB Default]],""))</f>
        <v/>
      </c>
      <c r="AH182"/>
      <c r="AI182"/>
      <c r="AJ182" t="str">
        <f>IF(Table_Styles[[#This Row],[ML]]&lt;&gt;"",Table_Styles[[#This Row],[ML]],IF(Table_Styles[[#This Row],[ML Default]]&lt;&gt;"",Table_Styles[[#This Row],[ML Default]],""))</f>
        <v/>
      </c>
      <c r="AK182"/>
      <c r="AL182"/>
      <c r="AM182" t="str">
        <f>IF(Table_Styles[[#This Row],[PT]]&lt;&gt;"",Table_Styles[[#This Row],[PT]],IF(Table_Styles[[#This Row],[PT Default]]&lt;&gt;"",Table_Styles[[#This Row],[PT Default]],""))</f>
        <v/>
      </c>
      <c r="AN182"/>
      <c r="AO182"/>
      <c r="AP182" t="str">
        <f>IF(Table_Styles[[#This Row],[PR]]&lt;&gt;"",Table_Styles[[#This Row],[PR]],IF(Table_Styles[[#This Row],[PR Default]]&lt;&gt;"",Table_Styles[[#This Row],[PR Default]],""))</f>
        <v/>
      </c>
      <c r="AQ182"/>
      <c r="AR182"/>
      <c r="AS182" t="str">
        <f>IF(Table_Styles[[#This Row],[PB]]&lt;&gt;"",Table_Styles[[#This Row],[PB]],IF(Table_Styles[[#This Row],[PB Default]]&lt;&gt;"",Table_Styles[[#This Row],[PB Default]],""))</f>
        <v/>
      </c>
      <c r="AT182"/>
      <c r="AU182"/>
      <c r="AV182" t="str">
        <f>IF(Table_Styles[[#This Row],[PL]]&lt;&gt;"",Table_Styles[[#This Row],[PL]],IF(Table_Styles[[#This Row],[PL Default]]&lt;&gt;"",Table_Styles[[#This Row],[PL Default]],""))</f>
        <v/>
      </c>
      <c r="AW182"/>
      <c r="AX182"/>
      <c r="AY182" t="str">
        <f>IF(Table_Styles[[#This Row],[BT]]&lt;&gt;"",Table_Styles[[#This Row],[BT]],IF(Table_Styles[[#This Row],[BT Default]]&lt;&gt;"",Table_Styles[[#This Row],[BT Default]],""))</f>
        <v/>
      </c>
      <c r="AZ182"/>
      <c r="BA182"/>
      <c r="BB182" t="str">
        <f>IF(Table_Styles[[#This Row],[BR]]&lt;&gt;"",Table_Styles[[#This Row],[BR]],IF(Table_Styles[[#This Row],[BR Default]]&lt;&gt;"",Table_Styles[[#This Row],[BR Default]],""))</f>
        <v/>
      </c>
      <c r="BC182"/>
      <c r="BD182"/>
      <c r="BE182" t="str">
        <f>IF(Table_Styles[[#This Row],[BB]]&lt;&gt;"",Table_Styles[[#This Row],[BB]],IF(Table_Styles[[#This Row],[BB Default]]&lt;&gt;"",Table_Styles[[#This Row],[BB Default]],""))</f>
        <v/>
      </c>
      <c r="BF182"/>
      <c r="BG182"/>
      <c r="BH182" t="str">
        <f>IF(Table_Styles[[#This Row],[BL]]&lt;&gt;"",Table_Styles[[#This Row],[BL]],IF(Table_Styles[[#This Row],[BL Default]]&lt;&gt;"",Table_Styles[[#This Row],[BL Default]],""))</f>
        <v/>
      </c>
      <c r="BI182" s="274"/>
      <c r="BJ182"/>
      <c r="BK182" t="str">
        <f>IF(Table_Styles[[#This Row],[Width]]&lt;&gt;"",Table_Styles[[#This Row],[Width]],IF(Table_Styles[[#This Row],[Width Default]]&lt;&gt;"",Table_Styles[[#This Row],[Width Default]],""))</f>
        <v/>
      </c>
      <c r="BL182"/>
      <c r="BM182"/>
      <c r="BN182" t="str">
        <f>IF(Table_Styles[[#This Row],[Height]]&lt;&gt;"",Table_Styles[[#This Row],[Height]],IF(Table_Styles[[#This Row],[Height Default]]&lt;&gt;"",Table_Styles[[#This Row],[Height Default]],""))</f>
        <v/>
      </c>
      <c r="BO182"/>
      <c r="BP182"/>
      <c r="BQ182" t="str">
        <f>IF(Table_Styles[[#This Row],[Top]]&lt;&gt;"",Table_Styles[[#This Row],[Top]],IF(Table_Styles[[#This Row],[Top Default]]&lt;&gt;"",Table_Styles[[#This Row],[Top Default]],""))</f>
        <v/>
      </c>
      <c r="BR182"/>
      <c r="BS182"/>
      <c r="BT182" t="str">
        <f>IF(Table_Styles[[#This Row],[Right]]&lt;&gt;"",Table_Styles[[#This Row],[Right]],IF(Table_Styles[[#This Row],[Right Default]]&lt;&gt;"",Table_Styles[[#This Row],[Right Default]],""))</f>
        <v/>
      </c>
      <c r="BU182"/>
      <c r="BV182"/>
      <c r="BW182" t="str">
        <f>IF(Table_Styles[[#This Row],[Bottom]]&lt;&gt;"",Table_Styles[[#This Row],[Bottom]],IF(Table_Styles[[#This Row],[Bottom Default]]&lt;&gt;"",Table_Styles[[#This Row],[Bottom Default]],""))</f>
        <v/>
      </c>
      <c r="BX182"/>
      <c r="BY182"/>
      <c r="BZ182" t="str">
        <f>IF(Table_Styles[[#This Row],[Left]]&lt;&gt;"",Table_Styles[[#This Row],[Left]],IF(Table_Styles[[#This Row],[Left Default]]&lt;&gt;"",Table_Styles[[#This Row],[Left Default]],""))</f>
        <v/>
      </c>
      <c r="CA182"/>
      <c r="CB182" t="str">
        <f>IF(AND(Table_Styles[[#This Row],[Selector]]&lt;&gt;"",Table_Styles[[#This Row],[Font Family Used]]&lt;&gt;"",Table_Styles[[#This Row],[Font Weight Used]]&lt;&gt;""),Table_Styles[[#This Row],[Font Family Used]]&amp;" "&amp;Table_Styles[[#This Row],[Font Weight Used]],"")</f>
        <v/>
      </c>
      <c r="CC182" t="str">
        <f ca="1">IF(AND(Table_Styles[[#This Row],[Selector]],COUNTIF(OFFSET(CC:CC,0,0,ROW()-1,1),"="&amp;Table_Styles[[#This Row],[Font]])=0),Table_Styles[[#This Row],[Font]],"")</f>
        <v/>
      </c>
      <c r="CD182" t="str">
        <f ca="1">IF(Table_Styles[[#This Row],[Unique Font]]&lt;&gt;"",
"{""fontFamily"":"""&amp;Table_Styles[[#This Row],[Font Family Used]]&amp;""",""fontWeight"":"&amp;Table_Styles[[#This Row],[Font Weight Used]]&amp;"}","")</f>
        <v/>
      </c>
      <c r="CE18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2" t="str">
        <f>IF(AND(Table_Styles[[#This Row],[Selector]]&lt;&gt;"", Table_Styles[[#This Row],[Config Properties]]&lt;&gt;""),
Table_Styles[[#This Row],[Selector]]&amp;" { "&amp;Table_Styles[[#This Row],[Config Properties]]&amp;" }","")</f>
        <v/>
      </c>
      <c r="CG182" t="str">
        <f xml:space="preserve">
SUBSTITUTE(SUBSTITUTE(SUBSTITUTE(SUBSTITUTE(SUBSTITUTE(SUBSTITUTE(SUBSTITUTE(SUBSTITUTE(Table_Styles[[#This Row],[Config]],
" {","{"),
"{ ","{"),
" }","}"),
"} ","}"),
" ,",","),
", ",","),
" :",":"),
": ",":")</f>
        <v/>
      </c>
    </row>
    <row r="183" spans="2:85" ht="21" hidden="1" customHeight="1" thickBot="1">
      <c r="B183" t="s">
        <v>1106</v>
      </c>
      <c r="C183" t="s">
        <v>1105</v>
      </c>
      <c r="D183"/>
      <c r="E183"/>
      <c r="F183" t="str">
        <f>IF(Table_Styles[[#This Row],[Font Family]]&lt;&gt;"",Table_Styles[[#This Row],[Font Family]],IF(Table_Styles[[#This Row],[Font Family Default]]&lt;&gt;"",Table_Styles[[#This Row],[Font Family Default]],""))</f>
        <v/>
      </c>
      <c r="G183"/>
      <c r="H183"/>
      <c r="I183" t="str">
        <f>IF(Table_Styles[[#This Row],[Font Size]]&lt;&gt;"",Table_Styles[[#This Row],[Font Size]],IF(Table_Styles[[#This Row],[Font Size Default]]&lt;&gt;"",Table_Styles[[#This Row],[Font Size Default]],""))</f>
        <v/>
      </c>
      <c r="J183"/>
      <c r="K183"/>
      <c r="L183" t="str">
        <f>IF(Table_Styles[[#This Row],[Font Weight]]&lt;&gt;"",Table_Styles[[#This Row],[Font Weight]],IF(Table_Styles[[#This Row],[Font Weight Default]]&lt;&gt;"",Table_Styles[[#This Row],[Font Weight Default]],""))</f>
        <v/>
      </c>
      <c r="M183"/>
      <c r="N183"/>
      <c r="O183" t="str">
        <f>IF(Table_Styles[[#This Row],[Colour]]&lt;&gt;"",Table_Styles[[#This Row],[Colour]],IF(Table_Styles[[#This Row],[Colour Default]]&lt;&gt;"",Table_Styles[[#This Row],[Colour Default]],""))</f>
        <v/>
      </c>
      <c r="P183"/>
      <c r="Q183"/>
      <c r="R183" t="str">
        <f>IF(Table_Styles[[#This Row],[Background]]&lt;&gt;"",Table_Styles[[#This Row],[Background]],IF(Table_Styles[[#This Row],[Background Default]]&lt;&gt;"",Table_Styles[[#This Row],[Background Default]],""))</f>
        <v/>
      </c>
      <c r="S183"/>
      <c r="T183"/>
      <c r="U183" t="str">
        <f>IF(Table_Styles[[#This Row],[Border]]&lt;&gt;"",Table_Styles[[#This Row],[Border]],IF(Table_Styles[[#This Row],[Border Default]]&lt;&gt;"",Table_Styles[[#This Row],[Border Default]],""))</f>
        <v/>
      </c>
      <c r="V183"/>
      <c r="W183"/>
      <c r="X183" t="str">
        <f>IF(Table_Styles[[#This Row],[Border Radius]]&lt;&gt;"",Table_Styles[[#This Row],[Border Radius]],IF(Table_Styles[[#This Row],[Border Radius Default]]&lt;&gt;"",Table_Styles[[#This Row],[Border Radius Default]],""))</f>
        <v/>
      </c>
      <c r="Y183"/>
      <c r="Z183"/>
      <c r="AA183" t="str">
        <f>IF(Table_Styles[[#This Row],[MT]]&lt;&gt;"",Table_Styles[[#This Row],[MT]],IF(Table_Styles[[#This Row],[MT Default]]&lt;&gt;"",Table_Styles[[#This Row],[MT Default]],""))</f>
        <v/>
      </c>
      <c r="AB183"/>
      <c r="AC183"/>
      <c r="AD183" t="str">
        <f>IF(Table_Styles[[#This Row],[MR]]&lt;&gt;"",Table_Styles[[#This Row],[MR]],IF(Table_Styles[[#This Row],[MR Default]]&lt;&gt;"",Table_Styles[[#This Row],[MR Default]],""))</f>
        <v/>
      </c>
      <c r="AE183"/>
      <c r="AF183"/>
      <c r="AG183" t="str">
        <f>IF(Table_Styles[[#This Row],[MB]]&lt;&gt;"",Table_Styles[[#This Row],[MB]],IF(Table_Styles[[#This Row],[MB Default]]&lt;&gt;"",Table_Styles[[#This Row],[MB Default]],""))</f>
        <v/>
      </c>
      <c r="AH183"/>
      <c r="AI183"/>
      <c r="AJ183" t="str">
        <f>IF(Table_Styles[[#This Row],[ML]]&lt;&gt;"",Table_Styles[[#This Row],[ML]],IF(Table_Styles[[#This Row],[ML Default]]&lt;&gt;"",Table_Styles[[#This Row],[ML Default]],""))</f>
        <v/>
      </c>
      <c r="AK183"/>
      <c r="AL183"/>
      <c r="AM183" t="str">
        <f>IF(Table_Styles[[#This Row],[PT]]&lt;&gt;"",Table_Styles[[#This Row],[PT]],IF(Table_Styles[[#This Row],[PT Default]]&lt;&gt;"",Table_Styles[[#This Row],[PT Default]],""))</f>
        <v/>
      </c>
      <c r="AN183"/>
      <c r="AO183"/>
      <c r="AP183" t="str">
        <f>IF(Table_Styles[[#This Row],[PR]]&lt;&gt;"",Table_Styles[[#This Row],[PR]],IF(Table_Styles[[#This Row],[PR Default]]&lt;&gt;"",Table_Styles[[#This Row],[PR Default]],""))</f>
        <v/>
      </c>
      <c r="AQ183"/>
      <c r="AR183"/>
      <c r="AS183" t="str">
        <f>IF(Table_Styles[[#This Row],[PB]]&lt;&gt;"",Table_Styles[[#This Row],[PB]],IF(Table_Styles[[#This Row],[PB Default]]&lt;&gt;"",Table_Styles[[#This Row],[PB Default]],""))</f>
        <v/>
      </c>
      <c r="AT183"/>
      <c r="AU183"/>
      <c r="AV183" t="str">
        <f>IF(Table_Styles[[#This Row],[PL]]&lt;&gt;"",Table_Styles[[#This Row],[PL]],IF(Table_Styles[[#This Row],[PL Default]]&lt;&gt;"",Table_Styles[[#This Row],[PL Default]],""))</f>
        <v/>
      </c>
      <c r="AW183"/>
      <c r="AX183"/>
      <c r="AY183" t="str">
        <f>IF(Table_Styles[[#This Row],[BT]]&lt;&gt;"",Table_Styles[[#This Row],[BT]],IF(Table_Styles[[#This Row],[BT Default]]&lt;&gt;"",Table_Styles[[#This Row],[BT Default]],""))</f>
        <v/>
      </c>
      <c r="AZ183"/>
      <c r="BA183"/>
      <c r="BB183" t="str">
        <f>IF(Table_Styles[[#This Row],[BR]]&lt;&gt;"",Table_Styles[[#This Row],[BR]],IF(Table_Styles[[#This Row],[BR Default]]&lt;&gt;"",Table_Styles[[#This Row],[BR Default]],""))</f>
        <v/>
      </c>
      <c r="BC183"/>
      <c r="BD183"/>
      <c r="BE183" t="str">
        <f>IF(Table_Styles[[#This Row],[BB]]&lt;&gt;"",Table_Styles[[#This Row],[BB]],IF(Table_Styles[[#This Row],[BB Default]]&lt;&gt;"",Table_Styles[[#This Row],[BB Default]],""))</f>
        <v/>
      </c>
      <c r="BF183"/>
      <c r="BG183"/>
      <c r="BH183" t="str">
        <f>IF(Table_Styles[[#This Row],[BL]]&lt;&gt;"",Table_Styles[[#This Row],[BL]],IF(Table_Styles[[#This Row],[BL Default]]&lt;&gt;"",Table_Styles[[#This Row],[BL Default]],""))</f>
        <v/>
      </c>
      <c r="BI183" s="274"/>
      <c r="BJ183"/>
      <c r="BK183" t="str">
        <f>IF(Table_Styles[[#This Row],[Width]]&lt;&gt;"",Table_Styles[[#This Row],[Width]],IF(Table_Styles[[#This Row],[Width Default]]&lt;&gt;"",Table_Styles[[#This Row],[Width Default]],""))</f>
        <v/>
      </c>
      <c r="BL183"/>
      <c r="BM183"/>
      <c r="BN183" t="str">
        <f>IF(Table_Styles[[#This Row],[Height]]&lt;&gt;"",Table_Styles[[#This Row],[Height]],IF(Table_Styles[[#This Row],[Height Default]]&lt;&gt;"",Table_Styles[[#This Row],[Height Default]],""))</f>
        <v/>
      </c>
      <c r="BO183"/>
      <c r="BP183"/>
      <c r="BQ183" t="str">
        <f>IF(Table_Styles[[#This Row],[Top]]&lt;&gt;"",Table_Styles[[#This Row],[Top]],IF(Table_Styles[[#This Row],[Top Default]]&lt;&gt;"",Table_Styles[[#This Row],[Top Default]],""))</f>
        <v/>
      </c>
      <c r="BR183"/>
      <c r="BS183"/>
      <c r="BT183" t="str">
        <f>IF(Table_Styles[[#This Row],[Right]]&lt;&gt;"",Table_Styles[[#This Row],[Right]],IF(Table_Styles[[#This Row],[Right Default]]&lt;&gt;"",Table_Styles[[#This Row],[Right Default]],""))</f>
        <v/>
      </c>
      <c r="BU183"/>
      <c r="BV183"/>
      <c r="BW183" t="str">
        <f>IF(Table_Styles[[#This Row],[Bottom]]&lt;&gt;"",Table_Styles[[#This Row],[Bottom]],IF(Table_Styles[[#This Row],[Bottom Default]]&lt;&gt;"",Table_Styles[[#This Row],[Bottom Default]],""))</f>
        <v/>
      </c>
      <c r="BX183"/>
      <c r="BY183"/>
      <c r="BZ183" t="str">
        <f>IF(Table_Styles[[#This Row],[Left]]&lt;&gt;"",Table_Styles[[#This Row],[Left]],IF(Table_Styles[[#This Row],[Left Default]]&lt;&gt;"",Table_Styles[[#This Row],[Left Default]],""))</f>
        <v/>
      </c>
      <c r="CA183"/>
      <c r="CB183" t="str">
        <f>IF(AND(Table_Styles[[#This Row],[Selector]]&lt;&gt;"",Table_Styles[[#This Row],[Font Family Used]]&lt;&gt;"",Table_Styles[[#This Row],[Font Weight Used]]&lt;&gt;""),Table_Styles[[#This Row],[Font Family Used]]&amp;" "&amp;Table_Styles[[#This Row],[Font Weight Used]],"")</f>
        <v/>
      </c>
      <c r="CC183" t="str">
        <f ca="1">IF(AND(Table_Styles[[#This Row],[Selector]],COUNTIF(OFFSET(CC:CC,0,0,ROW()-1,1),"="&amp;Table_Styles[[#This Row],[Font]])=0),Table_Styles[[#This Row],[Font]],"")</f>
        <v/>
      </c>
      <c r="CD183" t="str">
        <f ca="1">IF(Table_Styles[[#This Row],[Unique Font]]&lt;&gt;"",
"{""fontFamily"":"""&amp;Table_Styles[[#This Row],[Font Family Used]]&amp;""",""fontWeight"":"&amp;Table_Styles[[#This Row],[Font Weight Used]]&amp;"}","")</f>
        <v/>
      </c>
      <c r="CE18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3" t="str">
        <f>IF(AND(Table_Styles[[#This Row],[Selector]]&lt;&gt;"", Table_Styles[[#This Row],[Config Properties]]&lt;&gt;""),
Table_Styles[[#This Row],[Selector]]&amp;" { "&amp;Table_Styles[[#This Row],[Config Properties]]&amp;" }","")</f>
        <v/>
      </c>
      <c r="CG183" t="str">
        <f xml:space="preserve">
SUBSTITUTE(SUBSTITUTE(SUBSTITUTE(SUBSTITUTE(SUBSTITUTE(SUBSTITUTE(SUBSTITUTE(SUBSTITUTE(Table_Styles[[#This Row],[Config]],
" {","{"),
"{ ","{"),
" }","}"),
"} ","}"),
" ,",","),
", ",","),
" :",":"),
": ",":")</f>
        <v/>
      </c>
    </row>
    <row r="184" spans="2:85" ht="21" customHeight="1">
      <c r="B184" t="s">
        <v>1107</v>
      </c>
      <c r="C184" s="273" t="s">
        <v>1109</v>
      </c>
      <c r="D184"/>
      <c r="E184"/>
      <c r="F184" t="str">
        <f>IF(Table_Styles[[#This Row],[Font Family]]&lt;&gt;"",Table_Styles[[#This Row],[Font Family]],IF(Table_Styles[[#This Row],[Font Family Default]]&lt;&gt;"",Table_Styles[[#This Row],[Font Family Default]],""))</f>
        <v/>
      </c>
      <c r="G184"/>
      <c r="H184"/>
      <c r="I184" t="str">
        <f>IF(Table_Styles[[#This Row],[Font Size]]&lt;&gt;"",Table_Styles[[#This Row],[Font Size]],IF(Table_Styles[[#This Row],[Font Size Default]]&lt;&gt;"",Table_Styles[[#This Row],[Font Size Default]],""))</f>
        <v/>
      </c>
      <c r="J184"/>
      <c r="K184">
        <v>500</v>
      </c>
      <c r="L184">
        <f>IF(Table_Styles[[#This Row],[Font Weight]]&lt;&gt;"",Table_Styles[[#This Row],[Font Weight]],IF(Table_Styles[[#This Row],[Font Weight Default]]&lt;&gt;"",Table_Styles[[#This Row],[Font Weight Default]],""))</f>
        <v>500</v>
      </c>
      <c r="M184"/>
      <c r="N184"/>
      <c r="O184" t="str">
        <f>IF(Table_Styles[[#This Row],[Colour]]&lt;&gt;"",Table_Styles[[#This Row],[Colour]],IF(Table_Styles[[#This Row],[Colour Default]]&lt;&gt;"",Table_Styles[[#This Row],[Colour Default]],""))</f>
        <v/>
      </c>
      <c r="P184"/>
      <c r="Q184"/>
      <c r="R184" t="str">
        <f>IF(Table_Styles[[#This Row],[Background]]&lt;&gt;"",Table_Styles[[#This Row],[Background]],IF(Table_Styles[[#This Row],[Background Default]]&lt;&gt;"",Table_Styles[[#This Row],[Background Default]],""))</f>
        <v/>
      </c>
      <c r="S184"/>
      <c r="T184"/>
      <c r="U184" t="str">
        <f>IF(Table_Styles[[#This Row],[Border]]&lt;&gt;"",Table_Styles[[#This Row],[Border]],IF(Table_Styles[[#This Row],[Border Default]]&lt;&gt;"",Table_Styles[[#This Row],[Border Default]],""))</f>
        <v/>
      </c>
      <c r="V184"/>
      <c r="W184"/>
      <c r="X184" t="str">
        <f>IF(Table_Styles[[#This Row],[Border Radius]]&lt;&gt;"",Table_Styles[[#This Row],[Border Radius]],IF(Table_Styles[[#This Row],[Border Radius Default]]&lt;&gt;"",Table_Styles[[#This Row],[Border Radius Default]],""))</f>
        <v/>
      </c>
      <c r="Y184"/>
      <c r="Z184" s="6"/>
      <c r="AA184" t="str">
        <f>IF(Table_Styles[[#This Row],[MT]]&lt;&gt;"",Table_Styles[[#This Row],[MT]],IF(Table_Styles[[#This Row],[MT Default]]&lt;&gt;"",Table_Styles[[#This Row],[MT Default]],""))</f>
        <v/>
      </c>
      <c r="AB184"/>
      <c r="AC184"/>
      <c r="AD184" t="str">
        <f>IF(Table_Styles[[#This Row],[MR]]&lt;&gt;"",Table_Styles[[#This Row],[MR]],IF(Table_Styles[[#This Row],[MR Default]]&lt;&gt;"",Table_Styles[[#This Row],[MR Default]],""))</f>
        <v/>
      </c>
      <c r="AE184"/>
      <c r="AF184" s="6"/>
      <c r="AG184" t="str">
        <f>IF(Table_Styles[[#This Row],[MB]]&lt;&gt;"",Table_Styles[[#This Row],[MB]],IF(Table_Styles[[#This Row],[MB Default]]&lt;&gt;"",Table_Styles[[#This Row],[MB Default]],""))</f>
        <v/>
      </c>
      <c r="AH184"/>
      <c r="AI184"/>
      <c r="AJ184" t="str">
        <f>IF(Table_Styles[[#This Row],[ML]]&lt;&gt;"",Table_Styles[[#This Row],[ML]],IF(Table_Styles[[#This Row],[ML Default]]&lt;&gt;"",Table_Styles[[#This Row],[ML Default]],""))</f>
        <v/>
      </c>
      <c r="AK184"/>
      <c r="AL184" s="6" t="s">
        <v>398</v>
      </c>
      <c r="AM184" t="str">
        <f>IF(Table_Styles[[#This Row],[PT]]&lt;&gt;"",Table_Styles[[#This Row],[PT]],IF(Table_Styles[[#This Row],[PT Default]]&lt;&gt;"",Table_Styles[[#This Row],[PT Default]],""))</f>
        <v>5px</v>
      </c>
      <c r="AN184"/>
      <c r="AO184"/>
      <c r="AP184" t="str">
        <f>IF(Table_Styles[[#This Row],[PR]]&lt;&gt;"",Table_Styles[[#This Row],[PR]],IF(Table_Styles[[#This Row],[PR Default]]&lt;&gt;"",Table_Styles[[#This Row],[PR Default]],""))</f>
        <v/>
      </c>
      <c r="AQ184"/>
      <c r="AR184" s="6" t="s">
        <v>398</v>
      </c>
      <c r="AS184" t="str">
        <f>IF(Table_Styles[[#This Row],[PB]]&lt;&gt;"",Table_Styles[[#This Row],[PB]],IF(Table_Styles[[#This Row],[PB Default]]&lt;&gt;"",Table_Styles[[#This Row],[PB Default]],""))</f>
        <v>5px</v>
      </c>
      <c r="AT184"/>
      <c r="AU184"/>
      <c r="AV184" t="str">
        <f>IF(Table_Styles[[#This Row],[PL]]&lt;&gt;"",Table_Styles[[#This Row],[PL]],IF(Table_Styles[[#This Row],[PL Default]]&lt;&gt;"",Table_Styles[[#This Row],[PL Default]],""))</f>
        <v/>
      </c>
      <c r="AW184"/>
      <c r="AX184"/>
      <c r="AY184" t="str">
        <f>IF(Table_Styles[[#This Row],[BT]]&lt;&gt;"",Table_Styles[[#This Row],[BT]],IF(Table_Styles[[#This Row],[BT Default]]&lt;&gt;"",Table_Styles[[#This Row],[BT Default]],""))</f>
        <v/>
      </c>
      <c r="AZ184"/>
      <c r="BA184"/>
      <c r="BB184" t="str">
        <f>IF(Table_Styles[[#This Row],[BR]]&lt;&gt;"",Table_Styles[[#This Row],[BR]],IF(Table_Styles[[#This Row],[BR Default]]&lt;&gt;"",Table_Styles[[#This Row],[BR Default]],""))</f>
        <v/>
      </c>
      <c r="BC184"/>
      <c r="BD184"/>
      <c r="BE184" t="str">
        <f>IF(Table_Styles[[#This Row],[BB]]&lt;&gt;"",Table_Styles[[#This Row],[BB]],IF(Table_Styles[[#This Row],[BB Default]]&lt;&gt;"",Table_Styles[[#This Row],[BB Default]],""))</f>
        <v/>
      </c>
      <c r="BF184"/>
      <c r="BG184"/>
      <c r="BH184" t="str">
        <f>IF(Table_Styles[[#This Row],[BL]]&lt;&gt;"",Table_Styles[[#This Row],[BL]],IF(Table_Styles[[#This Row],[BL Default]]&lt;&gt;"",Table_Styles[[#This Row],[BL Default]],""))</f>
        <v/>
      </c>
      <c r="BI184" s="274"/>
      <c r="BJ184"/>
      <c r="BK184" t="str">
        <f>IF(Table_Styles[[#This Row],[Width]]&lt;&gt;"",Table_Styles[[#This Row],[Width]],IF(Table_Styles[[#This Row],[Width Default]]&lt;&gt;"",Table_Styles[[#This Row],[Width Default]],""))</f>
        <v/>
      </c>
      <c r="BL184"/>
      <c r="BM184"/>
      <c r="BN184" t="str">
        <f>IF(Table_Styles[[#This Row],[Height]]&lt;&gt;"",Table_Styles[[#This Row],[Height]],IF(Table_Styles[[#This Row],[Height Default]]&lt;&gt;"",Table_Styles[[#This Row],[Height Default]],""))</f>
        <v/>
      </c>
      <c r="BO184"/>
      <c r="BP184"/>
      <c r="BQ184" t="str">
        <f>IF(Table_Styles[[#This Row],[Top]]&lt;&gt;"",Table_Styles[[#This Row],[Top]],IF(Table_Styles[[#This Row],[Top Default]]&lt;&gt;"",Table_Styles[[#This Row],[Top Default]],""))</f>
        <v/>
      </c>
      <c r="BR184"/>
      <c r="BS184"/>
      <c r="BT184" t="str">
        <f>IF(Table_Styles[[#This Row],[Right]]&lt;&gt;"",Table_Styles[[#This Row],[Right]],IF(Table_Styles[[#This Row],[Right Default]]&lt;&gt;"",Table_Styles[[#This Row],[Right Default]],""))</f>
        <v/>
      </c>
      <c r="BU184"/>
      <c r="BV184"/>
      <c r="BW184" t="str">
        <f>IF(Table_Styles[[#This Row],[Bottom]]&lt;&gt;"",Table_Styles[[#This Row],[Bottom]],IF(Table_Styles[[#This Row],[Bottom Default]]&lt;&gt;"",Table_Styles[[#This Row],[Bottom Default]],""))</f>
        <v/>
      </c>
      <c r="BX184"/>
      <c r="BY184"/>
      <c r="BZ184" t="str">
        <f>IF(Table_Styles[[#This Row],[Left]]&lt;&gt;"",Table_Styles[[#This Row],[Left]],IF(Table_Styles[[#This Row],[Left Default]]&lt;&gt;"",Table_Styles[[#This Row],[Left Default]],""))</f>
        <v/>
      </c>
      <c r="CA184"/>
      <c r="CB184" t="str">
        <f>IF(AND(Table_Styles[[#This Row],[Selector]]&lt;&gt;"",Table_Styles[[#This Row],[Font Family Used]]&lt;&gt;"",Table_Styles[[#This Row],[Font Weight Used]]&lt;&gt;""),Table_Styles[[#This Row],[Font Family Used]]&amp;" "&amp;Table_Styles[[#This Row],[Font Weight Used]],"")</f>
        <v/>
      </c>
      <c r="CC184" t="str">
        <f ca="1">IF(AND(Table_Styles[[#This Row],[Selector]],COUNTIF(OFFSET(CC:CC,0,0,ROW()-1,1),"="&amp;Table_Styles[[#This Row],[Font]])=0),Table_Styles[[#This Row],[Font]],"")</f>
        <v/>
      </c>
      <c r="CD184" t="str">
        <f ca="1">IF(Table_Styles[[#This Row],[Unique Font]]&lt;&gt;"",
"{""fontFamily"":"""&amp;Table_Styles[[#This Row],[Font Family Used]]&amp;""",""fontWeight"":"&amp;Table_Styles[[#This Row],[Font Weight Used]]&amp;"}","")</f>
        <v/>
      </c>
      <c r="CE18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500;padding-top: 5px;padding-bottom: 5px</v>
      </c>
      <c r="CF184" t="str">
        <f>IF(AND(Table_Styles[[#This Row],[Selector]]&lt;&gt;"", Table_Styles[[#This Row],[Config Properties]]&lt;&gt;""),
Table_Styles[[#This Row],[Selector]]&amp;" { "&amp;Table_Styles[[#This Row],[Config Properties]]&amp;" }","")</f>
        <v>.summary-table th { font-weight: 500;padding-top: 5px;padding-bottom: 5px }</v>
      </c>
      <c r="CG184" t="str">
        <f xml:space="preserve">
SUBSTITUTE(SUBSTITUTE(SUBSTITUTE(SUBSTITUTE(SUBSTITUTE(SUBSTITUTE(SUBSTITUTE(SUBSTITUTE(Table_Styles[[#This Row],[Config]],
" {","{"),
"{ ","{"),
" }","}"),
"} ","}"),
" ,",","),
", ",","),
" :",":"),
": ",":")</f>
        <v>.summary-table th{font-weight:500;padding-top:5px;padding-bottom:5px}</v>
      </c>
    </row>
    <row r="185" spans="2:85" ht="21" customHeight="1">
      <c r="B185" t="s">
        <v>1108</v>
      </c>
      <c r="C185" s="273" t="s">
        <v>1110</v>
      </c>
      <c r="D185"/>
      <c r="E185"/>
      <c r="F185" t="str">
        <f>IF(Table_Styles[[#This Row],[Font Family]]&lt;&gt;"",Table_Styles[[#This Row],[Font Family]],IF(Table_Styles[[#This Row],[Font Family Default]]&lt;&gt;"",Table_Styles[[#This Row],[Font Family Default]],""))</f>
        <v/>
      </c>
      <c r="G185"/>
      <c r="H185"/>
      <c r="I185" t="str">
        <f>IF(Table_Styles[[#This Row],[Font Size]]&lt;&gt;"",Table_Styles[[#This Row],[Font Size]],IF(Table_Styles[[#This Row],[Font Size Default]]&lt;&gt;"",Table_Styles[[#This Row],[Font Size Default]],""))</f>
        <v/>
      </c>
      <c r="J185"/>
      <c r="K185"/>
      <c r="L185" t="str">
        <f>IF(Table_Styles[[#This Row],[Font Weight]]&lt;&gt;"",Table_Styles[[#This Row],[Font Weight]],IF(Table_Styles[[#This Row],[Font Weight Default]]&lt;&gt;"",Table_Styles[[#This Row],[Font Weight Default]],""))</f>
        <v/>
      </c>
      <c r="M185"/>
      <c r="N185"/>
      <c r="O185" t="str">
        <f>IF(Table_Styles[[#This Row],[Colour]]&lt;&gt;"",Table_Styles[[#This Row],[Colour]],IF(Table_Styles[[#This Row],[Colour Default]]&lt;&gt;"",Table_Styles[[#This Row],[Colour Default]],""))</f>
        <v/>
      </c>
      <c r="P185"/>
      <c r="Q185"/>
      <c r="R185" t="str">
        <f>IF(Table_Styles[[#This Row],[Background]]&lt;&gt;"",Table_Styles[[#This Row],[Background]],IF(Table_Styles[[#This Row],[Background Default]]&lt;&gt;"",Table_Styles[[#This Row],[Background Default]],""))</f>
        <v/>
      </c>
      <c r="S185"/>
      <c r="T185"/>
      <c r="U185" t="str">
        <f>IF(Table_Styles[[#This Row],[Border]]&lt;&gt;"",Table_Styles[[#This Row],[Border]],IF(Table_Styles[[#This Row],[Border Default]]&lt;&gt;"",Table_Styles[[#This Row],[Border Default]],""))</f>
        <v/>
      </c>
      <c r="V185"/>
      <c r="W185"/>
      <c r="X185" t="str">
        <f>IF(Table_Styles[[#This Row],[Border Radius]]&lt;&gt;"",Table_Styles[[#This Row],[Border Radius]],IF(Table_Styles[[#This Row],[Border Radius Default]]&lt;&gt;"",Table_Styles[[#This Row],[Border Radius Default]],""))</f>
        <v/>
      </c>
      <c r="Y185"/>
      <c r="Z185" s="6"/>
      <c r="AA185" t="str">
        <f>IF(Table_Styles[[#This Row],[MT]]&lt;&gt;"",Table_Styles[[#This Row],[MT]],IF(Table_Styles[[#This Row],[MT Default]]&lt;&gt;"",Table_Styles[[#This Row],[MT Default]],""))</f>
        <v/>
      </c>
      <c r="AB185"/>
      <c r="AC185"/>
      <c r="AD185" t="str">
        <f>IF(Table_Styles[[#This Row],[MR]]&lt;&gt;"",Table_Styles[[#This Row],[MR]],IF(Table_Styles[[#This Row],[MR Default]]&lt;&gt;"",Table_Styles[[#This Row],[MR Default]],""))</f>
        <v/>
      </c>
      <c r="AE185"/>
      <c r="AF185" s="6"/>
      <c r="AG185" t="str">
        <f>IF(Table_Styles[[#This Row],[MB]]&lt;&gt;"",Table_Styles[[#This Row],[MB]],IF(Table_Styles[[#This Row],[MB Default]]&lt;&gt;"",Table_Styles[[#This Row],[MB Default]],""))</f>
        <v/>
      </c>
      <c r="AH185"/>
      <c r="AI185"/>
      <c r="AJ185" t="str">
        <f>IF(Table_Styles[[#This Row],[ML]]&lt;&gt;"",Table_Styles[[#This Row],[ML]],IF(Table_Styles[[#This Row],[ML Default]]&lt;&gt;"",Table_Styles[[#This Row],[ML Default]],""))</f>
        <v/>
      </c>
      <c r="AK185"/>
      <c r="AL185" s="6" t="s">
        <v>398</v>
      </c>
      <c r="AM185" t="str">
        <f>IF(Table_Styles[[#This Row],[PT]]&lt;&gt;"",Table_Styles[[#This Row],[PT]],IF(Table_Styles[[#This Row],[PT Default]]&lt;&gt;"",Table_Styles[[#This Row],[PT Default]],""))</f>
        <v>5px</v>
      </c>
      <c r="AN185"/>
      <c r="AO185"/>
      <c r="AP185" t="str">
        <f>IF(Table_Styles[[#This Row],[PR]]&lt;&gt;"",Table_Styles[[#This Row],[PR]],IF(Table_Styles[[#This Row],[PR Default]]&lt;&gt;"",Table_Styles[[#This Row],[PR Default]],""))</f>
        <v/>
      </c>
      <c r="AQ185"/>
      <c r="AR185" s="6" t="s">
        <v>398</v>
      </c>
      <c r="AS185" t="str">
        <f>IF(Table_Styles[[#This Row],[PB]]&lt;&gt;"",Table_Styles[[#This Row],[PB]],IF(Table_Styles[[#This Row],[PB Default]]&lt;&gt;"",Table_Styles[[#This Row],[PB Default]],""))</f>
        <v>5px</v>
      </c>
      <c r="AT185"/>
      <c r="AU185"/>
      <c r="AV185" t="str">
        <f>IF(Table_Styles[[#This Row],[PL]]&lt;&gt;"",Table_Styles[[#This Row],[PL]],IF(Table_Styles[[#This Row],[PL Default]]&lt;&gt;"",Table_Styles[[#This Row],[PL Default]],""))</f>
        <v/>
      </c>
      <c r="AW185"/>
      <c r="AX185"/>
      <c r="AY185" t="str">
        <f>IF(Table_Styles[[#This Row],[BT]]&lt;&gt;"",Table_Styles[[#This Row],[BT]],IF(Table_Styles[[#This Row],[BT Default]]&lt;&gt;"",Table_Styles[[#This Row],[BT Default]],""))</f>
        <v/>
      </c>
      <c r="AZ185"/>
      <c r="BA185"/>
      <c r="BB185" t="str">
        <f>IF(Table_Styles[[#This Row],[BR]]&lt;&gt;"",Table_Styles[[#This Row],[BR]],IF(Table_Styles[[#This Row],[BR Default]]&lt;&gt;"",Table_Styles[[#This Row],[BR Default]],""))</f>
        <v/>
      </c>
      <c r="BC185"/>
      <c r="BD185"/>
      <c r="BE185" t="str">
        <f>IF(Table_Styles[[#This Row],[BB]]&lt;&gt;"",Table_Styles[[#This Row],[BB]],IF(Table_Styles[[#This Row],[BB Default]]&lt;&gt;"",Table_Styles[[#This Row],[BB Default]],""))</f>
        <v/>
      </c>
      <c r="BF185"/>
      <c r="BG185"/>
      <c r="BH185" t="str">
        <f>IF(Table_Styles[[#This Row],[BL]]&lt;&gt;"",Table_Styles[[#This Row],[BL]],IF(Table_Styles[[#This Row],[BL Default]]&lt;&gt;"",Table_Styles[[#This Row],[BL Default]],""))</f>
        <v/>
      </c>
      <c r="BI185" s="274"/>
      <c r="BJ185"/>
      <c r="BK185" t="str">
        <f>IF(Table_Styles[[#This Row],[Width]]&lt;&gt;"",Table_Styles[[#This Row],[Width]],IF(Table_Styles[[#This Row],[Width Default]]&lt;&gt;"",Table_Styles[[#This Row],[Width Default]],""))</f>
        <v/>
      </c>
      <c r="BL185"/>
      <c r="BM185"/>
      <c r="BN185" t="str">
        <f>IF(Table_Styles[[#This Row],[Height]]&lt;&gt;"",Table_Styles[[#This Row],[Height]],IF(Table_Styles[[#This Row],[Height Default]]&lt;&gt;"",Table_Styles[[#This Row],[Height Default]],""))</f>
        <v/>
      </c>
      <c r="BO185"/>
      <c r="BP185"/>
      <c r="BQ185" t="str">
        <f>IF(Table_Styles[[#This Row],[Top]]&lt;&gt;"",Table_Styles[[#This Row],[Top]],IF(Table_Styles[[#This Row],[Top Default]]&lt;&gt;"",Table_Styles[[#This Row],[Top Default]],""))</f>
        <v/>
      </c>
      <c r="BR185"/>
      <c r="BS185"/>
      <c r="BT185" t="str">
        <f>IF(Table_Styles[[#This Row],[Right]]&lt;&gt;"",Table_Styles[[#This Row],[Right]],IF(Table_Styles[[#This Row],[Right Default]]&lt;&gt;"",Table_Styles[[#This Row],[Right Default]],""))</f>
        <v/>
      </c>
      <c r="BU185"/>
      <c r="BV185"/>
      <c r="BW185" t="str">
        <f>IF(Table_Styles[[#This Row],[Bottom]]&lt;&gt;"",Table_Styles[[#This Row],[Bottom]],IF(Table_Styles[[#This Row],[Bottom Default]]&lt;&gt;"",Table_Styles[[#This Row],[Bottom Default]],""))</f>
        <v/>
      </c>
      <c r="BX185"/>
      <c r="BY185"/>
      <c r="BZ185" t="str">
        <f>IF(Table_Styles[[#This Row],[Left]]&lt;&gt;"",Table_Styles[[#This Row],[Left]],IF(Table_Styles[[#This Row],[Left Default]]&lt;&gt;"",Table_Styles[[#This Row],[Left Default]],""))</f>
        <v/>
      </c>
      <c r="CA185" s="6" t="s">
        <v>1111</v>
      </c>
      <c r="CB185" t="str">
        <f>IF(AND(Table_Styles[[#This Row],[Selector]]&lt;&gt;"",Table_Styles[[#This Row],[Font Family Used]]&lt;&gt;"",Table_Styles[[#This Row],[Font Weight Used]]&lt;&gt;""),Table_Styles[[#This Row],[Font Family Used]]&amp;" "&amp;Table_Styles[[#This Row],[Font Weight Used]],"")</f>
        <v/>
      </c>
      <c r="CC185" t="str">
        <f ca="1">IF(AND(Table_Styles[[#This Row],[Selector]],COUNTIF(OFFSET(CC:CC,0,0,ROW()-1,1),"="&amp;Table_Styles[[#This Row],[Font]])=0),Table_Styles[[#This Row],[Font]],"")</f>
        <v/>
      </c>
      <c r="CD185" t="str">
        <f ca="1">IF(Table_Styles[[#This Row],[Unique Font]]&lt;&gt;"",
"{""fontFamily"":"""&amp;Table_Styles[[#This Row],[Font Family Used]]&amp;""",""fontWeight"":"&amp;Table_Styles[[#This Row],[Font Weight Used]]&amp;"}","")</f>
        <v/>
      </c>
      <c r="CE18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padding-top: 5px;padding-bottom: 5px;vertical-align: top;</v>
      </c>
      <c r="CF185" t="str">
        <f>IF(AND(Table_Styles[[#This Row],[Selector]]&lt;&gt;"", Table_Styles[[#This Row],[Config Properties]]&lt;&gt;""),
Table_Styles[[#This Row],[Selector]]&amp;" { "&amp;Table_Styles[[#This Row],[Config Properties]]&amp;" }","")</f>
        <v>.summary-table td { padding-top: 5px;padding-bottom: 5px;vertical-align: top; }</v>
      </c>
      <c r="CG185" t="str">
        <f xml:space="preserve">
SUBSTITUTE(SUBSTITUTE(SUBSTITUTE(SUBSTITUTE(SUBSTITUTE(SUBSTITUTE(SUBSTITUTE(SUBSTITUTE(Table_Styles[[#This Row],[Config]],
" {","{"),
"{ ","{"),
" }","}"),
"} ","}"),
" ,",","),
", ",","),
" :",":"),
": ",":")</f>
        <v>.summary-table td{padding-top:5px;padding-bottom:5px;vertical-align:top;}</v>
      </c>
    </row>
    <row r="186" spans="2:85" ht="21" customHeight="1">
      <c r="B186" t="s">
        <v>1030</v>
      </c>
      <c r="C186" t="s">
        <v>1027</v>
      </c>
      <c r="D186"/>
      <c r="E186"/>
      <c r="F186" t="str">
        <f>IF(Table_Styles[[#This Row],[Font Family]]&lt;&gt;"",Table_Styles[[#This Row],[Font Family]],IF(Table_Styles[[#This Row],[Font Family Default]]&lt;&gt;"",Table_Styles[[#This Row],[Font Family Default]],""))</f>
        <v/>
      </c>
      <c r="G186"/>
      <c r="H186"/>
      <c r="I186" t="str">
        <f>IF(Table_Styles[[#This Row],[Font Size]]&lt;&gt;"",Table_Styles[[#This Row],[Font Size]],IF(Table_Styles[[#This Row],[Font Size Default]]&lt;&gt;"",Table_Styles[[#This Row],[Font Size Default]],""))</f>
        <v/>
      </c>
      <c r="J186"/>
      <c r="K186"/>
      <c r="L186" t="str">
        <f>IF(Table_Styles[[#This Row],[Font Weight]]&lt;&gt;"",Table_Styles[[#This Row],[Font Weight]],IF(Table_Styles[[#This Row],[Font Weight Default]]&lt;&gt;"",Table_Styles[[#This Row],[Font Weight Default]],""))</f>
        <v/>
      </c>
      <c r="M186"/>
      <c r="N186"/>
      <c r="O186" t="str">
        <f>IF(Table_Styles[[#This Row],[Colour]]&lt;&gt;"",Table_Styles[[#This Row],[Colour]],IF(Table_Styles[[#This Row],[Colour Default]]&lt;&gt;"",Table_Styles[[#This Row],[Colour Default]],""))</f>
        <v/>
      </c>
      <c r="P186"/>
      <c r="Q186"/>
      <c r="R186" t="str">
        <f>IF(Table_Styles[[#This Row],[Background]]&lt;&gt;"",Table_Styles[[#This Row],[Background]],IF(Table_Styles[[#This Row],[Background Default]]&lt;&gt;"",Table_Styles[[#This Row],[Background Default]],""))</f>
        <v/>
      </c>
      <c r="S186"/>
      <c r="T186"/>
      <c r="U186" t="str">
        <f>IF(Table_Styles[[#This Row],[Border]]&lt;&gt;"",Table_Styles[[#This Row],[Border]],IF(Table_Styles[[#This Row],[Border Default]]&lt;&gt;"",Table_Styles[[#This Row],[Border Default]],""))</f>
        <v/>
      </c>
      <c r="V186"/>
      <c r="W186"/>
      <c r="X186" t="str">
        <f>IF(Table_Styles[[#This Row],[Border Radius]]&lt;&gt;"",Table_Styles[[#This Row],[Border Radius]],IF(Table_Styles[[#This Row],[Border Radius Default]]&lt;&gt;"",Table_Styles[[#This Row],[Border Radius Default]],""))</f>
        <v/>
      </c>
      <c r="Y186"/>
      <c r="Z186" s="6"/>
      <c r="AA186" t="str">
        <f>IF(Table_Styles[[#This Row],[MT]]&lt;&gt;"",Table_Styles[[#This Row],[MT]],IF(Table_Styles[[#This Row],[MT Default]]&lt;&gt;"",Table_Styles[[#This Row],[MT Default]],""))</f>
        <v/>
      </c>
      <c r="AB186"/>
      <c r="AC186"/>
      <c r="AD186" t="str">
        <f>IF(Table_Styles[[#This Row],[MR]]&lt;&gt;"",Table_Styles[[#This Row],[MR]],IF(Table_Styles[[#This Row],[MR Default]]&lt;&gt;"",Table_Styles[[#This Row],[MR Default]],""))</f>
        <v/>
      </c>
      <c r="AE186"/>
      <c r="AF186" s="6"/>
      <c r="AG186" t="str">
        <f>IF(Table_Styles[[#This Row],[MB]]&lt;&gt;"",Table_Styles[[#This Row],[MB]],IF(Table_Styles[[#This Row],[MB Default]]&lt;&gt;"",Table_Styles[[#This Row],[MB Default]],""))</f>
        <v/>
      </c>
      <c r="AH186"/>
      <c r="AI186"/>
      <c r="AJ186" t="str">
        <f>IF(Table_Styles[[#This Row],[ML]]&lt;&gt;"",Table_Styles[[#This Row],[ML]],IF(Table_Styles[[#This Row],[ML Default]]&lt;&gt;"",Table_Styles[[#This Row],[ML Default]],""))</f>
        <v/>
      </c>
      <c r="AK186"/>
      <c r="AL186"/>
      <c r="AM186" t="str">
        <f>IF(Table_Styles[[#This Row],[PT]]&lt;&gt;"",Table_Styles[[#This Row],[PT]],IF(Table_Styles[[#This Row],[PT Default]]&lt;&gt;"",Table_Styles[[#This Row],[PT Default]],""))</f>
        <v/>
      </c>
      <c r="AN186"/>
      <c r="AO186"/>
      <c r="AP186" t="str">
        <f>IF(Table_Styles[[#This Row],[PR]]&lt;&gt;"",Table_Styles[[#This Row],[PR]],IF(Table_Styles[[#This Row],[PR Default]]&lt;&gt;"",Table_Styles[[#This Row],[PR Default]],""))</f>
        <v/>
      </c>
      <c r="AQ186"/>
      <c r="AR186"/>
      <c r="AS186" t="str">
        <f>IF(Table_Styles[[#This Row],[PB]]&lt;&gt;"",Table_Styles[[#This Row],[PB]],IF(Table_Styles[[#This Row],[PB Default]]&lt;&gt;"",Table_Styles[[#This Row],[PB Default]],""))</f>
        <v/>
      </c>
      <c r="AT186"/>
      <c r="AU186"/>
      <c r="AV186" t="str">
        <f>IF(Table_Styles[[#This Row],[PL]]&lt;&gt;"",Table_Styles[[#This Row],[PL]],IF(Table_Styles[[#This Row],[PL Default]]&lt;&gt;"",Table_Styles[[#This Row],[PL Default]],""))</f>
        <v/>
      </c>
      <c r="AW186"/>
      <c r="AX186"/>
      <c r="AY186" t="str">
        <f>IF(Table_Styles[[#This Row],[BT]]&lt;&gt;"",Table_Styles[[#This Row],[BT]],IF(Table_Styles[[#This Row],[BT Default]]&lt;&gt;"",Table_Styles[[#This Row],[BT Default]],""))</f>
        <v/>
      </c>
      <c r="AZ186"/>
      <c r="BA186"/>
      <c r="BB186" t="str">
        <f>IF(Table_Styles[[#This Row],[BR]]&lt;&gt;"",Table_Styles[[#This Row],[BR]],IF(Table_Styles[[#This Row],[BR Default]]&lt;&gt;"",Table_Styles[[#This Row],[BR Default]],""))</f>
        <v/>
      </c>
      <c r="BC186"/>
      <c r="BD186"/>
      <c r="BE186" t="str">
        <f>IF(Table_Styles[[#This Row],[BB]]&lt;&gt;"",Table_Styles[[#This Row],[BB]],IF(Table_Styles[[#This Row],[BB Default]]&lt;&gt;"",Table_Styles[[#This Row],[BB Default]],""))</f>
        <v/>
      </c>
      <c r="BF186"/>
      <c r="BG186"/>
      <c r="BH186" t="str">
        <f>IF(Table_Styles[[#This Row],[BL]]&lt;&gt;"",Table_Styles[[#This Row],[BL]],IF(Table_Styles[[#This Row],[BL Default]]&lt;&gt;"",Table_Styles[[#This Row],[BL Default]],""))</f>
        <v/>
      </c>
      <c r="BI186" s="265"/>
      <c r="BJ186" s="265" t="s">
        <v>1112</v>
      </c>
      <c r="BK186" t="str">
        <f>IF(Table_Styles[[#This Row],[Width]]&lt;&gt;"",Table_Styles[[#This Row],[Width]],IF(Table_Styles[[#This Row],[Width Default]]&lt;&gt;"",Table_Styles[[#This Row],[Width Default]],""))</f>
        <v>50%</v>
      </c>
      <c r="BL186"/>
      <c r="BM186"/>
      <c r="BN186" t="str">
        <f>IF(Table_Styles[[#This Row],[Height]]&lt;&gt;"",Table_Styles[[#This Row],[Height]],IF(Table_Styles[[#This Row],[Height Default]]&lt;&gt;"",Table_Styles[[#This Row],[Height Default]],""))</f>
        <v/>
      </c>
      <c r="BO186"/>
      <c r="BP186"/>
      <c r="BQ186" t="str">
        <f>IF(Table_Styles[[#This Row],[Top]]&lt;&gt;"",Table_Styles[[#This Row],[Top]],IF(Table_Styles[[#This Row],[Top Default]]&lt;&gt;"",Table_Styles[[#This Row],[Top Default]],""))</f>
        <v/>
      </c>
      <c r="BR186"/>
      <c r="BS186"/>
      <c r="BT186" t="str">
        <f>IF(Table_Styles[[#This Row],[Right]]&lt;&gt;"",Table_Styles[[#This Row],[Right]],IF(Table_Styles[[#This Row],[Right Default]]&lt;&gt;"",Table_Styles[[#This Row],[Right Default]],""))</f>
        <v/>
      </c>
      <c r="BU186"/>
      <c r="BV186"/>
      <c r="BW186" t="str">
        <f>IF(Table_Styles[[#This Row],[Bottom]]&lt;&gt;"",Table_Styles[[#This Row],[Bottom]],IF(Table_Styles[[#This Row],[Bottom Default]]&lt;&gt;"",Table_Styles[[#This Row],[Bottom Default]],""))</f>
        <v/>
      </c>
      <c r="BX186"/>
      <c r="BY186"/>
      <c r="BZ186" t="str">
        <f>IF(Table_Styles[[#This Row],[Left]]&lt;&gt;"",Table_Styles[[#This Row],[Left]],IF(Table_Styles[[#This Row],[Left Default]]&lt;&gt;"",Table_Styles[[#This Row],[Left Default]],""))</f>
        <v/>
      </c>
      <c r="CA186" s="6" t="s">
        <v>1111</v>
      </c>
      <c r="CB186" t="str">
        <f>IF(AND(Table_Styles[[#This Row],[Selector]]&lt;&gt;"",Table_Styles[[#This Row],[Font Family Used]]&lt;&gt;"",Table_Styles[[#This Row],[Font Weight Used]]&lt;&gt;""),Table_Styles[[#This Row],[Font Family Used]]&amp;" "&amp;Table_Styles[[#This Row],[Font Weight Used]],"")</f>
        <v/>
      </c>
      <c r="CC186" t="str">
        <f ca="1">IF(AND(Table_Styles[[#This Row],[Selector]],COUNTIF(OFFSET(CC:CC,0,0,ROW()-1,1),"="&amp;Table_Styles[[#This Row],[Font]])=0),Table_Styles[[#This Row],[Font]],"")</f>
        <v/>
      </c>
      <c r="CD186" t="str">
        <f ca="1">IF(Table_Styles[[#This Row],[Unique Font]]&lt;&gt;"",
"{""fontFamily"":"""&amp;Table_Styles[[#This Row],[Font Family Used]]&amp;""",""fontWeight"":"&amp;Table_Styles[[#This Row],[Font Weight Used]]&amp;"}","")</f>
        <v/>
      </c>
      <c r="CE18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50%;vertical-align: top;</v>
      </c>
      <c r="CF186" t="str">
        <f>IF(AND(Table_Styles[[#This Row],[Selector]]&lt;&gt;"", Table_Styles[[#This Row],[Config Properties]]&lt;&gt;""),
Table_Styles[[#This Row],[Selector]]&amp;" { "&amp;Table_Styles[[#This Row],[Config Properties]]&amp;" }","")</f>
        <v>.summary-name { width: 50%;vertical-align: top; }</v>
      </c>
      <c r="CG186" t="str">
        <f xml:space="preserve">
SUBSTITUTE(SUBSTITUTE(SUBSTITUTE(SUBSTITUTE(SUBSTITUTE(SUBSTITUTE(SUBSTITUTE(SUBSTITUTE(Table_Styles[[#This Row],[Config]],
" {","{"),
"{ ","{"),
" }","}"),
"} ","}"),
" ,",","),
", ",","),
" :",":"),
": ",":")</f>
        <v>.summary-name{width:50%;vertical-align:top;}</v>
      </c>
    </row>
    <row r="187" spans="2:85" ht="21" customHeight="1">
      <c r="B187" t="s">
        <v>542</v>
      </c>
      <c r="C187" t="s">
        <v>1028</v>
      </c>
      <c r="D187"/>
      <c r="E187"/>
      <c r="F187" t="str">
        <f>IF(Table_Styles[[#This Row],[Font Family]]&lt;&gt;"",Table_Styles[[#This Row],[Font Family]],IF(Table_Styles[[#This Row],[Font Family Default]]&lt;&gt;"",Table_Styles[[#This Row],[Font Family Default]],""))</f>
        <v/>
      </c>
      <c r="G187"/>
      <c r="H187"/>
      <c r="I187" t="str">
        <f>IF(Table_Styles[[#This Row],[Font Size]]&lt;&gt;"",Table_Styles[[#This Row],[Font Size]],IF(Table_Styles[[#This Row],[Font Size Default]]&lt;&gt;"",Table_Styles[[#This Row],[Font Size Default]],""))</f>
        <v/>
      </c>
      <c r="J187"/>
      <c r="K187"/>
      <c r="L187" t="str">
        <f>IF(Table_Styles[[#This Row],[Font Weight]]&lt;&gt;"",Table_Styles[[#This Row],[Font Weight]],IF(Table_Styles[[#This Row],[Font Weight Default]]&lt;&gt;"",Table_Styles[[#This Row],[Font Weight Default]],""))</f>
        <v/>
      </c>
      <c r="M187"/>
      <c r="N187"/>
      <c r="O187" t="str">
        <f>IF(Table_Styles[[#This Row],[Colour]]&lt;&gt;"",Table_Styles[[#This Row],[Colour]],IF(Table_Styles[[#This Row],[Colour Default]]&lt;&gt;"",Table_Styles[[#This Row],[Colour Default]],""))</f>
        <v/>
      </c>
      <c r="P187"/>
      <c r="Q187"/>
      <c r="R187" t="str">
        <f>IF(Table_Styles[[#This Row],[Background]]&lt;&gt;"",Table_Styles[[#This Row],[Background]],IF(Table_Styles[[#This Row],[Background Default]]&lt;&gt;"",Table_Styles[[#This Row],[Background Default]],""))</f>
        <v/>
      </c>
      <c r="S187"/>
      <c r="T187"/>
      <c r="U187" t="str">
        <f>IF(Table_Styles[[#This Row],[Border]]&lt;&gt;"",Table_Styles[[#This Row],[Border]],IF(Table_Styles[[#This Row],[Border Default]]&lt;&gt;"",Table_Styles[[#This Row],[Border Default]],""))</f>
        <v/>
      </c>
      <c r="V187"/>
      <c r="W187"/>
      <c r="X187" t="str">
        <f>IF(Table_Styles[[#This Row],[Border Radius]]&lt;&gt;"",Table_Styles[[#This Row],[Border Radius]],IF(Table_Styles[[#This Row],[Border Radius Default]]&lt;&gt;"",Table_Styles[[#This Row],[Border Radius Default]],""))</f>
        <v/>
      </c>
      <c r="Y187"/>
      <c r="Z187"/>
      <c r="AA187" t="str">
        <f>IF(Table_Styles[[#This Row],[MT]]&lt;&gt;"",Table_Styles[[#This Row],[MT]],IF(Table_Styles[[#This Row],[MT Default]]&lt;&gt;"",Table_Styles[[#This Row],[MT Default]],""))</f>
        <v/>
      </c>
      <c r="AB187"/>
      <c r="AC187"/>
      <c r="AD187" t="str">
        <f>IF(Table_Styles[[#This Row],[MR]]&lt;&gt;"",Table_Styles[[#This Row],[MR]],IF(Table_Styles[[#This Row],[MR Default]]&lt;&gt;"",Table_Styles[[#This Row],[MR Default]],""))</f>
        <v/>
      </c>
      <c r="AE187"/>
      <c r="AF187"/>
      <c r="AG187" t="str">
        <f>IF(Table_Styles[[#This Row],[MB]]&lt;&gt;"",Table_Styles[[#This Row],[MB]],IF(Table_Styles[[#This Row],[MB Default]]&lt;&gt;"",Table_Styles[[#This Row],[MB Default]],""))</f>
        <v/>
      </c>
      <c r="AH187"/>
      <c r="AI187"/>
      <c r="AJ187" t="str">
        <f>IF(Table_Styles[[#This Row],[ML]]&lt;&gt;"",Table_Styles[[#This Row],[ML]],IF(Table_Styles[[#This Row],[ML Default]]&lt;&gt;"",Table_Styles[[#This Row],[ML Default]],""))</f>
        <v/>
      </c>
      <c r="AK187"/>
      <c r="AL187"/>
      <c r="AM187" t="str">
        <f>IF(Table_Styles[[#This Row],[PT]]&lt;&gt;"",Table_Styles[[#This Row],[PT]],IF(Table_Styles[[#This Row],[PT Default]]&lt;&gt;"",Table_Styles[[#This Row],[PT Default]],""))</f>
        <v/>
      </c>
      <c r="AN187"/>
      <c r="AO187"/>
      <c r="AP187" t="str">
        <f>IF(Table_Styles[[#This Row],[PR]]&lt;&gt;"",Table_Styles[[#This Row],[PR]],IF(Table_Styles[[#This Row],[PR Default]]&lt;&gt;"",Table_Styles[[#This Row],[PR Default]],""))</f>
        <v/>
      </c>
      <c r="AQ187"/>
      <c r="AR187"/>
      <c r="AS187" t="str">
        <f>IF(Table_Styles[[#This Row],[PB]]&lt;&gt;"",Table_Styles[[#This Row],[PB]],IF(Table_Styles[[#This Row],[PB Default]]&lt;&gt;"",Table_Styles[[#This Row],[PB Default]],""))</f>
        <v/>
      </c>
      <c r="AT187"/>
      <c r="AU187"/>
      <c r="AV187" t="str">
        <f>IF(Table_Styles[[#This Row],[PL]]&lt;&gt;"",Table_Styles[[#This Row],[PL]],IF(Table_Styles[[#This Row],[PL Default]]&lt;&gt;"",Table_Styles[[#This Row],[PL Default]],""))</f>
        <v/>
      </c>
      <c r="AW187"/>
      <c r="AX187"/>
      <c r="AY187" t="str">
        <f>IF(Table_Styles[[#This Row],[BT]]&lt;&gt;"",Table_Styles[[#This Row],[BT]],IF(Table_Styles[[#This Row],[BT Default]]&lt;&gt;"",Table_Styles[[#This Row],[BT Default]],""))</f>
        <v/>
      </c>
      <c r="AZ187"/>
      <c r="BA187"/>
      <c r="BB187" t="str">
        <f>IF(Table_Styles[[#This Row],[BR]]&lt;&gt;"",Table_Styles[[#This Row],[BR]],IF(Table_Styles[[#This Row],[BR Default]]&lt;&gt;"",Table_Styles[[#This Row],[BR Default]],""))</f>
        <v/>
      </c>
      <c r="BC187"/>
      <c r="BD187"/>
      <c r="BE187" t="str">
        <f>IF(Table_Styles[[#This Row],[BB]]&lt;&gt;"",Table_Styles[[#This Row],[BB]],IF(Table_Styles[[#This Row],[BB Default]]&lt;&gt;"",Table_Styles[[#This Row],[BB Default]],""))</f>
        <v/>
      </c>
      <c r="BF187"/>
      <c r="BG187"/>
      <c r="BH187" t="str">
        <f>IF(Table_Styles[[#This Row],[BL]]&lt;&gt;"",Table_Styles[[#This Row],[BL]],IF(Table_Styles[[#This Row],[BL Default]]&lt;&gt;"",Table_Styles[[#This Row],[BL Default]],""))</f>
        <v/>
      </c>
      <c r="BI187" s="265"/>
      <c r="BJ187" s="265" t="s">
        <v>1112</v>
      </c>
      <c r="BK187" t="str">
        <f>IF(Table_Styles[[#This Row],[Width]]&lt;&gt;"",Table_Styles[[#This Row],[Width]],IF(Table_Styles[[#This Row],[Width Default]]&lt;&gt;"",Table_Styles[[#This Row],[Width Default]],""))</f>
        <v>50%</v>
      </c>
      <c r="BL187"/>
      <c r="BM187"/>
      <c r="BN187" t="str">
        <f>IF(Table_Styles[[#This Row],[Height]]&lt;&gt;"",Table_Styles[[#This Row],[Height]],IF(Table_Styles[[#This Row],[Height Default]]&lt;&gt;"",Table_Styles[[#This Row],[Height Default]],""))</f>
        <v/>
      </c>
      <c r="BO187"/>
      <c r="BP187"/>
      <c r="BQ187" t="str">
        <f>IF(Table_Styles[[#This Row],[Top]]&lt;&gt;"",Table_Styles[[#This Row],[Top]],IF(Table_Styles[[#This Row],[Top Default]]&lt;&gt;"",Table_Styles[[#This Row],[Top Default]],""))</f>
        <v/>
      </c>
      <c r="BR187"/>
      <c r="BS187"/>
      <c r="BT187" t="str">
        <f>IF(Table_Styles[[#This Row],[Right]]&lt;&gt;"",Table_Styles[[#This Row],[Right]],IF(Table_Styles[[#This Row],[Right Default]]&lt;&gt;"",Table_Styles[[#This Row],[Right Default]],""))</f>
        <v/>
      </c>
      <c r="BU187"/>
      <c r="BV187"/>
      <c r="BW187" t="str">
        <f>IF(Table_Styles[[#This Row],[Bottom]]&lt;&gt;"",Table_Styles[[#This Row],[Bottom]],IF(Table_Styles[[#This Row],[Bottom Default]]&lt;&gt;"",Table_Styles[[#This Row],[Bottom Default]],""))</f>
        <v/>
      </c>
      <c r="BX187"/>
      <c r="BY187"/>
      <c r="BZ187" t="str">
        <f>IF(Table_Styles[[#This Row],[Left]]&lt;&gt;"",Table_Styles[[#This Row],[Left]],IF(Table_Styles[[#This Row],[Left Default]]&lt;&gt;"",Table_Styles[[#This Row],[Left Default]],""))</f>
        <v/>
      </c>
      <c r="CA187"/>
      <c r="CB187" t="str">
        <f>IF(AND(Table_Styles[[#This Row],[Selector]]&lt;&gt;"",Table_Styles[[#This Row],[Font Family Used]]&lt;&gt;"",Table_Styles[[#This Row],[Font Weight Used]]&lt;&gt;""),Table_Styles[[#This Row],[Font Family Used]]&amp;" "&amp;Table_Styles[[#This Row],[Font Weight Used]],"")</f>
        <v/>
      </c>
      <c r="CC187" t="str">
        <f ca="1">IF(AND(Table_Styles[[#This Row],[Selector]],COUNTIF(OFFSET(CC:CC,0,0,ROW()-1,1),"="&amp;Table_Styles[[#This Row],[Font]])=0),Table_Styles[[#This Row],[Font]],"")</f>
        <v/>
      </c>
      <c r="CD187" t="str">
        <f ca="1">IF(Table_Styles[[#This Row],[Unique Font]]&lt;&gt;"",
"{""fontFamily"":"""&amp;Table_Styles[[#This Row],[Font Family Used]]&amp;""",""fontWeight"":"&amp;Table_Styles[[#This Row],[Font Weight Used]]&amp;"}","")</f>
        <v/>
      </c>
      <c r="CE1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50%</v>
      </c>
      <c r="CF187" t="str">
        <f>IF(AND(Table_Styles[[#This Row],[Selector]]&lt;&gt;"", Table_Styles[[#This Row],[Config Properties]]&lt;&gt;""),
Table_Styles[[#This Row],[Selector]]&amp;" { "&amp;Table_Styles[[#This Row],[Config Properties]]&amp;" }","")</f>
        <v>.summary-value { width: 50% }</v>
      </c>
      <c r="CG187" t="str">
        <f xml:space="preserve">
SUBSTITUTE(SUBSTITUTE(SUBSTITUTE(SUBSTITUTE(SUBSTITUTE(SUBSTITUTE(SUBSTITUTE(SUBSTITUTE(Table_Styles[[#This Row],[Config]],
" {","{"),
"{ ","{"),
" }","}"),
"} ","}"),
" ,",","),
", ",","),
" :",":"),
": ",":")</f>
        <v>.summary-value{width:50%}</v>
      </c>
    </row>
    <row r="188" spans="2:85" ht="21" customHeight="1">
      <c r="B188" t="s">
        <v>1031</v>
      </c>
      <c r="C188" t="s">
        <v>1029</v>
      </c>
      <c r="D188"/>
      <c r="E188"/>
      <c r="F188" t="str">
        <f>IF(Table_Styles[[#This Row],[Font Family]]&lt;&gt;"",Table_Styles[[#This Row],[Font Family]],IF(Table_Styles[[#This Row],[Font Family Default]]&lt;&gt;"",Table_Styles[[#This Row],[Font Family Default]],""))</f>
        <v/>
      </c>
      <c r="G188"/>
      <c r="H188"/>
      <c r="I188" t="str">
        <f>IF(Table_Styles[[#This Row],[Font Size]]&lt;&gt;"",Table_Styles[[#This Row],[Font Size]],IF(Table_Styles[[#This Row],[Font Size Default]]&lt;&gt;"",Table_Styles[[#This Row],[Font Size Default]],""))</f>
        <v/>
      </c>
      <c r="J188"/>
      <c r="K188">
        <v>500</v>
      </c>
      <c r="L188">
        <f>IF(Table_Styles[[#This Row],[Font Weight]]&lt;&gt;"",Table_Styles[[#This Row],[Font Weight]],IF(Table_Styles[[#This Row],[Font Weight Default]]&lt;&gt;"",Table_Styles[[#This Row],[Font Weight Default]],""))</f>
        <v>500</v>
      </c>
      <c r="M188"/>
      <c r="N188"/>
      <c r="O188" t="str">
        <f>IF(Table_Styles[[#This Row],[Colour]]&lt;&gt;"",Table_Styles[[#This Row],[Colour]],IF(Table_Styles[[#This Row],[Colour Default]]&lt;&gt;"",Table_Styles[[#This Row],[Colour Default]],""))</f>
        <v/>
      </c>
      <c r="P188"/>
      <c r="Q188"/>
      <c r="R188" t="str">
        <f>IF(Table_Styles[[#This Row],[Background]]&lt;&gt;"",Table_Styles[[#This Row],[Background]],IF(Table_Styles[[#This Row],[Background Default]]&lt;&gt;"",Table_Styles[[#This Row],[Background Default]],""))</f>
        <v/>
      </c>
      <c r="S188"/>
      <c r="T188"/>
      <c r="U188" t="str">
        <f>IF(Table_Styles[[#This Row],[Border]]&lt;&gt;"",Table_Styles[[#This Row],[Border]],IF(Table_Styles[[#This Row],[Border Default]]&lt;&gt;"",Table_Styles[[#This Row],[Border Default]],""))</f>
        <v/>
      </c>
      <c r="V188"/>
      <c r="W188"/>
      <c r="X188" t="str">
        <f>IF(Table_Styles[[#This Row],[Border Radius]]&lt;&gt;"",Table_Styles[[#This Row],[Border Radius]],IF(Table_Styles[[#This Row],[Border Radius Default]]&lt;&gt;"",Table_Styles[[#This Row],[Border Radius Default]],""))</f>
        <v/>
      </c>
      <c r="Y188"/>
      <c r="Z188"/>
      <c r="AA188" t="str">
        <f>IF(Table_Styles[[#This Row],[MT]]&lt;&gt;"",Table_Styles[[#This Row],[MT]],IF(Table_Styles[[#This Row],[MT Default]]&lt;&gt;"",Table_Styles[[#This Row],[MT Default]],""))</f>
        <v/>
      </c>
      <c r="AB188"/>
      <c r="AC188"/>
      <c r="AD188" t="str">
        <f>IF(Table_Styles[[#This Row],[MR]]&lt;&gt;"",Table_Styles[[#This Row],[MR]],IF(Table_Styles[[#This Row],[MR Default]]&lt;&gt;"",Table_Styles[[#This Row],[MR Default]],""))</f>
        <v/>
      </c>
      <c r="AE188"/>
      <c r="AF188"/>
      <c r="AG188" t="str">
        <f>IF(Table_Styles[[#This Row],[MB]]&lt;&gt;"",Table_Styles[[#This Row],[MB]],IF(Table_Styles[[#This Row],[MB Default]]&lt;&gt;"",Table_Styles[[#This Row],[MB Default]],""))</f>
        <v/>
      </c>
      <c r="AH188"/>
      <c r="AI188"/>
      <c r="AJ188" t="str">
        <f>IF(Table_Styles[[#This Row],[ML]]&lt;&gt;"",Table_Styles[[#This Row],[ML]],IF(Table_Styles[[#This Row],[ML Default]]&lt;&gt;"",Table_Styles[[#This Row],[ML Default]],""))</f>
        <v/>
      </c>
      <c r="AK188"/>
      <c r="AL188"/>
      <c r="AM188" t="str">
        <f>IF(Table_Styles[[#This Row],[PT]]&lt;&gt;"",Table_Styles[[#This Row],[PT]],IF(Table_Styles[[#This Row],[PT Default]]&lt;&gt;"",Table_Styles[[#This Row],[PT Default]],""))</f>
        <v/>
      </c>
      <c r="AN188"/>
      <c r="AO188"/>
      <c r="AP188" t="str">
        <f>IF(Table_Styles[[#This Row],[PR]]&lt;&gt;"",Table_Styles[[#This Row],[PR]],IF(Table_Styles[[#This Row],[PR Default]]&lt;&gt;"",Table_Styles[[#This Row],[PR Default]],""))</f>
        <v/>
      </c>
      <c r="AQ188"/>
      <c r="AR188"/>
      <c r="AS188" t="str">
        <f>IF(Table_Styles[[#This Row],[PB]]&lt;&gt;"",Table_Styles[[#This Row],[PB]],IF(Table_Styles[[#This Row],[PB Default]]&lt;&gt;"",Table_Styles[[#This Row],[PB Default]],""))</f>
        <v/>
      </c>
      <c r="AT188"/>
      <c r="AU188"/>
      <c r="AV188" t="str">
        <f>IF(Table_Styles[[#This Row],[PL]]&lt;&gt;"",Table_Styles[[#This Row],[PL]],IF(Table_Styles[[#This Row],[PL Default]]&lt;&gt;"",Table_Styles[[#This Row],[PL Default]],""))</f>
        <v/>
      </c>
      <c r="AW188"/>
      <c r="AX188"/>
      <c r="AY188" t="str">
        <f>IF(Table_Styles[[#This Row],[BT]]&lt;&gt;"",Table_Styles[[#This Row],[BT]],IF(Table_Styles[[#This Row],[BT Default]]&lt;&gt;"",Table_Styles[[#This Row],[BT Default]],""))</f>
        <v/>
      </c>
      <c r="AZ188"/>
      <c r="BA188"/>
      <c r="BB188" t="str">
        <f>IF(Table_Styles[[#This Row],[BR]]&lt;&gt;"",Table_Styles[[#This Row],[BR]],IF(Table_Styles[[#This Row],[BR Default]]&lt;&gt;"",Table_Styles[[#This Row],[BR Default]],""))</f>
        <v/>
      </c>
      <c r="BC188"/>
      <c r="BD188"/>
      <c r="BE188" t="str">
        <f>IF(Table_Styles[[#This Row],[BB]]&lt;&gt;"",Table_Styles[[#This Row],[BB]],IF(Table_Styles[[#This Row],[BB Default]]&lt;&gt;"",Table_Styles[[#This Row],[BB Default]],""))</f>
        <v/>
      </c>
      <c r="BF188"/>
      <c r="BG188"/>
      <c r="BH188" t="str">
        <f>IF(Table_Styles[[#This Row],[BL]]&lt;&gt;"",Table_Styles[[#This Row],[BL]],IF(Table_Styles[[#This Row],[BL Default]]&lt;&gt;"",Table_Styles[[#This Row],[BL Default]],""))</f>
        <v/>
      </c>
      <c r="BI188" s="274"/>
      <c r="BJ188"/>
      <c r="BK188" t="str">
        <f>IF(Table_Styles[[#This Row],[Width]]&lt;&gt;"",Table_Styles[[#This Row],[Width]],IF(Table_Styles[[#This Row],[Width Default]]&lt;&gt;"",Table_Styles[[#This Row],[Width Default]],""))</f>
        <v/>
      </c>
      <c r="BL188"/>
      <c r="BM188"/>
      <c r="BN188" t="str">
        <f>IF(Table_Styles[[#This Row],[Height]]&lt;&gt;"",Table_Styles[[#This Row],[Height]],IF(Table_Styles[[#This Row],[Height Default]]&lt;&gt;"",Table_Styles[[#This Row],[Height Default]],""))</f>
        <v/>
      </c>
      <c r="BO188"/>
      <c r="BP188"/>
      <c r="BQ188" t="str">
        <f>IF(Table_Styles[[#This Row],[Top]]&lt;&gt;"",Table_Styles[[#This Row],[Top]],IF(Table_Styles[[#This Row],[Top Default]]&lt;&gt;"",Table_Styles[[#This Row],[Top Default]],""))</f>
        <v/>
      </c>
      <c r="BR188"/>
      <c r="BS188"/>
      <c r="BT188" t="str">
        <f>IF(Table_Styles[[#This Row],[Right]]&lt;&gt;"",Table_Styles[[#This Row],[Right]],IF(Table_Styles[[#This Row],[Right Default]]&lt;&gt;"",Table_Styles[[#This Row],[Right Default]],""))</f>
        <v/>
      </c>
      <c r="BU188"/>
      <c r="BV188"/>
      <c r="BW188" t="str">
        <f>IF(Table_Styles[[#This Row],[Bottom]]&lt;&gt;"",Table_Styles[[#This Row],[Bottom]],IF(Table_Styles[[#This Row],[Bottom Default]]&lt;&gt;"",Table_Styles[[#This Row],[Bottom Default]],""))</f>
        <v/>
      </c>
      <c r="BX188"/>
      <c r="BY188"/>
      <c r="BZ188" t="str">
        <f>IF(Table_Styles[[#This Row],[Left]]&lt;&gt;"",Table_Styles[[#This Row],[Left]],IF(Table_Styles[[#This Row],[Left Default]]&lt;&gt;"",Table_Styles[[#This Row],[Left Default]],""))</f>
        <v/>
      </c>
      <c r="CA188"/>
      <c r="CB188" t="str">
        <f>IF(AND(Table_Styles[[#This Row],[Selector]]&lt;&gt;"",Table_Styles[[#This Row],[Font Family Used]]&lt;&gt;"",Table_Styles[[#This Row],[Font Weight Used]]&lt;&gt;""),Table_Styles[[#This Row],[Font Family Used]]&amp;" "&amp;Table_Styles[[#This Row],[Font Weight Used]],"")</f>
        <v/>
      </c>
      <c r="CC188" t="str">
        <f ca="1">IF(AND(Table_Styles[[#This Row],[Selector]],COUNTIF(OFFSET(CC:CC,0,0,ROW()-1,1),"="&amp;Table_Styles[[#This Row],[Font]])=0),Table_Styles[[#This Row],[Font]],"")</f>
        <v/>
      </c>
      <c r="CD188" t="str">
        <f ca="1">IF(Table_Styles[[#This Row],[Unique Font]]&lt;&gt;"",
"{""fontFamily"":"""&amp;Table_Styles[[#This Row],[Font Family Used]]&amp;""",""fontWeight"":"&amp;Table_Styles[[#This Row],[Font Weight Used]]&amp;"}","")</f>
        <v/>
      </c>
      <c r="CE18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500</v>
      </c>
      <c r="CF188" t="str">
        <f>IF(AND(Table_Styles[[#This Row],[Selector]]&lt;&gt;"", Table_Styles[[#This Row],[Config Properties]]&lt;&gt;""),
Table_Styles[[#This Row],[Selector]]&amp;" { "&amp;Table_Styles[[#This Row],[Config Properties]]&amp;" }","")</f>
        <v>.summary-total { font-weight: 500 }</v>
      </c>
      <c r="CG188" t="str">
        <f xml:space="preserve">
SUBSTITUTE(SUBSTITUTE(SUBSTITUTE(SUBSTITUTE(SUBSTITUTE(SUBSTITUTE(SUBSTITUTE(SUBSTITUTE(Table_Styles[[#This Row],[Config]],
" {","{"),
"{ ","{"),
" }","}"),
"} ","}"),
" ,",","),
", ",","),
" :",":"),
": ",":")</f>
        <v>.summary-total{font-weight:500}</v>
      </c>
    </row>
    <row r="189" spans="2:85" ht="29.25" thickBot="1">
      <c r="B189" s="4" t="s">
        <v>365</v>
      </c>
      <c r="C189" s="4"/>
      <c r="D189" s="4"/>
      <c r="E189" s="4"/>
      <c r="F189" s="4" t="str">
        <f>IF(Table_Styles[[#This Row],[Font Family]]&lt;&gt;"",Table_Styles[[#This Row],[Font Family]],IF(Table_Styles[[#This Row],[Font Family Default]]&lt;&gt;"",Table_Styles[[#This Row],[Font Family Default]],""))</f>
        <v/>
      </c>
      <c r="G189" s="4"/>
      <c r="H189" s="4"/>
      <c r="I189" s="4" t="str">
        <f>IF(Table_Styles[[#This Row],[Font Size]]&lt;&gt;"",Table_Styles[[#This Row],[Font Size]],IF(Table_Styles[[#This Row],[Font Size Default]]&lt;&gt;"",Table_Styles[[#This Row],[Font Size Default]],""))</f>
        <v/>
      </c>
      <c r="J189" s="4"/>
      <c r="K189" s="4"/>
      <c r="L189" s="4" t="str">
        <f>IF(Table_Styles[[#This Row],[Font Weight]]&lt;&gt;"",Table_Styles[[#This Row],[Font Weight]],IF(Table_Styles[[#This Row],[Font Weight Default]]&lt;&gt;"",Table_Styles[[#This Row],[Font Weight Default]],""))</f>
        <v/>
      </c>
      <c r="M189" s="4"/>
      <c r="N189" s="4"/>
      <c r="O189" s="4" t="str">
        <f>IF(Table_Styles[[#This Row],[Colour]]&lt;&gt;"",Table_Styles[[#This Row],[Colour]],IF(Table_Styles[[#This Row],[Colour Default]]&lt;&gt;"",Table_Styles[[#This Row],[Colour Default]],""))</f>
        <v/>
      </c>
      <c r="P189" s="4"/>
      <c r="Q189" s="4"/>
      <c r="R189" s="4" t="str">
        <f>IF(Table_Styles[[#This Row],[Background]]&lt;&gt;"",Table_Styles[[#This Row],[Background]],IF(Table_Styles[[#This Row],[Background Default]]&lt;&gt;"",Table_Styles[[#This Row],[Background Default]],""))</f>
        <v/>
      </c>
      <c r="S189" s="4"/>
      <c r="T189" s="4"/>
      <c r="U189" s="4" t="str">
        <f>IF(Table_Styles[[#This Row],[Border]]&lt;&gt;"",Table_Styles[[#This Row],[Border]],IF(Table_Styles[[#This Row],[Border Default]]&lt;&gt;"",Table_Styles[[#This Row],[Border Default]],""))</f>
        <v/>
      </c>
      <c r="V189" s="4"/>
      <c r="W189" s="4"/>
      <c r="X189" s="4" t="str">
        <f>IF(Table_Styles[[#This Row],[Border Radius]]&lt;&gt;"",Table_Styles[[#This Row],[Border Radius]],IF(Table_Styles[[#This Row],[Border Radius Default]]&lt;&gt;"",Table_Styles[[#This Row],[Border Radius Default]],""))</f>
        <v/>
      </c>
      <c r="Y189" s="4"/>
      <c r="Z189" s="4"/>
      <c r="AA189" s="4" t="str">
        <f>IF(Table_Styles[[#This Row],[MT]]&lt;&gt;"",Table_Styles[[#This Row],[MT]],IF(Table_Styles[[#This Row],[MT Default]]&lt;&gt;"",Table_Styles[[#This Row],[MT Default]],""))</f>
        <v/>
      </c>
      <c r="AB189" s="4"/>
      <c r="AC189" s="4"/>
      <c r="AD189" s="4" t="str">
        <f>IF(Table_Styles[[#This Row],[MR]]&lt;&gt;"",Table_Styles[[#This Row],[MR]],IF(Table_Styles[[#This Row],[MR Default]]&lt;&gt;"",Table_Styles[[#This Row],[MR Default]],""))</f>
        <v/>
      </c>
      <c r="AE189" s="4"/>
      <c r="AF189" s="4"/>
      <c r="AG189" s="4" t="str">
        <f>IF(Table_Styles[[#This Row],[MB]]&lt;&gt;"",Table_Styles[[#This Row],[MB]],IF(Table_Styles[[#This Row],[MB Default]]&lt;&gt;"",Table_Styles[[#This Row],[MB Default]],""))</f>
        <v/>
      </c>
      <c r="AH189" s="4"/>
      <c r="AI189" s="4"/>
      <c r="AJ189" s="4" t="str">
        <f>IF(Table_Styles[[#This Row],[ML]]&lt;&gt;"",Table_Styles[[#This Row],[ML]],IF(Table_Styles[[#This Row],[ML Default]]&lt;&gt;"",Table_Styles[[#This Row],[ML Default]],""))</f>
        <v/>
      </c>
      <c r="AK189" s="4"/>
      <c r="AL189" s="4"/>
      <c r="AM189" s="4" t="str">
        <f>IF(Table_Styles[[#This Row],[PT]]&lt;&gt;"",Table_Styles[[#This Row],[PT]],IF(Table_Styles[[#This Row],[PT Default]]&lt;&gt;"",Table_Styles[[#This Row],[PT Default]],""))</f>
        <v/>
      </c>
      <c r="AN189" s="4"/>
      <c r="AO189" s="4"/>
      <c r="AP189" s="4" t="str">
        <f>IF(Table_Styles[[#This Row],[PR]]&lt;&gt;"",Table_Styles[[#This Row],[PR]],IF(Table_Styles[[#This Row],[PR Default]]&lt;&gt;"",Table_Styles[[#This Row],[PR Default]],""))</f>
        <v/>
      </c>
      <c r="AQ189" s="4"/>
      <c r="AR189" s="4"/>
      <c r="AS189" s="4" t="str">
        <f>IF(Table_Styles[[#This Row],[PB]]&lt;&gt;"",Table_Styles[[#This Row],[PB]],IF(Table_Styles[[#This Row],[PB Default]]&lt;&gt;"",Table_Styles[[#This Row],[PB Default]],""))</f>
        <v/>
      </c>
      <c r="AT189" s="4"/>
      <c r="AU189" s="4"/>
      <c r="AV189" s="4" t="str">
        <f>IF(Table_Styles[[#This Row],[PL]]&lt;&gt;"",Table_Styles[[#This Row],[PL]],IF(Table_Styles[[#This Row],[PL Default]]&lt;&gt;"",Table_Styles[[#This Row],[PL Default]],""))</f>
        <v/>
      </c>
      <c r="AW189" s="4"/>
      <c r="AX189" s="4"/>
      <c r="AY189" s="4" t="str">
        <f>IF(Table_Styles[[#This Row],[BT]]&lt;&gt;"",Table_Styles[[#This Row],[BT]],IF(Table_Styles[[#This Row],[BT Default]]&lt;&gt;"",Table_Styles[[#This Row],[BT Default]],""))</f>
        <v/>
      </c>
      <c r="AZ189" s="4"/>
      <c r="BA189" s="4"/>
      <c r="BB189" s="4" t="str">
        <f>IF(Table_Styles[[#This Row],[BR]]&lt;&gt;"",Table_Styles[[#This Row],[BR]],IF(Table_Styles[[#This Row],[BR Default]]&lt;&gt;"",Table_Styles[[#This Row],[BR Default]],""))</f>
        <v/>
      </c>
      <c r="BC189" s="4"/>
      <c r="BD189" s="4"/>
      <c r="BE189" s="4" t="str">
        <f>IF(Table_Styles[[#This Row],[BB]]&lt;&gt;"",Table_Styles[[#This Row],[BB]],IF(Table_Styles[[#This Row],[BB Default]]&lt;&gt;"",Table_Styles[[#This Row],[BB Default]],""))</f>
        <v/>
      </c>
      <c r="BF189" s="4"/>
      <c r="BG189" s="4"/>
      <c r="BH189" s="4" t="str">
        <f>IF(Table_Styles[[#This Row],[BL]]&lt;&gt;"",Table_Styles[[#This Row],[BL]],IF(Table_Styles[[#This Row],[BL Default]]&lt;&gt;"",Table_Styles[[#This Row],[BL Default]],""))</f>
        <v/>
      </c>
      <c r="BI189" s="4"/>
      <c r="BJ189" s="4"/>
      <c r="BK189" s="4" t="str">
        <f>IF(Table_Styles[[#This Row],[Width]]&lt;&gt;"",Table_Styles[[#This Row],[Width]],IF(Table_Styles[[#This Row],[Width Default]]&lt;&gt;"",Table_Styles[[#This Row],[Width Default]],""))</f>
        <v/>
      </c>
      <c r="BL189" s="4"/>
      <c r="BM189" s="4"/>
      <c r="BN189" s="4" t="str">
        <f>IF(Table_Styles[[#This Row],[Height]]&lt;&gt;"",Table_Styles[[#This Row],[Height]],IF(Table_Styles[[#This Row],[Height Default]]&lt;&gt;"",Table_Styles[[#This Row],[Height Default]],""))</f>
        <v/>
      </c>
      <c r="BO189" s="4"/>
      <c r="BP189" s="4"/>
      <c r="BQ189" s="4" t="str">
        <f>IF(Table_Styles[[#This Row],[Top]]&lt;&gt;"",Table_Styles[[#This Row],[Top]],IF(Table_Styles[[#This Row],[Top Default]]&lt;&gt;"",Table_Styles[[#This Row],[Top Default]],""))</f>
        <v/>
      </c>
      <c r="BR189" s="4"/>
      <c r="BS189" s="4"/>
      <c r="BT189" s="4" t="str">
        <f>IF(Table_Styles[[#This Row],[Right]]&lt;&gt;"",Table_Styles[[#This Row],[Right]],IF(Table_Styles[[#This Row],[Right Default]]&lt;&gt;"",Table_Styles[[#This Row],[Right Default]],""))</f>
        <v/>
      </c>
      <c r="BU189" s="4"/>
      <c r="BV189" s="4"/>
      <c r="BW189" s="4" t="str">
        <f>IF(Table_Styles[[#This Row],[Bottom]]&lt;&gt;"",Table_Styles[[#This Row],[Bottom]],IF(Table_Styles[[#This Row],[Bottom Default]]&lt;&gt;"",Table_Styles[[#This Row],[Bottom Default]],""))</f>
        <v/>
      </c>
      <c r="BX189" s="4"/>
      <c r="BY189" s="4"/>
      <c r="BZ189" s="4" t="str">
        <f>IF(Table_Styles[[#This Row],[Left]]&lt;&gt;"",Table_Styles[[#This Row],[Left]],IF(Table_Styles[[#This Row],[Left Default]]&lt;&gt;"",Table_Styles[[#This Row],[Left Default]],""))</f>
        <v/>
      </c>
      <c r="CA189" s="4"/>
      <c r="CB189" s="4" t="str">
        <f>IF(AND(Table_Styles[[#This Row],[Selector]]&lt;&gt;"",Table_Styles[[#This Row],[Font Family Used]]&lt;&gt;"",Table_Styles[[#This Row],[Font Weight Used]]&lt;&gt;""),Table_Styles[[#This Row],[Font Family Used]]&amp;" "&amp;Table_Styles[[#This Row],[Font Weight Used]],"")</f>
        <v/>
      </c>
      <c r="CC189" s="4" t="str">
        <f ca="1">IF(AND(Table_Styles[[#This Row],[Selector]],COUNTIF(OFFSET(CC:CC,0,0,ROW()-1,1),"="&amp;Table_Styles[[#This Row],[Font]])=0),Table_Styles[[#This Row],[Font]],"")</f>
        <v/>
      </c>
      <c r="CD189" s="4" t="str">
        <f ca="1">IF(Table_Styles[[#This Row],[Unique Font]]&lt;&gt;"",
"{""fontFamily"":"""&amp;Table_Styles[[#This Row],[Font Family Used]]&amp;""",""fontWeight"":"&amp;Table_Styles[[#This Row],[Font Weight Used]]&amp;"}","")</f>
        <v/>
      </c>
      <c r="CE189" s="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9" s="4" t="str">
        <f>IF(AND(Table_Styles[[#This Row],[Selector]]&lt;&gt;"", Table_Styles[[#This Row],[Config Properties]]&lt;&gt;""),
Table_Styles[[#This Row],[Selector]]&amp;" { "&amp;Table_Styles[[#This Row],[Config Properties]]&amp;" }","")</f>
        <v/>
      </c>
      <c r="CG189" s="4" t="str">
        <f xml:space="preserve">
SUBSTITUTE(SUBSTITUTE(SUBSTITUTE(SUBSTITUTE(SUBSTITUTE(SUBSTITUTE(SUBSTITUTE(SUBSTITUTE(Table_Styles[[#This Row],[Config]],
" {","{"),
"{ ","{"),
" }","}"),
"} ","}"),
" ,",","),
", ",","),
" :",":"),
": ",":")</f>
        <v/>
      </c>
    </row>
    <row r="190" spans="2:85" ht="21" customHeight="1">
      <c r="B190" t="s">
        <v>1613</v>
      </c>
      <c r="C190" s="181" t="s">
        <v>1629</v>
      </c>
      <c r="D190" t="s">
        <v>1645</v>
      </c>
      <c r="E190"/>
      <c r="F190" t="str">
        <f>IF(Table_Styles[[#This Row],[Font Family]]&lt;&gt;"",Table_Styles[[#This Row],[Font Family]],IF(Table_Styles[[#This Row],[Font Family Default]]&lt;&gt;"",Table_Styles[[#This Row],[Font Family Default]],""))</f>
        <v>steadfast</v>
      </c>
      <c r="G190"/>
      <c r="H190"/>
      <c r="I190" t="str">
        <f>IF(Table_Styles[[#This Row],[Font Size]]&lt;&gt;"",Table_Styles[[#This Row],[Font Size]],IF(Table_Styles[[#This Row],[Font Size Default]]&lt;&gt;"",Table_Styles[[#This Row],[Font Size Default]],""))</f>
        <v/>
      </c>
      <c r="J190"/>
      <c r="K190"/>
      <c r="L190" t="str">
        <f>IF(Table_Styles[[#This Row],[Font Weight]]&lt;&gt;"",Table_Styles[[#This Row],[Font Weight]],IF(Table_Styles[[#This Row],[Font Weight Default]]&lt;&gt;"",Table_Styles[[#This Row],[Font Weight Default]],""))</f>
        <v/>
      </c>
      <c r="M190"/>
      <c r="N190"/>
      <c r="O190" t="str">
        <f>IF(Table_Styles[[#This Row],[Colour]]&lt;&gt;"",Table_Styles[[#This Row],[Colour]],IF(Table_Styles[[#This Row],[Colour Default]]&lt;&gt;"",Table_Styles[[#This Row],[Colour Default]],""))</f>
        <v/>
      </c>
      <c r="P190"/>
      <c r="Q190"/>
      <c r="R190" t="str">
        <f>IF(Table_Styles[[#This Row],[Background]]&lt;&gt;"",Table_Styles[[#This Row],[Background]],IF(Table_Styles[[#This Row],[Background Default]]&lt;&gt;"",Table_Styles[[#This Row],[Background Default]],""))</f>
        <v/>
      </c>
      <c r="S190"/>
      <c r="T190"/>
      <c r="U190" t="str">
        <f>IF(Table_Styles[[#This Row],[Border]]&lt;&gt;"",Table_Styles[[#This Row],[Border]],IF(Table_Styles[[#This Row],[Border Default]]&lt;&gt;"",Table_Styles[[#This Row],[Border Default]],""))</f>
        <v/>
      </c>
      <c r="V190"/>
      <c r="W190"/>
      <c r="X190" t="str">
        <f>IF(Table_Styles[[#This Row],[Border Radius]]&lt;&gt;"",Table_Styles[[#This Row],[Border Radius]],IF(Table_Styles[[#This Row],[Border Radius Default]]&lt;&gt;"",Table_Styles[[#This Row],[Border Radius Default]],""))</f>
        <v/>
      </c>
      <c r="Y190"/>
      <c r="Z190"/>
      <c r="AA190" t="str">
        <f>IF(Table_Styles[[#This Row],[MT]]&lt;&gt;"",Table_Styles[[#This Row],[MT]],IF(Table_Styles[[#This Row],[MT Default]]&lt;&gt;"",Table_Styles[[#This Row],[MT Default]],""))</f>
        <v/>
      </c>
      <c r="AB190"/>
      <c r="AC190"/>
      <c r="AD190" t="str">
        <f>IF(Table_Styles[[#This Row],[MR]]&lt;&gt;"",Table_Styles[[#This Row],[MR]],IF(Table_Styles[[#This Row],[MR Default]]&lt;&gt;"",Table_Styles[[#This Row],[MR Default]],""))</f>
        <v/>
      </c>
      <c r="AE190"/>
      <c r="AF190"/>
      <c r="AG190" t="str">
        <f>IF(Table_Styles[[#This Row],[MB]]&lt;&gt;"",Table_Styles[[#This Row],[MB]],IF(Table_Styles[[#This Row],[MB Default]]&lt;&gt;"",Table_Styles[[#This Row],[MB Default]],""))</f>
        <v/>
      </c>
      <c r="AH190"/>
      <c r="AI190"/>
      <c r="AJ190" t="str">
        <f>IF(Table_Styles[[#This Row],[ML]]&lt;&gt;"",Table_Styles[[#This Row],[ML]],IF(Table_Styles[[#This Row],[ML Default]]&lt;&gt;"",Table_Styles[[#This Row],[ML Default]],""))</f>
        <v/>
      </c>
      <c r="AK190"/>
      <c r="AL190"/>
      <c r="AM190" t="str">
        <f>IF(Table_Styles[[#This Row],[PT]]&lt;&gt;"",Table_Styles[[#This Row],[PT]],IF(Table_Styles[[#This Row],[PT Default]]&lt;&gt;"",Table_Styles[[#This Row],[PT Default]],""))</f>
        <v/>
      </c>
      <c r="AN190"/>
      <c r="AO190"/>
      <c r="AP190" t="str">
        <f>IF(Table_Styles[[#This Row],[PR]]&lt;&gt;"",Table_Styles[[#This Row],[PR]],IF(Table_Styles[[#This Row],[PR Default]]&lt;&gt;"",Table_Styles[[#This Row],[PR Default]],""))</f>
        <v/>
      </c>
      <c r="AQ190"/>
      <c r="AR190"/>
      <c r="AS190" t="str">
        <f>IF(Table_Styles[[#This Row],[PB]]&lt;&gt;"",Table_Styles[[#This Row],[PB]],IF(Table_Styles[[#This Row],[PB Default]]&lt;&gt;"",Table_Styles[[#This Row],[PB Default]],""))</f>
        <v/>
      </c>
      <c r="AT190"/>
      <c r="AU190"/>
      <c r="AV190" t="str">
        <f>IF(Table_Styles[[#This Row],[PL]]&lt;&gt;"",Table_Styles[[#This Row],[PL]],IF(Table_Styles[[#This Row],[PL Default]]&lt;&gt;"",Table_Styles[[#This Row],[PL Default]],""))</f>
        <v/>
      </c>
      <c r="AW190"/>
      <c r="AX190"/>
      <c r="AY190" t="str">
        <f>IF(Table_Styles[[#This Row],[BT]]&lt;&gt;"",Table_Styles[[#This Row],[BT]],IF(Table_Styles[[#This Row],[BT Default]]&lt;&gt;"",Table_Styles[[#This Row],[BT Default]],""))</f>
        <v/>
      </c>
      <c r="AZ190"/>
      <c r="BA190"/>
      <c r="BB190" t="str">
        <f>IF(Table_Styles[[#This Row],[BR]]&lt;&gt;"",Table_Styles[[#This Row],[BR]],IF(Table_Styles[[#This Row],[BR Default]]&lt;&gt;"",Table_Styles[[#This Row],[BR Default]],""))</f>
        <v/>
      </c>
      <c r="BC190"/>
      <c r="BD190"/>
      <c r="BE190" t="str">
        <f>IF(Table_Styles[[#This Row],[BB]]&lt;&gt;"",Table_Styles[[#This Row],[BB]],IF(Table_Styles[[#This Row],[BB Default]]&lt;&gt;"",Table_Styles[[#This Row],[BB Default]],""))</f>
        <v/>
      </c>
      <c r="BF190"/>
      <c r="BG190"/>
      <c r="BH190" t="str">
        <f>IF(Table_Styles[[#This Row],[BL]]&lt;&gt;"",Table_Styles[[#This Row],[BL]],IF(Table_Styles[[#This Row],[BL Default]]&lt;&gt;"",Table_Styles[[#This Row],[BL Default]],""))</f>
        <v/>
      </c>
      <c r="BI190"/>
      <c r="BJ190"/>
      <c r="BK190" t="str">
        <f>IF(Table_Styles[[#This Row],[Width]]&lt;&gt;"",Table_Styles[[#This Row],[Width]],IF(Table_Styles[[#This Row],[Width Default]]&lt;&gt;"",Table_Styles[[#This Row],[Width Default]],""))</f>
        <v/>
      </c>
      <c r="BL190"/>
      <c r="BM190"/>
      <c r="BN190" t="str">
        <f>IF(Table_Styles[[#This Row],[Height]]&lt;&gt;"",Table_Styles[[#This Row],[Height]],IF(Table_Styles[[#This Row],[Height Default]]&lt;&gt;"",Table_Styles[[#This Row],[Height Default]],""))</f>
        <v/>
      </c>
      <c r="BO190"/>
      <c r="BP190"/>
      <c r="BQ190" t="str">
        <f>IF(Table_Styles[[#This Row],[Top]]&lt;&gt;"",Table_Styles[[#This Row],[Top]],IF(Table_Styles[[#This Row],[Top Default]]&lt;&gt;"",Table_Styles[[#This Row],[Top Default]],""))</f>
        <v/>
      </c>
      <c r="BR190"/>
      <c r="BS190"/>
      <c r="BT190" t="str">
        <f>IF(Table_Styles[[#This Row],[Right]]&lt;&gt;"",Table_Styles[[#This Row],[Right]],IF(Table_Styles[[#This Row],[Right Default]]&lt;&gt;"",Table_Styles[[#This Row],[Right Default]],""))</f>
        <v/>
      </c>
      <c r="BU190"/>
      <c r="BV190"/>
      <c r="BW190" t="str">
        <f>IF(Table_Styles[[#This Row],[Bottom]]&lt;&gt;"",Table_Styles[[#This Row],[Bottom]],IF(Table_Styles[[#This Row],[Bottom Default]]&lt;&gt;"",Table_Styles[[#This Row],[Bottom Default]],""))</f>
        <v/>
      </c>
      <c r="BX190"/>
      <c r="BY190"/>
      <c r="BZ190" t="str">
        <f>IF(Table_Styles[[#This Row],[Left]]&lt;&gt;"",Table_Styles[[#This Row],[Left]],IF(Table_Styles[[#This Row],[Left Default]]&lt;&gt;"",Table_Styles[[#This Row],[Left Default]],""))</f>
        <v/>
      </c>
      <c r="CA190" t="s">
        <v>1725</v>
      </c>
      <c r="CB190" t="str">
        <f>IF(AND(Table_Styles[[#This Row],[Selector]]&lt;&gt;"",Table_Styles[[#This Row],[Font Family Used]]&lt;&gt;"",Table_Styles[[#This Row],[Font Weight Used]]&lt;&gt;""),Table_Styles[[#This Row],[Font Family Used]]&amp;" "&amp;Table_Styles[[#This Row],[Font Weight Used]],"")</f>
        <v/>
      </c>
      <c r="CC190" t="str">
        <f ca="1">IF(AND(Table_Styles[[#This Row],[Selector]],COUNTIF(OFFSET(CC:CC,0,0,ROW()-1,1),"="&amp;Table_Styles[[#This Row],[Font]])=0),Table_Styles[[#This Row],[Font]],"")</f>
        <v/>
      </c>
      <c r="CD190" t="str">
        <f ca="1">IF(Table_Styles[[#This Row],[Unique Font]]&lt;&gt;"",
"{""fontFamily"":"""&amp;Table_Styles[[#This Row],[Font Family Used]]&amp;""",""fontWeight"":"&amp;Table_Styles[[#This Row],[Font Weight Used]]&amp;"}","")</f>
        <v/>
      </c>
      <c r="CE19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'steadfast';src: url('https://release-irs-it-uat.platform.ubind.io/assets/steadfast-irs/acsis-pi/staging/steadfast.eot?51440552'); src: url('https://release-irs-it-uat.platform.ubind.io/assets/steadfast-irs/acsis-pi/staging/steadfast.eot?51440552#iefix') format('embedded-opentype'), url('https://release-irs-it-uat.platform.ubind.io/assets/steadfast-irs/acsis-pi/staging/steadfast.woff2?51440552') format('woff2'), url('https://release-irs-it-uat.platform.ubind.io/assets/steadfast-irs/acsis-pi/staging/steadfast.woff?51440552') format('woff'), url('https://release-irs-it-uat.platform.ubind.io/assets/steadfast-irs/acsis-pi/staging/steadfast.ttf?51440552') format('truetype'), url('https://release-irs-it-uat.platform.ubind.io/assets/steadfast-irs/acsis-pi/staging/steadfast.svg?51440552#steadfast') format('svg'); font-weight: normal; font-style: normal;</v>
      </c>
      <c r="CF190" t="str">
        <f>IF(AND(Table_Styles[[#This Row],[Selector]]&lt;&gt;"", Table_Styles[[#This Row],[Config Properties]]&lt;&gt;""),
Table_Styles[[#This Row],[Selector]]&amp;" { "&amp;Table_Styles[[#This Row],[Config Properties]]&amp;" }","")</f>
        <v>@font-face { font-family: 'steadfast';src: url('https://release-irs-it-uat.platform.ubind.io/assets/steadfast-irs/acsis-pi/staging/steadfast.eot?51440552'); src: url('https://release-irs-it-uat.platform.ubind.io/assets/steadfast-irs/acsis-pi/staging/steadfast.eot?51440552#iefix') format('embedded-opentype'), url('https://release-irs-it-uat.platform.ubind.io/assets/steadfast-irs/acsis-pi/staging/steadfast.woff2?51440552') format('woff2'), url('https://release-irs-it-uat.platform.ubind.io/assets/steadfast-irs/acsis-pi/staging/steadfast.woff?51440552') format('woff'), url('https://release-irs-it-uat.platform.ubind.io/assets/steadfast-irs/acsis-pi/staging/steadfast.ttf?51440552') format('truetype'), url('https://release-irs-it-uat.platform.ubind.io/assets/steadfast-irs/acsis-pi/staging/steadfast.svg?51440552#steadfast') format('svg'); font-weight: normal; font-style: normal; }</v>
      </c>
      <c r="CG190" t="str">
        <f xml:space="preserve">
SUBSTITUTE(SUBSTITUTE(SUBSTITUTE(SUBSTITUTE(SUBSTITUTE(SUBSTITUTE(SUBSTITUTE(SUBSTITUTE(Table_Styles[[#This Row],[Config]],
" {","{"),
"{ ","{"),
" }","}"),
"} ","}"),
" ,",","),
", ",","),
" :",":"),
": ",":")</f>
        <v>@font-face{font-family:'steadfast';src:url('https://release-irs-it-uat.platform.ubind.io/assets/steadfast-irs/acsis-pi/staging/steadfast.eot?51440552'); src:url('https://release-irs-it-uat.platform.ubind.io/assets/steadfast-irs/acsis-pi/staging/steadfast.eot?51440552#iefix') format('embedded-opentype'),url('https://release-irs-it-uat.platform.ubind.io/assets/steadfast-irs/acsis-pi/staging/steadfast.woff2?51440552') format('woff2'),url('https://release-irs-it-uat.platform.ubind.io/assets/steadfast-irs/acsis-pi/staging/steadfast.woff?51440552') format('woff'),url('https://release-irs-it-uat.platform.ubind.io/assets/steadfast-irs/acsis-pi/staging/steadfast.ttf?51440552') format('truetype'),url('https://release-irs-it-uat.platform.ubind.io/assets/steadfast-irs/acsis-pi/staging/steadfast.svg?51440552#steadfast') format('svg'); font-weight:normal; font-style:normal;}</v>
      </c>
    </row>
    <row r="191" spans="2:85" ht="21" customHeight="1">
      <c r="B191" s="103" t="s">
        <v>1614</v>
      </c>
      <c r="C191" s="294" t="s">
        <v>1630</v>
      </c>
      <c r="D191" s="146" t="s">
        <v>1645</v>
      </c>
      <c r="E191" s="124"/>
      <c r="F191" s="107" t="str">
        <f>IF(Table_Styles[[#This Row],[Font Family]]&lt;&gt;"",Table_Styles[[#This Row],[Font Family]],IF(Table_Styles[[#This Row],[Font Family Default]]&lt;&gt;"",Table_Styles[[#This Row],[Font Family Default]],""))</f>
        <v>steadfast</v>
      </c>
      <c r="G191" s="146" t="s">
        <v>380</v>
      </c>
      <c r="H191" s="124"/>
      <c r="I191" s="107" t="str">
        <f>IF(Table_Styles[[#This Row],[Font Size]]&lt;&gt;"",Table_Styles[[#This Row],[Font Size]],IF(Table_Styles[[#This Row],[Font Size Default]]&lt;&gt;"",Table_Styles[[#This Row],[Font Size Default]],""))</f>
        <v>40px</v>
      </c>
      <c r="J191" s="146" t="s">
        <v>1646</v>
      </c>
      <c r="K191" s="124"/>
      <c r="L191" s="107" t="str">
        <f>IF(Table_Styles[[#This Row],[Font Weight]]&lt;&gt;"",Table_Styles[[#This Row],[Font Weight]],IF(Table_Styles[[#This Row],[Font Weight Default]]&lt;&gt;"",Table_Styles[[#This Row],[Font Weight Default]],""))</f>
        <v>200</v>
      </c>
      <c r="M191" s="146"/>
      <c r="N191" s="124"/>
      <c r="O191" t="str">
        <f>IF(Table_Styles[[#This Row],[Colour]]&lt;&gt;"",Table_Styles[[#This Row],[Colour]],IF(Table_Styles[[#This Row],[Colour Default]]&lt;&gt;"",Table_Styles[[#This Row],[Colour Default]],""))</f>
        <v/>
      </c>
      <c r="P191" s="146"/>
      <c r="Q191" s="124"/>
      <c r="R191" s="107"/>
      <c r="S191" s="146"/>
      <c r="T191" s="124"/>
      <c r="U191" s="107"/>
      <c r="V191" s="124"/>
      <c r="W191" s="124"/>
      <c r="X191" s="107"/>
      <c r="Y191" s="146"/>
      <c r="Z191" s="124"/>
      <c r="AA191" t="str">
        <f>IF(Table_Styles[[#This Row],[MT]]&lt;&gt;"",Table_Styles[[#This Row],[MT]],IF(Table_Styles[[#This Row],[MT Default]]&lt;&gt;"",Table_Styles[[#This Row],[MT Default]],""))</f>
        <v/>
      </c>
      <c r="AB191" s="146"/>
      <c r="AC191" s="124"/>
      <c r="AD191" s="107"/>
      <c r="AE191" s="146"/>
      <c r="AF191" s="124"/>
      <c r="AG191" s="107"/>
      <c r="AH191" s="146"/>
      <c r="AI191" s="124"/>
      <c r="AJ191" s="107"/>
      <c r="AK191" s="146"/>
      <c r="AL191" s="124"/>
      <c r="AM191" s="107"/>
      <c r="AN191" s="146"/>
      <c r="AO191" s="124"/>
      <c r="AP191" s="107"/>
      <c r="AQ191" s="146"/>
      <c r="AR191" s="124"/>
      <c r="AS191" s="107"/>
      <c r="AT191" s="146"/>
      <c r="AU191" s="124"/>
      <c r="AV191" s="107"/>
      <c r="AW191" s="146"/>
      <c r="AX191" s="124"/>
      <c r="AY191" s="107"/>
      <c r="AZ191" s="146"/>
      <c r="BA191" s="124"/>
      <c r="BB191" s="107"/>
      <c r="BC191" s="146"/>
      <c r="BD191" s="124"/>
      <c r="BE191" s="107"/>
      <c r="BF191" s="146"/>
      <c r="BG191" s="124"/>
      <c r="BH191" s="107"/>
      <c r="BI191" s="124"/>
      <c r="BJ191" s="124"/>
      <c r="BK191" s="107" t="str">
        <f>IF(Table_Styles[[#This Row],[Width]]&lt;&gt;"",Table_Styles[[#This Row],[Width]],IF(Table_Styles[[#This Row],[Width Default]]&lt;&gt;"",Table_Styles[[#This Row],[Width Default]],""))</f>
        <v/>
      </c>
      <c r="BL191" s="124"/>
      <c r="BM191" s="124"/>
      <c r="BN191" s="107"/>
      <c r="BO191" s="101"/>
      <c r="BP191" s="101"/>
      <c r="BQ191" s="107"/>
      <c r="BR191" s="101"/>
      <c r="BS191" s="101"/>
      <c r="BT191" s="107"/>
      <c r="BU191" s="101"/>
      <c r="BV191" s="101"/>
      <c r="BW191" s="107"/>
      <c r="BX191" s="101"/>
      <c r="BY191" s="101"/>
      <c r="BZ191" s="107"/>
      <c r="CA191" s="146" t="s">
        <v>1652</v>
      </c>
      <c r="CB191" s="107" t="str">
        <f>IF(AND(Table_Styles[[#This Row],[Selector]]&lt;&gt;"",Table_Styles[[#This Row],[Font Family Used]]&lt;&gt;"",Table_Styles[[#This Row],[Font Weight Used]]&lt;&gt;""),Table_Styles[[#This Row],[Font Family Used]]&amp;" "&amp;Table_Styles[[#This Row],[Font Weight Used]],"")</f>
        <v>steadfast 200</v>
      </c>
      <c r="CC191" s="107" t="str">
        <f ca="1">IF(AND(Table_Styles[[#This Row],[Selector]],COUNTIF(OFFSET(CC:CC,0,0,ROW()-1,1),"="&amp;Table_Styles[[#This Row],[Font]])=0),Table_Styles[[#This Row],[Font]],"")</f>
        <v>steadfast 200</v>
      </c>
      <c r="CD191" s="107" t="str">
        <f ca="1">IF(Table_Styles[[#This Row],[Unique Font]]&lt;&gt;"",
"{""fontFamily"":"""&amp;Table_Styles[[#This Row],[Font Family Used]]&amp;""",""fontWeight"":"&amp;Table_Styles[[#This Row],[Font Weight Used]]&amp;"}","")</f>
        <v>{"fontFamily":"steadfast","fontWeight":200}</v>
      </c>
      <c r="CE191"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'steadfast';font-size: 40px;font-weight: 200;content: '\\e803';</v>
      </c>
      <c r="CF191" s="106" t="str">
        <f>IF(AND(Table_Styles[[#This Row],[Selector]]&lt;&gt;"", Table_Styles[[#This Row],[Config Properties]]&lt;&gt;""),
Table_Styles[[#This Row],[Selector]]&amp;" { "&amp;Table_Styles[[#This Row],[Config Properties]]&amp;" }","")</f>
        <v>.icon-1million:before { font-family: 'steadfast';font-size: 40px;font-weight: 200;content: '\\e803'; }</v>
      </c>
      <c r="CG191" s="106" t="str">
        <f xml:space="preserve">
SUBSTITUTE(SUBSTITUTE(SUBSTITUTE(SUBSTITUTE(SUBSTITUTE(SUBSTITUTE(SUBSTITUTE(SUBSTITUTE(Table_Styles[[#This Row],[Config]],
" {","{"),
"{ ","{"),
" }","}"),
"} ","}"),
" ,",","),
", ",","),
" :",":"),
": ",":")</f>
        <v>.icon-1million:before{font-family:'steadfast';font-size:40px;font-weight:200;content:'\\e803';}</v>
      </c>
    </row>
    <row r="192" spans="2:85" ht="21" customHeight="1">
      <c r="B192" s="103" t="s">
        <v>1615</v>
      </c>
      <c r="C192" s="294" t="s">
        <v>1631</v>
      </c>
      <c r="D192" s="146" t="s">
        <v>1645</v>
      </c>
      <c r="E192" s="124"/>
      <c r="F192" s="107" t="str">
        <f>IF(Table_Styles[[#This Row],[Font Family]]&lt;&gt;"",Table_Styles[[#This Row],[Font Family]],IF(Table_Styles[[#This Row],[Font Family Default]]&lt;&gt;"",Table_Styles[[#This Row],[Font Family Default]],""))</f>
        <v>steadfast</v>
      </c>
      <c r="G192" s="146" t="s">
        <v>380</v>
      </c>
      <c r="H192" s="124"/>
      <c r="I192" s="107" t="str">
        <f>IF(Table_Styles[[#This Row],[Font Size]]&lt;&gt;"",Table_Styles[[#This Row],[Font Size]],IF(Table_Styles[[#This Row],[Font Size Default]]&lt;&gt;"",Table_Styles[[#This Row],[Font Size Default]],""))</f>
        <v>40px</v>
      </c>
      <c r="J192" s="146" t="s">
        <v>1646</v>
      </c>
      <c r="K192" s="124"/>
      <c r="L192" s="107" t="str">
        <f>IF(Table_Styles[[#This Row],[Font Weight]]&lt;&gt;"",Table_Styles[[#This Row],[Font Weight]],IF(Table_Styles[[#This Row],[Font Weight Default]]&lt;&gt;"",Table_Styles[[#This Row],[Font Weight Default]],""))</f>
        <v>200</v>
      </c>
      <c r="M192" s="146"/>
      <c r="N192" s="124"/>
      <c r="O192" t="str">
        <f>IF(Table_Styles[[#This Row],[Colour]]&lt;&gt;"",Table_Styles[[#This Row],[Colour]],IF(Table_Styles[[#This Row],[Colour Default]]&lt;&gt;"",Table_Styles[[#This Row],[Colour Default]],""))</f>
        <v/>
      </c>
      <c r="P192" s="146"/>
      <c r="Q192" s="124"/>
      <c r="R192" s="107"/>
      <c r="S192" s="146"/>
      <c r="T192" s="124"/>
      <c r="U192" s="107"/>
      <c r="V192" s="124"/>
      <c r="W192" s="124"/>
      <c r="X192" s="107"/>
      <c r="Y192" s="146"/>
      <c r="Z192" s="124"/>
      <c r="AA192" t="str">
        <f>IF(Table_Styles[[#This Row],[MT]]&lt;&gt;"",Table_Styles[[#This Row],[MT]],IF(Table_Styles[[#This Row],[MT Default]]&lt;&gt;"",Table_Styles[[#This Row],[MT Default]],""))</f>
        <v/>
      </c>
      <c r="AB192" s="146"/>
      <c r="AC192" s="124"/>
      <c r="AD192" s="107"/>
      <c r="AE192" s="146"/>
      <c r="AF192" s="124"/>
      <c r="AG192" s="107"/>
      <c r="AH192" s="146"/>
      <c r="AI192" s="124"/>
      <c r="AJ192" s="107"/>
      <c r="AK192" s="146"/>
      <c r="AL192" s="124"/>
      <c r="AM192" s="107"/>
      <c r="AN192" s="146"/>
      <c r="AO192" s="124"/>
      <c r="AP192" s="107"/>
      <c r="AQ192" s="146"/>
      <c r="AR192" s="124"/>
      <c r="AS192" s="107"/>
      <c r="AT192" s="146"/>
      <c r="AU192" s="124"/>
      <c r="AV192" s="107"/>
      <c r="AW192" s="146"/>
      <c r="AX192" s="124"/>
      <c r="AY192" s="107"/>
      <c r="AZ192" s="146"/>
      <c r="BA192" s="124"/>
      <c r="BB192" s="107"/>
      <c r="BC192" s="146"/>
      <c r="BD192" s="124"/>
      <c r="BE192" s="107"/>
      <c r="BF192" s="146"/>
      <c r="BG192" s="124"/>
      <c r="BH192" s="107"/>
      <c r="BI192" s="124"/>
      <c r="BJ192" s="124"/>
      <c r="BK192" s="107" t="str">
        <f>IF(Table_Styles[[#This Row],[Width]]&lt;&gt;"",Table_Styles[[#This Row],[Width]],IF(Table_Styles[[#This Row],[Width Default]]&lt;&gt;"",Table_Styles[[#This Row],[Width Default]],""))</f>
        <v/>
      </c>
      <c r="BL192" s="124"/>
      <c r="BM192" s="124"/>
      <c r="BN192" s="107"/>
      <c r="BO192" s="101"/>
      <c r="BP192" s="101"/>
      <c r="BQ192" s="107"/>
      <c r="BR192" s="101"/>
      <c r="BS192" s="101"/>
      <c r="BT192" s="107"/>
      <c r="BU192" s="101"/>
      <c r="BV192" s="101"/>
      <c r="BW192" s="107"/>
      <c r="BX192" s="101"/>
      <c r="BY192" s="101"/>
      <c r="BZ192" s="107"/>
      <c r="CA192" s="146" t="s">
        <v>1653</v>
      </c>
      <c r="CB192" s="107" t="str">
        <f>IF(AND(Table_Styles[[#This Row],[Selector]]&lt;&gt;"",Table_Styles[[#This Row],[Font Family Used]]&lt;&gt;"",Table_Styles[[#This Row],[Font Weight Used]]&lt;&gt;""),Table_Styles[[#This Row],[Font Family Used]]&amp;" "&amp;Table_Styles[[#This Row],[Font Weight Used]],"")</f>
        <v>steadfast 200</v>
      </c>
      <c r="CC192" s="107" t="str">
        <f ca="1">IF(AND(Table_Styles[[#This Row],[Selector]],COUNTIF(OFFSET(CC:CC,0,0,ROW()-1,1),"="&amp;Table_Styles[[#This Row],[Font]])=0),Table_Styles[[#This Row],[Font]],"")</f>
        <v/>
      </c>
      <c r="CD192" s="107" t="str">
        <f ca="1">IF(Table_Styles[[#This Row],[Unique Font]]&lt;&gt;"",
"{""fontFamily"":"""&amp;Table_Styles[[#This Row],[Font Family Used]]&amp;""",""fontWeight"":"&amp;Table_Styles[[#This Row],[Font Weight Used]]&amp;"}","")</f>
        <v/>
      </c>
      <c r="CE192"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'steadfast';font-size: 40px;font-weight: 200;content: '\\e804';</v>
      </c>
      <c r="CF192" s="106" t="str">
        <f>IF(AND(Table_Styles[[#This Row],[Selector]]&lt;&gt;"", Table_Styles[[#This Row],[Config Properties]]&lt;&gt;""),
Table_Styles[[#This Row],[Selector]]&amp;" { "&amp;Table_Styles[[#This Row],[Config Properties]]&amp;" }","")</f>
        <v>.icon-2million:before { font-family: 'steadfast';font-size: 40px;font-weight: 200;content: '\\e804'; }</v>
      </c>
      <c r="CG192" s="106" t="str">
        <f xml:space="preserve">
SUBSTITUTE(SUBSTITUTE(SUBSTITUTE(SUBSTITUTE(SUBSTITUTE(SUBSTITUTE(SUBSTITUTE(SUBSTITUTE(Table_Styles[[#This Row],[Config]],
" {","{"),
"{ ","{"),
" }","}"),
"} ","}"),
" ,",","),
", ",","),
" :",":"),
": ",":")</f>
        <v>.icon-2million:before{font-family:'steadfast';font-size:40px;font-weight:200;content:'\\e804';}</v>
      </c>
    </row>
    <row r="193" spans="2:85" ht="21" customHeight="1">
      <c r="B193" s="103" t="s">
        <v>1616</v>
      </c>
      <c r="C193" s="294" t="s">
        <v>1632</v>
      </c>
      <c r="D193" s="146" t="s">
        <v>1645</v>
      </c>
      <c r="E193" s="124"/>
      <c r="F193" s="107" t="str">
        <f>IF(Table_Styles[[#This Row],[Font Family]]&lt;&gt;"",Table_Styles[[#This Row],[Font Family]],IF(Table_Styles[[#This Row],[Font Family Default]]&lt;&gt;"",Table_Styles[[#This Row],[Font Family Default]],""))</f>
        <v>steadfast</v>
      </c>
      <c r="G193" s="146" t="s">
        <v>380</v>
      </c>
      <c r="H193" s="124"/>
      <c r="I193" s="107" t="str">
        <f>IF(Table_Styles[[#This Row],[Font Size]]&lt;&gt;"",Table_Styles[[#This Row],[Font Size]],IF(Table_Styles[[#This Row],[Font Size Default]]&lt;&gt;"",Table_Styles[[#This Row],[Font Size Default]],""))</f>
        <v>40px</v>
      </c>
      <c r="J193" s="146" t="s">
        <v>1646</v>
      </c>
      <c r="K193" s="124"/>
      <c r="L193" s="107" t="str">
        <f>IF(Table_Styles[[#This Row],[Font Weight]]&lt;&gt;"",Table_Styles[[#This Row],[Font Weight]],IF(Table_Styles[[#This Row],[Font Weight Default]]&lt;&gt;"",Table_Styles[[#This Row],[Font Weight Default]],""))</f>
        <v>200</v>
      </c>
      <c r="M193" s="146"/>
      <c r="N193" s="124"/>
      <c r="O193" t="str">
        <f>IF(Table_Styles[[#This Row],[Colour]]&lt;&gt;"",Table_Styles[[#This Row],[Colour]],IF(Table_Styles[[#This Row],[Colour Default]]&lt;&gt;"",Table_Styles[[#This Row],[Colour Default]],""))</f>
        <v/>
      </c>
      <c r="P193" s="146"/>
      <c r="Q193" s="124"/>
      <c r="R193" s="107"/>
      <c r="S193" s="146"/>
      <c r="T193" s="124"/>
      <c r="U193" s="107"/>
      <c r="V193" s="124"/>
      <c r="W193" s="124"/>
      <c r="X193" s="107"/>
      <c r="Y193" s="146"/>
      <c r="Z193" s="124"/>
      <c r="AA193" t="str">
        <f>IF(Table_Styles[[#This Row],[MT]]&lt;&gt;"",Table_Styles[[#This Row],[MT]],IF(Table_Styles[[#This Row],[MT Default]]&lt;&gt;"",Table_Styles[[#This Row],[MT Default]],""))</f>
        <v/>
      </c>
      <c r="AB193" s="146"/>
      <c r="AC193" s="124"/>
      <c r="AD193" s="107"/>
      <c r="AE193" s="146"/>
      <c r="AF193" s="124"/>
      <c r="AG193" s="107"/>
      <c r="AH193" s="146"/>
      <c r="AI193" s="124"/>
      <c r="AJ193" s="107"/>
      <c r="AK193" s="146"/>
      <c r="AL193" s="124"/>
      <c r="AM193" s="107"/>
      <c r="AN193" s="146"/>
      <c r="AO193" s="124"/>
      <c r="AP193" s="107"/>
      <c r="AQ193" s="146"/>
      <c r="AR193" s="124"/>
      <c r="AS193" s="107"/>
      <c r="AT193" s="146"/>
      <c r="AU193" s="124"/>
      <c r="AV193" s="107"/>
      <c r="AW193" s="146"/>
      <c r="AX193" s="124"/>
      <c r="AY193" s="107"/>
      <c r="AZ193" s="146"/>
      <c r="BA193" s="124"/>
      <c r="BB193" s="107"/>
      <c r="BC193" s="146"/>
      <c r="BD193" s="124"/>
      <c r="BE193" s="107"/>
      <c r="BF193" s="146"/>
      <c r="BG193" s="124"/>
      <c r="BH193" s="107"/>
      <c r="BI193" s="124"/>
      <c r="BJ193" s="124"/>
      <c r="BK193" s="107" t="str">
        <f>IF(Table_Styles[[#This Row],[Width]]&lt;&gt;"",Table_Styles[[#This Row],[Width]],IF(Table_Styles[[#This Row],[Width Default]]&lt;&gt;"",Table_Styles[[#This Row],[Width Default]],""))</f>
        <v/>
      </c>
      <c r="BL193" s="124"/>
      <c r="BM193" s="124"/>
      <c r="BN193" s="107"/>
      <c r="BO193" s="101"/>
      <c r="BP193" s="101"/>
      <c r="BQ193" s="107"/>
      <c r="BR193" s="101"/>
      <c r="BS193" s="101"/>
      <c r="BT193" s="107"/>
      <c r="BU193" s="101"/>
      <c r="BV193" s="101"/>
      <c r="BW193" s="107"/>
      <c r="BX193" s="101"/>
      <c r="BY193" s="101"/>
      <c r="BZ193" s="107"/>
      <c r="CA193" s="146" t="s">
        <v>1654</v>
      </c>
      <c r="CB193" s="107" t="str">
        <f>IF(AND(Table_Styles[[#This Row],[Selector]]&lt;&gt;"",Table_Styles[[#This Row],[Font Family Used]]&lt;&gt;"",Table_Styles[[#This Row],[Font Weight Used]]&lt;&gt;""),Table_Styles[[#This Row],[Font Family Used]]&amp;" "&amp;Table_Styles[[#This Row],[Font Weight Used]],"")</f>
        <v>steadfast 200</v>
      </c>
      <c r="CC193" s="107" t="str">
        <f ca="1">IF(AND(Table_Styles[[#This Row],[Selector]],COUNTIF(OFFSET(CC:CC,0,0,ROW()-1,1),"="&amp;Table_Styles[[#This Row],[Font]])=0),Table_Styles[[#This Row],[Font]],"")</f>
        <v/>
      </c>
      <c r="CD193" s="107" t="str">
        <f ca="1">IF(Table_Styles[[#This Row],[Unique Font]]&lt;&gt;"",
"{""fontFamily"":"""&amp;Table_Styles[[#This Row],[Font Family Used]]&amp;""",""fontWeight"":"&amp;Table_Styles[[#This Row],[Font Weight Used]]&amp;"}","")</f>
        <v/>
      </c>
      <c r="CE193"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'steadfast';font-size: 40px;font-weight: 200;content: '\\e80f';</v>
      </c>
      <c r="CF193" s="106" t="str">
        <f>IF(AND(Table_Styles[[#This Row],[Selector]]&lt;&gt;"", Table_Styles[[#This Row],[Config Properties]]&lt;&gt;""),
Table_Styles[[#This Row],[Selector]]&amp;" { "&amp;Table_Styles[[#This Row],[Config Properties]]&amp;" }","")</f>
        <v>.icon-5million:before { font-family: 'steadfast';font-size: 40px;font-weight: 200;content: '\\e80f'; }</v>
      </c>
      <c r="CG193" s="106" t="str">
        <f xml:space="preserve">
SUBSTITUTE(SUBSTITUTE(SUBSTITUTE(SUBSTITUTE(SUBSTITUTE(SUBSTITUTE(SUBSTITUTE(SUBSTITUTE(Table_Styles[[#This Row],[Config]],
" {","{"),
"{ ","{"),
" }","}"),
"} ","}"),
" ,",","),
", ",","),
" :",":"),
": ",":")</f>
        <v>.icon-5million:before{font-family:'steadfast';font-size:40px;font-weight:200;content:'\\e80f';}</v>
      </c>
    </row>
    <row r="194" spans="2:85" ht="21" customHeight="1">
      <c r="B194" s="103" t="s">
        <v>1617</v>
      </c>
      <c r="C194" s="294" t="s">
        <v>1633</v>
      </c>
      <c r="D194" s="146" t="s">
        <v>1645</v>
      </c>
      <c r="E194" s="124"/>
      <c r="F194" s="107" t="str">
        <f>IF(Table_Styles[[#This Row],[Font Family]]&lt;&gt;"",Table_Styles[[#This Row],[Font Family]],IF(Table_Styles[[#This Row],[Font Family Default]]&lt;&gt;"",Table_Styles[[#This Row],[Font Family Default]],""))</f>
        <v>steadfast</v>
      </c>
      <c r="G194" s="146" t="s">
        <v>380</v>
      </c>
      <c r="H194" s="124"/>
      <c r="I194" s="107" t="str">
        <f>IF(Table_Styles[[#This Row],[Font Size]]&lt;&gt;"",Table_Styles[[#This Row],[Font Size]],IF(Table_Styles[[#This Row],[Font Size Default]]&lt;&gt;"",Table_Styles[[#This Row],[Font Size Default]],""))</f>
        <v>40px</v>
      </c>
      <c r="J194" s="146" t="s">
        <v>1646</v>
      </c>
      <c r="K194" s="124"/>
      <c r="L194" s="107" t="str">
        <f>IF(Table_Styles[[#This Row],[Font Weight]]&lt;&gt;"",Table_Styles[[#This Row],[Font Weight]],IF(Table_Styles[[#This Row],[Font Weight Default]]&lt;&gt;"",Table_Styles[[#This Row],[Font Weight Default]],""))</f>
        <v>200</v>
      </c>
      <c r="M194" s="146"/>
      <c r="N194" s="124"/>
      <c r="O194" t="str">
        <f>IF(Table_Styles[[#This Row],[Colour]]&lt;&gt;"",Table_Styles[[#This Row],[Colour]],IF(Table_Styles[[#This Row],[Colour Default]]&lt;&gt;"",Table_Styles[[#This Row],[Colour Default]],""))</f>
        <v/>
      </c>
      <c r="P194" s="146"/>
      <c r="Q194" s="124"/>
      <c r="R194" s="107"/>
      <c r="S194" s="146"/>
      <c r="T194" s="124"/>
      <c r="U194" s="107"/>
      <c r="V194" s="124"/>
      <c r="W194" s="124"/>
      <c r="X194" s="107"/>
      <c r="Y194" s="146"/>
      <c r="Z194" s="124"/>
      <c r="AA194" t="str">
        <f>IF(Table_Styles[[#This Row],[MT]]&lt;&gt;"",Table_Styles[[#This Row],[MT]],IF(Table_Styles[[#This Row],[MT Default]]&lt;&gt;"",Table_Styles[[#This Row],[MT Default]],""))</f>
        <v/>
      </c>
      <c r="AB194" s="146"/>
      <c r="AC194" s="124"/>
      <c r="AD194" s="107"/>
      <c r="AE194" s="146"/>
      <c r="AF194" s="124"/>
      <c r="AG194" s="107"/>
      <c r="AH194" s="146"/>
      <c r="AI194" s="124"/>
      <c r="AJ194" s="107"/>
      <c r="AK194" s="146"/>
      <c r="AL194" s="124"/>
      <c r="AM194" s="107"/>
      <c r="AN194" s="146"/>
      <c r="AO194" s="124"/>
      <c r="AP194" s="107"/>
      <c r="AQ194" s="146"/>
      <c r="AR194" s="124"/>
      <c r="AS194" s="107"/>
      <c r="AT194" s="146"/>
      <c r="AU194" s="124"/>
      <c r="AV194" s="107"/>
      <c r="AW194" s="146"/>
      <c r="AX194" s="124"/>
      <c r="AY194" s="107"/>
      <c r="AZ194" s="146"/>
      <c r="BA194" s="124"/>
      <c r="BB194" s="107"/>
      <c r="BC194" s="146"/>
      <c r="BD194" s="124"/>
      <c r="BE194" s="107"/>
      <c r="BF194" s="146"/>
      <c r="BG194" s="124"/>
      <c r="BH194" s="107"/>
      <c r="BI194" s="124"/>
      <c r="BJ194" s="124"/>
      <c r="BK194" s="107" t="str">
        <f>IF(Table_Styles[[#This Row],[Width]]&lt;&gt;"",Table_Styles[[#This Row],[Width]],IF(Table_Styles[[#This Row],[Width Default]]&lt;&gt;"",Table_Styles[[#This Row],[Width Default]],""))</f>
        <v/>
      </c>
      <c r="BL194" s="124"/>
      <c r="BM194" s="124"/>
      <c r="BN194" s="107"/>
      <c r="BO194" s="101"/>
      <c r="BP194" s="101"/>
      <c r="BQ194" s="107"/>
      <c r="BR194" s="101"/>
      <c r="BS194" s="101"/>
      <c r="BT194" s="107"/>
      <c r="BU194" s="101"/>
      <c r="BV194" s="101"/>
      <c r="BW194" s="107"/>
      <c r="BX194" s="101"/>
      <c r="BY194" s="101"/>
      <c r="BZ194" s="107"/>
      <c r="CA194" s="146" t="s">
        <v>1655</v>
      </c>
      <c r="CB194" s="107" t="str">
        <f>IF(AND(Table_Styles[[#This Row],[Selector]]&lt;&gt;"",Table_Styles[[#This Row],[Font Family Used]]&lt;&gt;"",Table_Styles[[#This Row],[Font Weight Used]]&lt;&gt;""),Table_Styles[[#This Row],[Font Family Used]]&amp;" "&amp;Table_Styles[[#This Row],[Font Weight Used]],"")</f>
        <v>steadfast 200</v>
      </c>
      <c r="CC194" s="107" t="str">
        <f ca="1">IF(AND(Table_Styles[[#This Row],[Selector]],COUNTIF(OFFSET(CC:CC,0,0,ROW()-1,1),"="&amp;Table_Styles[[#This Row],[Font]])=0),Table_Styles[[#This Row],[Font]],"")</f>
        <v/>
      </c>
      <c r="CD194" s="107" t="str">
        <f ca="1">IF(Table_Styles[[#This Row],[Unique Font]]&lt;&gt;"",
"{""fontFamily"":"""&amp;Table_Styles[[#This Row],[Font Family Used]]&amp;""",""fontWeight"":"&amp;Table_Styles[[#This Row],[Font Weight Used]]&amp;"}","")</f>
        <v/>
      </c>
      <c r="CE194"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'steadfast';font-size: 40px;font-weight: 200;content: '\\e806';</v>
      </c>
      <c r="CF194" s="106" t="str">
        <f>IF(AND(Table_Styles[[#This Row],[Selector]]&lt;&gt;"", Table_Styles[[#This Row],[Config Properties]]&lt;&gt;""),
Table_Styles[[#This Row],[Selector]]&amp;" { "&amp;Table_Styles[[#This Row],[Config Properties]]&amp;" }","")</f>
        <v>.icon-10million:before { font-family: 'steadfast';font-size: 40px;font-weight: 200;content: '\\e806'; }</v>
      </c>
      <c r="CG194" s="106" t="str">
        <f xml:space="preserve">
SUBSTITUTE(SUBSTITUTE(SUBSTITUTE(SUBSTITUTE(SUBSTITUTE(SUBSTITUTE(SUBSTITUTE(SUBSTITUTE(Table_Styles[[#This Row],[Config]],
" {","{"),
"{ ","{"),
" }","}"),
"} ","}"),
" ,",","),
", ",","),
" :",":"),
": ",":")</f>
        <v>.icon-10million:before{font-family:'steadfast';font-size:40px;font-weight:200;content:'\\e806';}</v>
      </c>
    </row>
    <row r="195" spans="2:85" ht="21" customHeight="1">
      <c r="B195" s="103" t="s">
        <v>1618</v>
      </c>
      <c r="C195" s="294" t="s">
        <v>1634</v>
      </c>
      <c r="D195" s="146"/>
      <c r="E195" s="124"/>
      <c r="F195" s="107" t="str">
        <f>IF(Table_Styles[[#This Row],[Font Family]]&lt;&gt;"",Table_Styles[[#This Row],[Font Family]],IF(Table_Styles[[#This Row],[Font Family Default]]&lt;&gt;"",Table_Styles[[#This Row],[Font Family Default]],""))</f>
        <v/>
      </c>
      <c r="G195" s="146"/>
      <c r="H195" s="124"/>
      <c r="I195" s="107" t="str">
        <f>IF(Table_Styles[[#This Row],[Font Size]]&lt;&gt;"",Table_Styles[[#This Row],[Font Size]],IF(Table_Styles[[#This Row],[Font Size Default]]&lt;&gt;"",Table_Styles[[#This Row],[Font Size Default]],""))</f>
        <v/>
      </c>
      <c r="J195" s="146"/>
      <c r="K195" s="124"/>
      <c r="L195" s="107" t="str">
        <f>IF(Table_Styles[[#This Row],[Font Weight]]&lt;&gt;"",Table_Styles[[#This Row],[Font Weight]],IF(Table_Styles[[#This Row],[Font Weight Default]]&lt;&gt;"",Table_Styles[[#This Row],[Font Weight Default]],""))</f>
        <v/>
      </c>
      <c r="M195" s="146"/>
      <c r="N195" s="124"/>
      <c r="O195" t="str">
        <f>IF(Table_Styles[[#This Row],[Colour]]&lt;&gt;"",Table_Styles[[#This Row],[Colour]],IF(Table_Styles[[#This Row],[Colour Default]]&lt;&gt;"",Table_Styles[[#This Row],[Colour Default]],""))</f>
        <v/>
      </c>
      <c r="P195" s="146"/>
      <c r="Q195" s="124"/>
      <c r="R195" s="107"/>
      <c r="S195" s="146"/>
      <c r="T195" s="124"/>
      <c r="U195" s="107"/>
      <c r="V195" s="124"/>
      <c r="W195" s="124"/>
      <c r="X195" s="107"/>
      <c r="Y195" s="146" t="s">
        <v>1651</v>
      </c>
      <c r="Z195" s="124"/>
      <c r="AA195" t="str">
        <f>IF(Table_Styles[[#This Row],[MT]]&lt;&gt;"",Table_Styles[[#This Row],[MT]],IF(Table_Styles[[#This Row],[MT Default]]&lt;&gt;"",Table_Styles[[#This Row],[MT Default]],""))</f>
        <v>19px</v>
      </c>
      <c r="AB195" s="146"/>
      <c r="AC195" s="124"/>
      <c r="AD195" s="107"/>
      <c r="AE195" s="146"/>
      <c r="AF195" s="124"/>
      <c r="AG195" s="107"/>
      <c r="AH195" s="146"/>
      <c r="AI195" s="124"/>
      <c r="AJ195" s="107"/>
      <c r="AK195" s="146"/>
      <c r="AL195" s="124"/>
      <c r="AM195" s="107"/>
      <c r="AN195" s="146"/>
      <c r="AO195" s="124"/>
      <c r="AP195" s="107"/>
      <c r="AQ195" s="146"/>
      <c r="AR195" s="124"/>
      <c r="AS195" s="107"/>
      <c r="AT195" s="146"/>
      <c r="AU195" s="124"/>
      <c r="AV195" s="107"/>
      <c r="AW195" s="146"/>
      <c r="AX195" s="124"/>
      <c r="AY195" s="107"/>
      <c r="AZ195" s="146"/>
      <c r="BA195" s="124"/>
      <c r="BB195" s="107"/>
      <c r="BC195" s="146"/>
      <c r="BD195" s="124"/>
      <c r="BE195" s="107"/>
      <c r="BF195" s="146"/>
      <c r="BG195" s="124"/>
      <c r="BH195" s="107"/>
      <c r="BI195" s="124"/>
      <c r="BJ195" s="124"/>
      <c r="BK195" s="107" t="str">
        <f>IF(Table_Styles[[#This Row],[Width]]&lt;&gt;"",Table_Styles[[#This Row],[Width]],IF(Table_Styles[[#This Row],[Width Default]]&lt;&gt;"",Table_Styles[[#This Row],[Width Default]],""))</f>
        <v/>
      </c>
      <c r="BL195" s="124"/>
      <c r="BM195" s="124"/>
      <c r="BN195" s="107"/>
      <c r="BO195" s="101"/>
      <c r="BP195" s="101"/>
      <c r="BQ195" s="107"/>
      <c r="BR195" s="101"/>
      <c r="BS195" s="101"/>
      <c r="BT195" s="107"/>
      <c r="BU195" s="101"/>
      <c r="BV195" s="101"/>
      <c r="BW195" s="107"/>
      <c r="BX195" s="101"/>
      <c r="BY195" s="101"/>
      <c r="BZ195" s="107"/>
      <c r="CA195" s="146"/>
      <c r="CB195" s="107" t="str">
        <f>IF(AND(Table_Styles[[#This Row],[Selector]]&lt;&gt;"",Table_Styles[[#This Row],[Font Family Used]]&lt;&gt;"",Table_Styles[[#This Row],[Font Weight Used]]&lt;&gt;""),Table_Styles[[#This Row],[Font Family Used]]&amp;" "&amp;Table_Styles[[#This Row],[Font Weight Used]],"")</f>
        <v/>
      </c>
      <c r="CC195" s="107" t="str">
        <f ca="1">IF(AND(Table_Styles[[#This Row],[Selector]],COUNTIF(OFFSET(CC:CC,0,0,ROW()-1,1),"="&amp;Table_Styles[[#This Row],[Font]])=0),Table_Styles[[#This Row],[Font]],"")</f>
        <v/>
      </c>
      <c r="CD195" s="107" t="str">
        <f ca="1">IF(Table_Styles[[#This Row],[Unique Font]]&lt;&gt;"",
"{""fontFamily"":"""&amp;Table_Styles[[#This Row],[Font Family Used]]&amp;""",""fontWeight"":"&amp;Table_Styles[[#This Row],[Font Weight Used]]&amp;"}","")</f>
        <v/>
      </c>
      <c r="CE195"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19px</v>
      </c>
      <c r="CF195" s="106" t="str">
        <f>IF(AND(Table_Styles[[#This Row],[Selector]]&lt;&gt;"", Table_Styles[[#This Row],[Config Properties]]&lt;&gt;""),
Table_Styles[[#This Row],[Selector]]&amp;" { "&amp;Table_Styles[[#This Row],[Config Properties]]&amp;" }","")</f>
        <v>#riskLevelButton0 .btn-icon { margin-top: 19px }</v>
      </c>
      <c r="CG195" s="106" t="str">
        <f xml:space="preserve">
SUBSTITUTE(SUBSTITUTE(SUBSTITUTE(SUBSTITUTE(SUBSTITUTE(SUBSTITUTE(SUBSTITUTE(SUBSTITUTE(Table_Styles[[#This Row],[Config]],
" {","{"),
"{ ","{"),
" }","}"),
"} ","}"),
" ,",","),
", ",","),
" :",":"),
": ",":")</f>
        <v>#riskLevelButton0 .btn-icon{margin-top:19px}</v>
      </c>
    </row>
    <row r="196" spans="2:85" ht="21" customHeight="1">
      <c r="B196" s="103" t="s">
        <v>1619</v>
      </c>
      <c r="C196" s="294" t="s">
        <v>1635</v>
      </c>
      <c r="D196" s="146" t="s">
        <v>1645</v>
      </c>
      <c r="E196" s="124"/>
      <c r="F196" s="107" t="str">
        <f>IF(Table_Styles[[#This Row],[Font Family]]&lt;&gt;"",Table_Styles[[#This Row],[Font Family]],IF(Table_Styles[[#This Row],[Font Family Default]]&lt;&gt;"",Table_Styles[[#This Row],[Font Family Default]],""))</f>
        <v>steadfast</v>
      </c>
      <c r="G196" s="146" t="s">
        <v>380</v>
      </c>
      <c r="H196" s="124"/>
      <c r="I196" s="107" t="str">
        <f>IF(Table_Styles[[#This Row],[Font Size]]&lt;&gt;"",Table_Styles[[#This Row],[Font Size]],IF(Table_Styles[[#This Row],[Font Size Default]]&lt;&gt;"",Table_Styles[[#This Row],[Font Size Default]],""))</f>
        <v>40px</v>
      </c>
      <c r="J196" s="146" t="s">
        <v>1646</v>
      </c>
      <c r="K196" s="124"/>
      <c r="L196" s="107" t="str">
        <f>IF(Table_Styles[[#This Row],[Font Weight]]&lt;&gt;"",Table_Styles[[#This Row],[Font Weight]],IF(Table_Styles[[#This Row],[Font Weight Default]]&lt;&gt;"",Table_Styles[[#This Row],[Font Weight Default]],""))</f>
        <v>200</v>
      </c>
      <c r="M196" s="146" t="s">
        <v>1647</v>
      </c>
      <c r="N196" s="124"/>
      <c r="O196" t="str">
        <f>IF(Table_Styles[[#This Row],[Colour]]&lt;&gt;"",Table_Styles[[#This Row],[Colour]],IF(Table_Styles[[#This Row],[Colour Default]]&lt;&gt;"",Table_Styles[[#This Row],[Colour Default]],""))</f>
        <v>#cd7f32</v>
      </c>
      <c r="P196" s="146"/>
      <c r="Q196" s="124"/>
      <c r="R196" s="107"/>
      <c r="S196" s="146"/>
      <c r="T196" s="124"/>
      <c r="U196" s="107"/>
      <c r="V196" s="124"/>
      <c r="W196" s="124"/>
      <c r="X196" s="107"/>
      <c r="Y196" s="146"/>
      <c r="Z196" s="124"/>
      <c r="AA196" t="str">
        <f>IF(Table_Styles[[#This Row],[MT]]&lt;&gt;"",Table_Styles[[#This Row],[MT]],IF(Table_Styles[[#This Row],[MT Default]]&lt;&gt;"",Table_Styles[[#This Row],[MT Default]],""))</f>
        <v/>
      </c>
      <c r="AB196" s="146"/>
      <c r="AC196" s="124"/>
      <c r="AD196" s="107"/>
      <c r="AE196" s="146"/>
      <c r="AF196" s="124"/>
      <c r="AG196" s="107"/>
      <c r="AH196" s="146"/>
      <c r="AI196" s="124"/>
      <c r="AJ196" s="107"/>
      <c r="AK196" s="146"/>
      <c r="AL196" s="124"/>
      <c r="AM196" s="107"/>
      <c r="AN196" s="146"/>
      <c r="AO196" s="124"/>
      <c r="AP196" s="107"/>
      <c r="AQ196" s="146"/>
      <c r="AR196" s="124"/>
      <c r="AS196" s="107"/>
      <c r="AT196" s="146"/>
      <c r="AU196" s="124"/>
      <c r="AV196" s="107"/>
      <c r="AW196" s="146"/>
      <c r="AX196" s="124"/>
      <c r="AY196" s="107"/>
      <c r="AZ196" s="146"/>
      <c r="BA196" s="124"/>
      <c r="BB196" s="107"/>
      <c r="BC196" s="146"/>
      <c r="BD196" s="124"/>
      <c r="BE196" s="107"/>
      <c r="BF196" s="146"/>
      <c r="BG196" s="124"/>
      <c r="BH196" s="107"/>
      <c r="BI196" s="124"/>
      <c r="BJ196" s="124"/>
      <c r="BK196" s="107" t="str">
        <f>IF(Table_Styles[[#This Row],[Width]]&lt;&gt;"",Table_Styles[[#This Row],[Width]],IF(Table_Styles[[#This Row],[Width Default]]&lt;&gt;"",Table_Styles[[#This Row],[Width Default]],""))</f>
        <v/>
      </c>
      <c r="BL196" s="124"/>
      <c r="BM196" s="124"/>
      <c r="BN196" s="107"/>
      <c r="BO196" s="101"/>
      <c r="BP196" s="101"/>
      <c r="BQ196" s="107"/>
      <c r="BR196" s="101"/>
      <c r="BS196" s="101"/>
      <c r="BT196" s="107"/>
      <c r="BU196" s="101"/>
      <c r="BV196" s="101"/>
      <c r="BW196" s="107"/>
      <c r="BX196" s="101"/>
      <c r="BY196" s="101"/>
      <c r="BZ196" s="107"/>
      <c r="CA196" s="146" t="s">
        <v>1656</v>
      </c>
      <c r="CB196" s="107" t="str">
        <f>IF(AND(Table_Styles[[#This Row],[Selector]]&lt;&gt;"",Table_Styles[[#This Row],[Font Family Used]]&lt;&gt;"",Table_Styles[[#This Row],[Font Weight Used]]&lt;&gt;""),Table_Styles[[#This Row],[Font Family Used]]&amp;" "&amp;Table_Styles[[#This Row],[Font Weight Used]],"")</f>
        <v>steadfast 200</v>
      </c>
      <c r="CC196" s="107" t="str">
        <f ca="1">IF(AND(Table_Styles[[#This Row],[Selector]],COUNTIF(OFFSET(CC:CC,0,0,ROW()-1,1),"="&amp;Table_Styles[[#This Row],[Font]])=0),Table_Styles[[#This Row],[Font]],"")</f>
        <v/>
      </c>
      <c r="CD196" s="107" t="str">
        <f ca="1">IF(Table_Styles[[#This Row],[Unique Font]]&lt;&gt;"",
"{""fontFamily"":"""&amp;Table_Styles[[#This Row],[Font Family Used]]&amp;""",""fontWeight"":"&amp;Table_Styles[[#This Row],[Font Weight Used]]&amp;"}","")</f>
        <v/>
      </c>
      <c r="CE196"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'steadfast';font-size: 40px;font-weight: 200;color: #cd7f32;content: '\\e80e';</v>
      </c>
      <c r="CF196" s="106" t="str">
        <f>IF(AND(Table_Styles[[#This Row],[Selector]]&lt;&gt;"", Table_Styles[[#This Row],[Config Properties]]&lt;&gt;""),
Table_Styles[[#This Row],[Selector]]&amp;" { "&amp;Table_Styles[[#This Row],[Config Properties]]&amp;" }","")</f>
        <v>.icon-bronze:before { font-family: 'steadfast';font-size: 40px;font-weight: 200;color: #cd7f32;content: '\\e80e'; }</v>
      </c>
      <c r="CG196" s="106" t="str">
        <f xml:space="preserve">
SUBSTITUTE(SUBSTITUTE(SUBSTITUTE(SUBSTITUTE(SUBSTITUTE(SUBSTITUTE(SUBSTITUTE(SUBSTITUTE(Table_Styles[[#This Row],[Config]],
" {","{"),
"{ ","{"),
" }","}"),
"} ","}"),
" ,",","),
", ",","),
" :",":"),
": ",":")</f>
        <v>.icon-bronze:before{font-family:'steadfast';font-size:40px;font-weight:200;color:#cd7f32;content:'\\e80e';}</v>
      </c>
    </row>
    <row r="197" spans="2:85" ht="21" customHeight="1">
      <c r="B197" s="103" t="s">
        <v>1620</v>
      </c>
      <c r="C197" s="294" t="s">
        <v>1636</v>
      </c>
      <c r="D197" s="146" t="s">
        <v>1645</v>
      </c>
      <c r="E197" s="124"/>
      <c r="F197" s="107" t="str">
        <f>IF(Table_Styles[[#This Row],[Font Family]]&lt;&gt;"",Table_Styles[[#This Row],[Font Family]],IF(Table_Styles[[#This Row],[Font Family Default]]&lt;&gt;"",Table_Styles[[#This Row],[Font Family Default]],""))</f>
        <v>steadfast</v>
      </c>
      <c r="G197" s="146" t="s">
        <v>380</v>
      </c>
      <c r="H197" s="124"/>
      <c r="I197" s="107" t="str">
        <f>IF(Table_Styles[[#This Row],[Font Size]]&lt;&gt;"",Table_Styles[[#This Row],[Font Size]],IF(Table_Styles[[#This Row],[Font Size Default]]&lt;&gt;"",Table_Styles[[#This Row],[Font Size Default]],""))</f>
        <v>40px</v>
      </c>
      <c r="J197" s="146" t="s">
        <v>1646</v>
      </c>
      <c r="K197" s="124"/>
      <c r="L197" s="107" t="str">
        <f>IF(Table_Styles[[#This Row],[Font Weight]]&lt;&gt;"",Table_Styles[[#This Row],[Font Weight]],IF(Table_Styles[[#This Row],[Font Weight Default]]&lt;&gt;"",Table_Styles[[#This Row],[Font Weight Default]],""))</f>
        <v>200</v>
      </c>
      <c r="M197" s="146" t="s">
        <v>1648</v>
      </c>
      <c r="N197" s="124"/>
      <c r="O197" t="str">
        <f>IF(Table_Styles[[#This Row],[Colour]]&lt;&gt;"",Table_Styles[[#This Row],[Colour]],IF(Table_Styles[[#This Row],[Colour Default]]&lt;&gt;"",Table_Styles[[#This Row],[Colour Default]],""))</f>
        <v>#aaa9ad</v>
      </c>
      <c r="P197" s="146"/>
      <c r="Q197" s="124"/>
      <c r="R197" s="107"/>
      <c r="S197" s="146"/>
      <c r="T197" s="124"/>
      <c r="U197" s="107"/>
      <c r="V197" s="124"/>
      <c r="W197" s="124"/>
      <c r="X197" s="107"/>
      <c r="Y197" s="146"/>
      <c r="Z197" s="124"/>
      <c r="AA197" t="str">
        <f>IF(Table_Styles[[#This Row],[MT]]&lt;&gt;"",Table_Styles[[#This Row],[MT]],IF(Table_Styles[[#This Row],[MT Default]]&lt;&gt;"",Table_Styles[[#This Row],[MT Default]],""))</f>
        <v/>
      </c>
      <c r="AB197" s="146"/>
      <c r="AC197" s="124"/>
      <c r="AD197" s="107"/>
      <c r="AE197" s="146"/>
      <c r="AF197" s="124"/>
      <c r="AG197" s="107"/>
      <c r="AH197" s="146"/>
      <c r="AI197" s="124"/>
      <c r="AJ197" s="107"/>
      <c r="AK197" s="146"/>
      <c r="AL197" s="124"/>
      <c r="AM197" s="107"/>
      <c r="AN197" s="146"/>
      <c r="AO197" s="124"/>
      <c r="AP197" s="107"/>
      <c r="AQ197" s="146"/>
      <c r="AR197" s="124"/>
      <c r="AS197" s="107"/>
      <c r="AT197" s="146"/>
      <c r="AU197" s="124"/>
      <c r="AV197" s="107"/>
      <c r="AW197" s="146"/>
      <c r="AX197" s="124"/>
      <c r="AY197" s="107"/>
      <c r="AZ197" s="146"/>
      <c r="BA197" s="124"/>
      <c r="BB197" s="107"/>
      <c r="BC197" s="146"/>
      <c r="BD197" s="124"/>
      <c r="BE197" s="107"/>
      <c r="BF197" s="146"/>
      <c r="BG197" s="124"/>
      <c r="BH197" s="107"/>
      <c r="BI197" s="124"/>
      <c r="BJ197" s="124"/>
      <c r="BK197" s="107" t="str">
        <f>IF(Table_Styles[[#This Row],[Width]]&lt;&gt;"",Table_Styles[[#This Row],[Width]],IF(Table_Styles[[#This Row],[Width Default]]&lt;&gt;"",Table_Styles[[#This Row],[Width Default]],""))</f>
        <v/>
      </c>
      <c r="BL197" s="124"/>
      <c r="BM197" s="124"/>
      <c r="BN197" s="107"/>
      <c r="BO197" s="101"/>
      <c r="BP197" s="101"/>
      <c r="BQ197" s="107"/>
      <c r="BR197" s="101"/>
      <c r="BS197" s="101"/>
      <c r="BT197" s="107"/>
      <c r="BU197" s="101"/>
      <c r="BV197" s="101"/>
      <c r="BW197" s="107"/>
      <c r="BX197" s="101"/>
      <c r="BY197" s="101"/>
      <c r="BZ197" s="107"/>
      <c r="CA197" s="146" t="s">
        <v>1657</v>
      </c>
      <c r="CB197" s="107" t="str">
        <f>IF(AND(Table_Styles[[#This Row],[Selector]]&lt;&gt;"",Table_Styles[[#This Row],[Font Family Used]]&lt;&gt;"",Table_Styles[[#This Row],[Font Weight Used]]&lt;&gt;""),Table_Styles[[#This Row],[Font Family Used]]&amp;" "&amp;Table_Styles[[#This Row],[Font Weight Used]],"")</f>
        <v>steadfast 200</v>
      </c>
      <c r="CC197" s="107" t="str">
        <f ca="1">IF(AND(Table_Styles[[#This Row],[Selector]],COUNTIF(OFFSET(CC:CC,0,0,ROW()-1,1),"="&amp;Table_Styles[[#This Row],[Font]])=0),Table_Styles[[#This Row],[Font]],"")</f>
        <v/>
      </c>
      <c r="CD197" s="107" t="str">
        <f ca="1">IF(Table_Styles[[#This Row],[Unique Font]]&lt;&gt;"",
"{""fontFamily"":"""&amp;Table_Styles[[#This Row],[Font Family Used]]&amp;""",""fontWeight"":"&amp;Table_Styles[[#This Row],[Font Weight Used]]&amp;"}","")</f>
        <v/>
      </c>
      <c r="CE197"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'steadfast';font-size: 40px;font-weight: 200;color: #aaa9ad;content: '\\e80c';</v>
      </c>
      <c r="CF197" s="106" t="str">
        <f>IF(AND(Table_Styles[[#This Row],[Selector]]&lt;&gt;"", Table_Styles[[#This Row],[Config Properties]]&lt;&gt;""),
Table_Styles[[#This Row],[Selector]]&amp;" { "&amp;Table_Styles[[#This Row],[Config Properties]]&amp;" }","")</f>
        <v>.icon-silver:before { font-family: 'steadfast';font-size: 40px;font-weight: 200;color: #aaa9ad;content: '\\e80c'; }</v>
      </c>
      <c r="CG197" s="106" t="str">
        <f xml:space="preserve">
SUBSTITUTE(SUBSTITUTE(SUBSTITUTE(SUBSTITUTE(SUBSTITUTE(SUBSTITUTE(SUBSTITUTE(SUBSTITUTE(Table_Styles[[#This Row],[Config]],
" {","{"),
"{ ","{"),
" }","}"),
"} ","}"),
" ,",","),
", ",","),
" :",":"),
": ",":")</f>
        <v>.icon-silver:before{font-family:'steadfast';font-size:40px;font-weight:200;color:#aaa9ad;content:'\\e80c';}</v>
      </c>
    </row>
    <row r="198" spans="2:85" ht="21" customHeight="1">
      <c r="B198" s="103" t="s">
        <v>1621</v>
      </c>
      <c r="C198" s="294" t="s">
        <v>1637</v>
      </c>
      <c r="D198" s="146" t="s">
        <v>1645</v>
      </c>
      <c r="E198" s="124"/>
      <c r="F198" s="107" t="str">
        <f>IF(Table_Styles[[#This Row],[Font Family]]&lt;&gt;"",Table_Styles[[#This Row],[Font Family]],IF(Table_Styles[[#This Row],[Font Family Default]]&lt;&gt;"",Table_Styles[[#This Row],[Font Family Default]],""))</f>
        <v>steadfast</v>
      </c>
      <c r="G198" s="146" t="s">
        <v>380</v>
      </c>
      <c r="H198" s="124"/>
      <c r="I198" s="107" t="str">
        <f>IF(Table_Styles[[#This Row],[Font Size]]&lt;&gt;"",Table_Styles[[#This Row],[Font Size]],IF(Table_Styles[[#This Row],[Font Size Default]]&lt;&gt;"",Table_Styles[[#This Row],[Font Size Default]],""))</f>
        <v>40px</v>
      </c>
      <c r="J198" s="146" t="s">
        <v>1646</v>
      </c>
      <c r="K198" s="124"/>
      <c r="L198" s="107" t="str">
        <f>IF(Table_Styles[[#This Row],[Font Weight]]&lt;&gt;"",Table_Styles[[#This Row],[Font Weight]],IF(Table_Styles[[#This Row],[Font Weight Default]]&lt;&gt;"",Table_Styles[[#This Row],[Font Weight Default]],""))</f>
        <v>200</v>
      </c>
      <c r="M198" s="146" t="s">
        <v>1649</v>
      </c>
      <c r="N198" s="124"/>
      <c r="O198" t="str">
        <f>IF(Table_Styles[[#This Row],[Colour]]&lt;&gt;"",Table_Styles[[#This Row],[Colour]],IF(Table_Styles[[#This Row],[Colour Default]]&lt;&gt;"",Table_Styles[[#This Row],[Colour Default]],""))</f>
        <v>#d4af37</v>
      </c>
      <c r="P198" s="146"/>
      <c r="Q198" s="124"/>
      <c r="R198" s="107"/>
      <c r="S198" s="146"/>
      <c r="T198" s="124"/>
      <c r="U198" s="107"/>
      <c r="V198" s="124"/>
      <c r="W198" s="124"/>
      <c r="X198" s="107"/>
      <c r="Y198" s="146"/>
      <c r="Z198" s="124"/>
      <c r="AA198" t="str">
        <f>IF(Table_Styles[[#This Row],[MT]]&lt;&gt;"",Table_Styles[[#This Row],[MT]],IF(Table_Styles[[#This Row],[MT Default]]&lt;&gt;"",Table_Styles[[#This Row],[MT Default]],""))</f>
        <v/>
      </c>
      <c r="AB198" s="146"/>
      <c r="AC198" s="124"/>
      <c r="AD198" s="107"/>
      <c r="AE198" s="146"/>
      <c r="AF198" s="124"/>
      <c r="AG198" s="107"/>
      <c r="AH198" s="146"/>
      <c r="AI198" s="124"/>
      <c r="AJ198" s="107"/>
      <c r="AK198" s="146"/>
      <c r="AL198" s="124"/>
      <c r="AM198" s="107"/>
      <c r="AN198" s="146"/>
      <c r="AO198" s="124"/>
      <c r="AP198" s="107"/>
      <c r="AQ198" s="146"/>
      <c r="AR198" s="124"/>
      <c r="AS198" s="107"/>
      <c r="AT198" s="146"/>
      <c r="AU198" s="124"/>
      <c r="AV198" s="107"/>
      <c r="AW198" s="146"/>
      <c r="AX198" s="124"/>
      <c r="AY198" s="107"/>
      <c r="AZ198" s="146"/>
      <c r="BA198" s="124"/>
      <c r="BB198" s="107"/>
      <c r="BC198" s="146"/>
      <c r="BD198" s="124"/>
      <c r="BE198" s="107"/>
      <c r="BF198" s="146"/>
      <c r="BG198" s="124"/>
      <c r="BH198" s="107"/>
      <c r="BI198" s="124"/>
      <c r="BJ198" s="124"/>
      <c r="BK198" s="107" t="str">
        <f>IF(Table_Styles[[#This Row],[Width]]&lt;&gt;"",Table_Styles[[#This Row],[Width]],IF(Table_Styles[[#This Row],[Width Default]]&lt;&gt;"",Table_Styles[[#This Row],[Width Default]],""))</f>
        <v/>
      </c>
      <c r="BL198" s="124"/>
      <c r="BM198" s="124"/>
      <c r="BN198" s="107"/>
      <c r="BO198" s="101"/>
      <c r="BP198" s="101"/>
      <c r="BQ198" s="107"/>
      <c r="BR198" s="101"/>
      <c r="BS198" s="101"/>
      <c r="BT198" s="107"/>
      <c r="BU198" s="101"/>
      <c r="BV198" s="101"/>
      <c r="BW198" s="107"/>
      <c r="BX198" s="101"/>
      <c r="BY198" s="101"/>
      <c r="BZ198" s="107"/>
      <c r="CA198" s="146" t="s">
        <v>1658</v>
      </c>
      <c r="CB198" s="107" t="str">
        <f>IF(AND(Table_Styles[[#This Row],[Selector]]&lt;&gt;"",Table_Styles[[#This Row],[Font Family Used]]&lt;&gt;"",Table_Styles[[#This Row],[Font Weight Used]]&lt;&gt;""),Table_Styles[[#This Row],[Font Family Used]]&amp;" "&amp;Table_Styles[[#This Row],[Font Weight Used]],"")</f>
        <v>steadfast 200</v>
      </c>
      <c r="CC198" s="107" t="str">
        <f ca="1">IF(AND(Table_Styles[[#This Row],[Selector]],COUNTIF(OFFSET(CC:CC,0,0,ROW()-1,1),"="&amp;Table_Styles[[#This Row],[Font]])=0),Table_Styles[[#This Row],[Font]],"")</f>
        <v/>
      </c>
      <c r="CD198" s="107" t="str">
        <f ca="1">IF(Table_Styles[[#This Row],[Unique Font]]&lt;&gt;"",
"{""fontFamily"":"""&amp;Table_Styles[[#This Row],[Font Family Used]]&amp;""",""fontWeight"":"&amp;Table_Styles[[#This Row],[Font Weight Used]]&amp;"}","")</f>
        <v/>
      </c>
      <c r="CE198"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'steadfast';font-size: 40px;font-weight: 200;color: #d4af37;content: '\\e80d';</v>
      </c>
      <c r="CF198" s="106" t="str">
        <f>IF(AND(Table_Styles[[#This Row],[Selector]]&lt;&gt;"", Table_Styles[[#This Row],[Config Properties]]&lt;&gt;""),
Table_Styles[[#This Row],[Selector]]&amp;" { "&amp;Table_Styles[[#This Row],[Config Properties]]&amp;" }","")</f>
        <v>.icon-gold:before { font-family: 'steadfast';font-size: 40px;font-weight: 200;color: #d4af37;content: '\\e80d'; }</v>
      </c>
      <c r="CG198" s="106" t="str">
        <f xml:space="preserve">
SUBSTITUTE(SUBSTITUTE(SUBSTITUTE(SUBSTITUTE(SUBSTITUTE(SUBSTITUTE(SUBSTITUTE(SUBSTITUTE(Table_Styles[[#This Row],[Config]],
" {","{"),
"{ ","{"),
" }","}"),
"} ","}"),
" ,",","),
", ",","),
" :",":"),
": ",":")</f>
        <v>.icon-gold:before{font-family:'steadfast';font-size:40px;font-weight:200;color:#d4af37;content:'\\e80d';}</v>
      </c>
    </row>
    <row r="199" spans="2:85" ht="21" customHeight="1">
      <c r="B199" s="103" t="s">
        <v>1622</v>
      </c>
      <c r="C199" s="294" t="s">
        <v>1638</v>
      </c>
      <c r="D199" s="146"/>
      <c r="E199" s="124"/>
      <c r="F199" s="107" t="str">
        <f>IF(Table_Styles[[#This Row],[Font Family]]&lt;&gt;"",Table_Styles[[#This Row],[Font Family]],IF(Table_Styles[[#This Row],[Font Family Default]]&lt;&gt;"",Table_Styles[[#This Row],[Font Family Default]],""))</f>
        <v/>
      </c>
      <c r="G199" s="146"/>
      <c r="H199" s="124"/>
      <c r="I199" s="107" t="str">
        <f>IF(Table_Styles[[#This Row],[Font Size]]&lt;&gt;"",Table_Styles[[#This Row],[Font Size]],IF(Table_Styles[[#This Row],[Font Size Default]]&lt;&gt;"",Table_Styles[[#This Row],[Font Size Default]],""))</f>
        <v/>
      </c>
      <c r="J199" s="146"/>
      <c r="K199" s="124"/>
      <c r="L199" s="107" t="str">
        <f>IF(Table_Styles[[#This Row],[Font Weight]]&lt;&gt;"",Table_Styles[[#This Row],[Font Weight]],IF(Table_Styles[[#This Row],[Font Weight Default]]&lt;&gt;"",Table_Styles[[#This Row],[Font Weight Default]],""))</f>
        <v/>
      </c>
      <c r="M199" s="146" t="s">
        <v>1650</v>
      </c>
      <c r="N199" s="124"/>
      <c r="O199" t="str">
        <f>IF(Table_Styles[[#This Row],[Colour]]&lt;&gt;"",Table_Styles[[#This Row],[Colour]],IF(Table_Styles[[#This Row],[Colour Default]]&lt;&gt;"",Table_Styles[[#This Row],[Colour Default]],""))</f>
        <v>#ffffff</v>
      </c>
      <c r="P199" s="146"/>
      <c r="Q199" s="124"/>
      <c r="R199" s="107"/>
      <c r="S199" s="146"/>
      <c r="T199" s="124"/>
      <c r="U199" s="107"/>
      <c r="V199" s="124"/>
      <c r="W199" s="124"/>
      <c r="X199" s="107"/>
      <c r="Y199" s="146"/>
      <c r="Z199" s="124"/>
      <c r="AA199" t="str">
        <f>IF(Table_Styles[[#This Row],[MT]]&lt;&gt;"",Table_Styles[[#This Row],[MT]],IF(Table_Styles[[#This Row],[MT Default]]&lt;&gt;"",Table_Styles[[#This Row],[MT Default]],""))</f>
        <v/>
      </c>
      <c r="AB199" s="146"/>
      <c r="AC199" s="124"/>
      <c r="AD199" s="107"/>
      <c r="AE199" s="146"/>
      <c r="AF199" s="124"/>
      <c r="AG199" s="107"/>
      <c r="AH199" s="146"/>
      <c r="AI199" s="124"/>
      <c r="AJ199" s="107"/>
      <c r="AK199" s="146"/>
      <c r="AL199" s="124"/>
      <c r="AM199" s="107"/>
      <c r="AN199" s="146"/>
      <c r="AO199" s="124"/>
      <c r="AP199" s="107"/>
      <c r="AQ199" s="146"/>
      <c r="AR199" s="124"/>
      <c r="AS199" s="107"/>
      <c r="AT199" s="146"/>
      <c r="AU199" s="124"/>
      <c r="AV199" s="107"/>
      <c r="AW199" s="146"/>
      <c r="AX199" s="124"/>
      <c r="AY199" s="107"/>
      <c r="AZ199" s="146"/>
      <c r="BA199" s="124"/>
      <c r="BB199" s="107"/>
      <c r="BC199" s="146"/>
      <c r="BD199" s="124"/>
      <c r="BE199" s="107"/>
      <c r="BF199" s="146"/>
      <c r="BG199" s="124"/>
      <c r="BH199" s="107"/>
      <c r="BI199" s="124"/>
      <c r="BJ199" s="124"/>
      <c r="BK199" s="107" t="str">
        <f>IF(Table_Styles[[#This Row],[Width]]&lt;&gt;"",Table_Styles[[#This Row],[Width]],IF(Table_Styles[[#This Row],[Width Default]]&lt;&gt;"",Table_Styles[[#This Row],[Width Default]],""))</f>
        <v/>
      </c>
      <c r="BL199" s="124"/>
      <c r="BM199" s="124"/>
      <c r="BN199" s="107"/>
      <c r="BO199" s="101"/>
      <c r="BP199" s="101"/>
      <c r="BQ199" s="107"/>
      <c r="BR199" s="101"/>
      <c r="BS199" s="101"/>
      <c r="BT199" s="107"/>
      <c r="BU199" s="101"/>
      <c r="BV199" s="101"/>
      <c r="BW199" s="107"/>
      <c r="BX199" s="101"/>
      <c r="BY199" s="101"/>
      <c r="BZ199" s="107"/>
      <c r="CA199" s="146"/>
      <c r="CB199" s="107" t="str">
        <f>IF(AND(Table_Styles[[#This Row],[Selector]]&lt;&gt;"",Table_Styles[[#This Row],[Font Family Used]]&lt;&gt;"",Table_Styles[[#This Row],[Font Weight Used]]&lt;&gt;""),Table_Styles[[#This Row],[Font Family Used]]&amp;" "&amp;Table_Styles[[#This Row],[Font Weight Used]],"")</f>
        <v/>
      </c>
      <c r="CC199" s="107" t="str">
        <f ca="1">IF(AND(Table_Styles[[#This Row],[Selector]],COUNTIF(OFFSET(CC:CC,0,0,ROW()-1,1),"="&amp;Table_Styles[[#This Row],[Font]])=0),Table_Styles[[#This Row],[Font]],"")</f>
        <v/>
      </c>
      <c r="CD199" s="107" t="str">
        <f ca="1">IF(Table_Styles[[#This Row],[Unique Font]]&lt;&gt;"",
"{""fontFamily"":"""&amp;Table_Styles[[#This Row],[Font Family Used]]&amp;""",""fontWeight"":"&amp;Table_Styles[[#This Row],[Font Weight Used]]&amp;"}","")</f>
        <v/>
      </c>
      <c r="CE199"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v>
      </c>
      <c r="CF199" s="106" t="str">
        <f>IF(AND(Table_Styles[[#This Row],[Selector]]&lt;&gt;"", Table_Styles[[#This Row],[Config Properties]]&lt;&gt;""),
Table_Styles[[#This Row],[Selector]]&amp;" { "&amp;Table_Styles[[#This Row],[Config Properties]]&amp;" }","")</f>
        <v>#riskLevel .selected span span:before { color: #ffffff }</v>
      </c>
      <c r="CG199" s="106" t="str">
        <f xml:space="preserve">
SUBSTITUTE(SUBSTITUTE(SUBSTITUTE(SUBSTITUTE(SUBSTITUTE(SUBSTITUTE(SUBSTITUTE(SUBSTITUTE(Table_Styles[[#This Row],[Config]],
" {","{"),
"{ ","{"),
" }","}"),
"} ","}"),
" ,",","),
", ",","),
" :",":"),
": ",":")</f>
        <v>#riskLevel .selected span span:before{color:#ffffff}</v>
      </c>
    </row>
    <row r="200" spans="2:85" ht="21" customHeight="1">
      <c r="B200" s="103" t="s">
        <v>1623</v>
      </c>
      <c r="C200" s="294" t="s">
        <v>1639</v>
      </c>
      <c r="D200" s="146"/>
      <c r="E200" s="124"/>
      <c r="F200" s="107" t="str">
        <f>IF(Table_Styles[[#This Row],[Font Family]]&lt;&gt;"",Table_Styles[[#This Row],[Font Family]],IF(Table_Styles[[#This Row],[Font Family Default]]&lt;&gt;"",Table_Styles[[#This Row],[Font Family Default]],""))</f>
        <v/>
      </c>
      <c r="G200" s="146"/>
      <c r="H200" s="124"/>
      <c r="I200" s="107" t="str">
        <f>IF(Table_Styles[[#This Row],[Font Size]]&lt;&gt;"",Table_Styles[[#This Row],[Font Size]],IF(Table_Styles[[#This Row],[Font Size Default]]&lt;&gt;"",Table_Styles[[#This Row],[Font Size Default]],""))</f>
        <v/>
      </c>
      <c r="J200" s="146"/>
      <c r="K200" s="124"/>
      <c r="L200" s="107" t="str">
        <f>IF(Table_Styles[[#This Row],[Font Weight]]&lt;&gt;"",Table_Styles[[#This Row],[Font Weight]],IF(Table_Styles[[#This Row],[Font Weight Default]]&lt;&gt;"",Table_Styles[[#This Row],[Font Weight Default]],""))</f>
        <v/>
      </c>
      <c r="M200" s="146"/>
      <c r="N200" s="124"/>
      <c r="O200" t="str">
        <f>IF(Table_Styles[[#This Row],[Colour]]&lt;&gt;"",Table_Styles[[#This Row],[Colour]],IF(Table_Styles[[#This Row],[Colour Default]]&lt;&gt;"",Table_Styles[[#This Row],[Colour Default]],""))</f>
        <v/>
      </c>
      <c r="P200" s="146"/>
      <c r="Q200" s="124"/>
      <c r="R200" s="107"/>
      <c r="S200" s="146"/>
      <c r="T200" s="124"/>
      <c r="U200" s="107"/>
      <c r="V200" s="124"/>
      <c r="W200" s="124"/>
      <c r="X200" s="107"/>
      <c r="Y200" s="146"/>
      <c r="Z200" s="124"/>
      <c r="AA200" t="str">
        <f>IF(Table_Styles[[#This Row],[MT]]&lt;&gt;"",Table_Styles[[#This Row],[MT]],IF(Table_Styles[[#This Row],[MT Default]]&lt;&gt;"",Table_Styles[[#This Row],[MT Default]],""))</f>
        <v/>
      </c>
      <c r="AB200" s="146"/>
      <c r="AC200" s="124"/>
      <c r="AD200" s="107"/>
      <c r="AE200" s="146"/>
      <c r="AF200" s="124"/>
      <c r="AG200" s="107"/>
      <c r="AH200" s="146"/>
      <c r="AI200" s="124"/>
      <c r="AJ200" s="107"/>
      <c r="AK200" s="146"/>
      <c r="AL200" s="124"/>
      <c r="AM200" s="107"/>
      <c r="AN200" s="146"/>
      <c r="AO200" s="124"/>
      <c r="AP200" s="107"/>
      <c r="AQ200" s="146"/>
      <c r="AR200" s="124"/>
      <c r="AS200" s="107"/>
      <c r="AT200" s="146"/>
      <c r="AU200" s="124"/>
      <c r="AV200" s="107"/>
      <c r="AW200" s="146"/>
      <c r="AX200" s="124"/>
      <c r="AY200" s="107"/>
      <c r="AZ200" s="146"/>
      <c r="BA200" s="124"/>
      <c r="BB200" s="107"/>
      <c r="BC200" s="146"/>
      <c r="BD200" s="124"/>
      <c r="BE200" s="107"/>
      <c r="BF200" s="146"/>
      <c r="BG200" s="124"/>
      <c r="BH200" s="107"/>
      <c r="BI200" s="124"/>
      <c r="BJ200" s="124"/>
      <c r="BK200" s="107" t="str">
        <f>IF(Table_Styles[[#This Row],[Width]]&lt;&gt;"",Table_Styles[[#This Row],[Width]],IF(Table_Styles[[#This Row],[Width Default]]&lt;&gt;"",Table_Styles[[#This Row],[Width Default]],""))</f>
        <v/>
      </c>
      <c r="BL200" s="124"/>
      <c r="BM200" s="124"/>
      <c r="BN200" s="107"/>
      <c r="BO200" s="101"/>
      <c r="BP200" s="101"/>
      <c r="BQ200" s="107"/>
      <c r="BR200" s="101"/>
      <c r="BS200" s="101"/>
      <c r="BT200" s="107"/>
      <c r="BU200" s="101"/>
      <c r="BV200" s="101"/>
      <c r="BW200" s="107"/>
      <c r="BX200" s="101"/>
      <c r="BY200" s="101"/>
      <c r="BZ200" s="107"/>
      <c r="CA200" s="146" t="s">
        <v>1659</v>
      </c>
      <c r="CB200" s="107" t="str">
        <f>IF(AND(Table_Styles[[#This Row],[Selector]]&lt;&gt;"",Table_Styles[[#This Row],[Font Family Used]]&lt;&gt;"",Table_Styles[[#This Row],[Font Weight Used]]&lt;&gt;""),Table_Styles[[#This Row],[Font Family Used]]&amp;" "&amp;Table_Styles[[#This Row],[Font Weight Used]],"")</f>
        <v/>
      </c>
      <c r="CC200" s="107" t="str">
        <f ca="1">IF(AND(Table_Styles[[#This Row],[Selector]],COUNTIF(OFFSET(CC:CC,0,0,ROW()-1,1),"="&amp;Table_Styles[[#This Row],[Font]])=0),Table_Styles[[#This Row],[Font]],"")</f>
        <v/>
      </c>
      <c r="CD200" s="107" t="str">
        <f ca="1">IF(Table_Styles[[#This Row],[Unique Font]]&lt;&gt;"",
"{""fontFamily"":"""&amp;Table_Styles[[#This Row],[Font Family Used]]&amp;""",""fontWeight"":"&amp;Table_Styles[[#This Row],[Font Weight Used]]&amp;"}","")</f>
        <v/>
      </c>
      <c r="CE200"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min-width: 110px; min-height: 110px;</v>
      </c>
      <c r="CF200" s="106" t="str">
        <f>IF(AND(Table_Styles[[#This Row],[Selector]]&lt;&gt;"", Table_Styles[[#This Row],[Config Properties]]&lt;&gt;""),
Table_Styles[[#This Row],[Selector]]&amp;" { "&amp;Table_Styles[[#This Row],[Config Properties]]&amp;" }","")</f>
        <v>#riskLevel .btn.btn-has-icon { min-width: 110px; min-height: 110px; }</v>
      </c>
      <c r="CG200" s="106" t="str">
        <f xml:space="preserve">
SUBSTITUTE(SUBSTITUTE(SUBSTITUTE(SUBSTITUTE(SUBSTITUTE(SUBSTITUTE(SUBSTITUTE(SUBSTITUTE(Table_Styles[[#This Row],[Config]],
" {","{"),
"{ ","{"),
" }","}"),
"} ","}"),
" ,",","),
", ",","),
" :",":"),
": ",":")</f>
        <v>#riskLevel .btn.btn-has-icon{min-width:110px; min-height:110px;}</v>
      </c>
    </row>
    <row r="201" spans="2:85" ht="21" customHeight="1">
      <c r="B201" s="103" t="s">
        <v>1624</v>
      </c>
      <c r="C201" s="294" t="s">
        <v>1640</v>
      </c>
      <c r="D201" s="146" t="s">
        <v>1645</v>
      </c>
      <c r="E201" s="124"/>
      <c r="F201" s="107" t="str">
        <f>IF(Table_Styles[[#This Row],[Font Family]]&lt;&gt;"",Table_Styles[[#This Row],[Font Family]],IF(Table_Styles[[#This Row],[Font Family Default]]&lt;&gt;"",Table_Styles[[#This Row],[Font Family Default]],""))</f>
        <v>steadfast</v>
      </c>
      <c r="G201" s="146" t="s">
        <v>380</v>
      </c>
      <c r="H201" s="124"/>
      <c r="I201" s="107" t="str">
        <f>IF(Table_Styles[[#This Row],[Font Size]]&lt;&gt;"",Table_Styles[[#This Row],[Font Size]],IF(Table_Styles[[#This Row],[Font Size Default]]&lt;&gt;"",Table_Styles[[#This Row],[Font Size Default]],""))</f>
        <v>40px</v>
      </c>
      <c r="J201" s="146" t="s">
        <v>1646</v>
      </c>
      <c r="K201" s="124"/>
      <c r="L201" s="107" t="str">
        <f>IF(Table_Styles[[#This Row],[Font Weight]]&lt;&gt;"",Table_Styles[[#This Row],[Font Weight]],IF(Table_Styles[[#This Row],[Font Weight Default]]&lt;&gt;"",Table_Styles[[#This Row],[Font Weight Default]],""))</f>
        <v>200</v>
      </c>
      <c r="M201" s="146"/>
      <c r="N201" s="124"/>
      <c r="O201" t="str">
        <f>IF(Table_Styles[[#This Row],[Colour]]&lt;&gt;"",Table_Styles[[#This Row],[Colour]],IF(Table_Styles[[#This Row],[Colour Default]]&lt;&gt;"",Table_Styles[[#This Row],[Colour Default]],""))</f>
        <v/>
      </c>
      <c r="P201" s="146"/>
      <c r="Q201" s="124"/>
      <c r="R201" s="107"/>
      <c r="S201" s="146"/>
      <c r="T201" s="124"/>
      <c r="U201" s="107"/>
      <c r="V201" s="124"/>
      <c r="W201" s="124"/>
      <c r="X201" s="107"/>
      <c r="Y201" s="146"/>
      <c r="Z201" s="124"/>
      <c r="AA201" t="str">
        <f>IF(Table_Styles[[#This Row],[MT]]&lt;&gt;"",Table_Styles[[#This Row],[MT]],IF(Table_Styles[[#This Row],[MT Default]]&lt;&gt;"",Table_Styles[[#This Row],[MT Default]],""))</f>
        <v/>
      </c>
      <c r="AB201" s="146"/>
      <c r="AC201" s="124"/>
      <c r="AD201" s="107"/>
      <c r="AE201" s="146"/>
      <c r="AF201" s="124"/>
      <c r="AG201" s="107"/>
      <c r="AH201" s="146"/>
      <c r="AI201" s="124"/>
      <c r="AJ201" s="107"/>
      <c r="AK201" s="146"/>
      <c r="AL201" s="124"/>
      <c r="AM201" s="107"/>
      <c r="AN201" s="146"/>
      <c r="AO201" s="124"/>
      <c r="AP201" s="107"/>
      <c r="AQ201" s="146"/>
      <c r="AR201" s="124"/>
      <c r="AS201" s="107"/>
      <c r="AT201" s="146"/>
      <c r="AU201" s="124"/>
      <c r="AV201" s="107"/>
      <c r="AW201" s="146"/>
      <c r="AX201" s="124"/>
      <c r="AY201" s="107"/>
      <c r="AZ201" s="146"/>
      <c r="BA201" s="124"/>
      <c r="BB201" s="107"/>
      <c r="BC201" s="146"/>
      <c r="BD201" s="124"/>
      <c r="BE201" s="107"/>
      <c r="BF201" s="146"/>
      <c r="BG201" s="124"/>
      <c r="BH201" s="107"/>
      <c r="BI201" s="124"/>
      <c r="BJ201" s="124"/>
      <c r="BK201" s="107" t="str">
        <f>IF(Table_Styles[[#This Row],[Width]]&lt;&gt;"",Table_Styles[[#This Row],[Width]],IF(Table_Styles[[#This Row],[Width Default]]&lt;&gt;"",Table_Styles[[#This Row],[Width Default]],""))</f>
        <v/>
      </c>
      <c r="BL201" s="124"/>
      <c r="BM201" s="124"/>
      <c r="BN201" s="107"/>
      <c r="BO201" s="101"/>
      <c r="BP201" s="101"/>
      <c r="BQ201" s="107"/>
      <c r="BR201" s="101"/>
      <c r="BS201" s="101"/>
      <c r="BT201" s="107"/>
      <c r="BU201" s="101"/>
      <c r="BV201" s="101"/>
      <c r="BW201" s="107"/>
      <c r="BX201" s="101"/>
      <c r="BY201" s="101"/>
      <c r="BZ201" s="107"/>
      <c r="CA201" s="146" t="s">
        <v>1660</v>
      </c>
      <c r="CB201" s="107" t="str">
        <f>IF(AND(Table_Styles[[#This Row],[Selector]]&lt;&gt;"",Table_Styles[[#This Row],[Font Family Used]]&lt;&gt;"",Table_Styles[[#This Row],[Font Weight Used]]&lt;&gt;""),Table_Styles[[#This Row],[Font Family Used]]&amp;" "&amp;Table_Styles[[#This Row],[Font Weight Used]],"")</f>
        <v>steadfast 200</v>
      </c>
      <c r="CC201" s="107" t="str">
        <f ca="1">IF(AND(Table_Styles[[#This Row],[Selector]],COUNTIF(OFFSET(CC:CC,0,0,ROW()-1,1),"="&amp;Table_Styles[[#This Row],[Font]])=0),Table_Styles[[#This Row],[Font]],"")</f>
        <v/>
      </c>
      <c r="CD201" s="107" t="str">
        <f ca="1">IF(Table_Styles[[#This Row],[Unique Font]]&lt;&gt;"",
"{""fontFamily"":"""&amp;Table_Styles[[#This Row],[Font Family Used]]&amp;""",""fontWeight"":"&amp;Table_Styles[[#This Row],[Font Weight Used]]&amp;"}","")</f>
        <v/>
      </c>
      <c r="CE201"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'steadfast';font-size: 40px;font-weight: 200;content: '\\e807';</v>
      </c>
      <c r="CF201" s="106" t="str">
        <f>IF(AND(Table_Styles[[#This Row],[Selector]]&lt;&gt;"", Table_Styles[[#This Row],[Config Properties]]&lt;&gt;""),
Table_Styles[[#This Row],[Selector]]&amp;" { "&amp;Table_Styles[[#This Row],[Config Properties]]&amp;" }","")</f>
        <v>.icon-excess-5k:before { font-family: 'steadfast';font-size: 40px;font-weight: 200;content: '\\e807'; }</v>
      </c>
      <c r="CG201" s="106" t="str">
        <f xml:space="preserve">
SUBSTITUTE(SUBSTITUTE(SUBSTITUTE(SUBSTITUTE(SUBSTITUTE(SUBSTITUTE(SUBSTITUTE(SUBSTITUTE(Table_Styles[[#This Row],[Config]],
" {","{"),
"{ ","{"),
" }","}"),
"} ","}"),
" ,",","),
", ",","),
" :",":"),
": ",":")</f>
        <v>.icon-excess-5k:before{font-family:'steadfast';font-size:40px;font-weight:200;content:'\\e807';}</v>
      </c>
    </row>
    <row r="202" spans="2:85" ht="21" customHeight="1">
      <c r="B202" s="103" t="s">
        <v>1625</v>
      </c>
      <c r="C202" s="294" t="s">
        <v>1641</v>
      </c>
      <c r="D202" s="146" t="s">
        <v>1645</v>
      </c>
      <c r="E202" s="124"/>
      <c r="F202" s="107" t="str">
        <f>IF(Table_Styles[[#This Row],[Font Family]]&lt;&gt;"",Table_Styles[[#This Row],[Font Family]],IF(Table_Styles[[#This Row],[Font Family Default]]&lt;&gt;"",Table_Styles[[#This Row],[Font Family Default]],""))</f>
        <v>steadfast</v>
      </c>
      <c r="G202" s="146" t="s">
        <v>380</v>
      </c>
      <c r="H202" s="124"/>
      <c r="I202" s="107" t="str">
        <f>IF(Table_Styles[[#This Row],[Font Size]]&lt;&gt;"",Table_Styles[[#This Row],[Font Size]],IF(Table_Styles[[#This Row],[Font Size Default]]&lt;&gt;"",Table_Styles[[#This Row],[Font Size Default]],""))</f>
        <v>40px</v>
      </c>
      <c r="J202" s="146" t="s">
        <v>1646</v>
      </c>
      <c r="K202" s="124"/>
      <c r="L202" s="107" t="str">
        <f>IF(Table_Styles[[#This Row],[Font Weight]]&lt;&gt;"",Table_Styles[[#This Row],[Font Weight]],IF(Table_Styles[[#This Row],[Font Weight Default]]&lt;&gt;"",Table_Styles[[#This Row],[Font Weight Default]],""))</f>
        <v>200</v>
      </c>
      <c r="M202" s="146"/>
      <c r="N202" s="124"/>
      <c r="O202" t="str">
        <f>IF(Table_Styles[[#This Row],[Colour]]&lt;&gt;"",Table_Styles[[#This Row],[Colour]],IF(Table_Styles[[#This Row],[Colour Default]]&lt;&gt;"",Table_Styles[[#This Row],[Colour Default]],""))</f>
        <v/>
      </c>
      <c r="P202" s="146"/>
      <c r="Q202" s="124"/>
      <c r="R202" s="107"/>
      <c r="S202" s="146"/>
      <c r="T202" s="124"/>
      <c r="U202" s="107"/>
      <c r="V202" s="124"/>
      <c r="W202" s="124"/>
      <c r="X202" s="107"/>
      <c r="Y202" s="146"/>
      <c r="Z202" s="124"/>
      <c r="AA202" t="str">
        <f>IF(Table_Styles[[#This Row],[MT]]&lt;&gt;"",Table_Styles[[#This Row],[MT]],IF(Table_Styles[[#This Row],[MT Default]]&lt;&gt;"",Table_Styles[[#This Row],[MT Default]],""))</f>
        <v/>
      </c>
      <c r="AB202" s="146"/>
      <c r="AC202" s="124"/>
      <c r="AD202" s="107"/>
      <c r="AE202" s="146"/>
      <c r="AF202" s="124"/>
      <c r="AG202" s="107"/>
      <c r="AH202" s="146"/>
      <c r="AI202" s="124"/>
      <c r="AJ202" s="107"/>
      <c r="AK202" s="146"/>
      <c r="AL202" s="124"/>
      <c r="AM202" s="107"/>
      <c r="AN202" s="146"/>
      <c r="AO202" s="124"/>
      <c r="AP202" s="107"/>
      <c r="AQ202" s="146"/>
      <c r="AR202" s="124"/>
      <c r="AS202" s="107"/>
      <c r="AT202" s="146"/>
      <c r="AU202" s="124"/>
      <c r="AV202" s="107"/>
      <c r="AW202" s="146"/>
      <c r="AX202" s="124"/>
      <c r="AY202" s="107"/>
      <c r="AZ202" s="146"/>
      <c r="BA202" s="124"/>
      <c r="BB202" s="107"/>
      <c r="BC202" s="146"/>
      <c r="BD202" s="124"/>
      <c r="BE202" s="107"/>
      <c r="BF202" s="146"/>
      <c r="BG202" s="124"/>
      <c r="BH202" s="107"/>
      <c r="BI202" s="124"/>
      <c r="BJ202" s="124"/>
      <c r="BK202" s="107" t="str">
        <f>IF(Table_Styles[[#This Row],[Width]]&lt;&gt;"",Table_Styles[[#This Row],[Width]],IF(Table_Styles[[#This Row],[Width Default]]&lt;&gt;"",Table_Styles[[#This Row],[Width Default]],""))</f>
        <v/>
      </c>
      <c r="BL202" s="124"/>
      <c r="BM202" s="124"/>
      <c r="BN202" s="107"/>
      <c r="BO202" s="101"/>
      <c r="BP202" s="101"/>
      <c r="BQ202" s="107"/>
      <c r="BR202" s="101"/>
      <c r="BS202" s="101"/>
      <c r="BT202" s="107"/>
      <c r="BU202" s="101"/>
      <c r="BV202" s="101"/>
      <c r="BW202" s="107"/>
      <c r="BX202" s="101"/>
      <c r="BY202" s="101"/>
      <c r="BZ202" s="107"/>
      <c r="CA202" s="146" t="s">
        <v>1661</v>
      </c>
      <c r="CB202" s="107" t="str">
        <f>IF(AND(Table_Styles[[#This Row],[Selector]]&lt;&gt;"",Table_Styles[[#This Row],[Font Family Used]]&lt;&gt;"",Table_Styles[[#This Row],[Font Weight Used]]&lt;&gt;""),Table_Styles[[#This Row],[Font Family Used]]&amp;" "&amp;Table_Styles[[#This Row],[Font Weight Used]],"")</f>
        <v>steadfast 200</v>
      </c>
      <c r="CC202" s="107" t="str">
        <f ca="1">IF(AND(Table_Styles[[#This Row],[Selector]],COUNTIF(OFFSET(CC:CC,0,0,ROW()-1,1),"="&amp;Table_Styles[[#This Row],[Font]])=0),Table_Styles[[#This Row],[Font]],"")</f>
        <v/>
      </c>
      <c r="CD202" s="107" t="str">
        <f ca="1">IF(Table_Styles[[#This Row],[Unique Font]]&lt;&gt;"",
"{""fontFamily"":"""&amp;Table_Styles[[#This Row],[Font Family Used]]&amp;""",""fontWeight"":"&amp;Table_Styles[[#This Row],[Font Weight Used]]&amp;"}","")</f>
        <v/>
      </c>
      <c r="CE202"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'steadfast';font-size: 40px;font-weight: 200;content: '\\e808';</v>
      </c>
      <c r="CF202" s="106" t="str">
        <f>IF(AND(Table_Styles[[#This Row],[Selector]]&lt;&gt;"", Table_Styles[[#This Row],[Config Properties]]&lt;&gt;""),
Table_Styles[[#This Row],[Selector]]&amp;" { "&amp;Table_Styles[[#This Row],[Config Properties]]&amp;" }","")</f>
        <v>.icon-excess-7k:before { font-family: 'steadfast';font-size: 40px;font-weight: 200;content: '\\e808'; }</v>
      </c>
      <c r="CG202" s="106" t="str">
        <f xml:space="preserve">
SUBSTITUTE(SUBSTITUTE(SUBSTITUTE(SUBSTITUTE(SUBSTITUTE(SUBSTITUTE(SUBSTITUTE(SUBSTITUTE(Table_Styles[[#This Row],[Config]],
" {","{"),
"{ ","{"),
" }","}"),
"} ","}"),
" ,",","),
", ",","),
" :",":"),
": ",":")</f>
        <v>.icon-excess-7k:before{font-family:'steadfast';font-size:40px;font-weight:200;content:'\\e808';}</v>
      </c>
    </row>
    <row r="203" spans="2:85" ht="21" customHeight="1">
      <c r="B203" s="103" t="s">
        <v>1626</v>
      </c>
      <c r="C203" s="294" t="s">
        <v>1642</v>
      </c>
      <c r="D203" s="146" t="s">
        <v>1645</v>
      </c>
      <c r="E203" s="124"/>
      <c r="F203" s="107" t="str">
        <f>IF(Table_Styles[[#This Row],[Font Family]]&lt;&gt;"",Table_Styles[[#This Row],[Font Family]],IF(Table_Styles[[#This Row],[Font Family Default]]&lt;&gt;"",Table_Styles[[#This Row],[Font Family Default]],""))</f>
        <v>steadfast</v>
      </c>
      <c r="G203" s="146" t="s">
        <v>380</v>
      </c>
      <c r="H203" s="124"/>
      <c r="I203" s="107" t="str">
        <f>IF(Table_Styles[[#This Row],[Font Size]]&lt;&gt;"",Table_Styles[[#This Row],[Font Size]],IF(Table_Styles[[#This Row],[Font Size Default]]&lt;&gt;"",Table_Styles[[#This Row],[Font Size Default]],""))</f>
        <v>40px</v>
      </c>
      <c r="J203" s="146" t="s">
        <v>1646</v>
      </c>
      <c r="K203" s="124"/>
      <c r="L203" s="107" t="str">
        <f>IF(Table_Styles[[#This Row],[Font Weight]]&lt;&gt;"",Table_Styles[[#This Row],[Font Weight]],IF(Table_Styles[[#This Row],[Font Weight Default]]&lt;&gt;"",Table_Styles[[#This Row],[Font Weight Default]],""))</f>
        <v>200</v>
      </c>
      <c r="M203" s="146"/>
      <c r="N203" s="124"/>
      <c r="O203" t="str">
        <f>IF(Table_Styles[[#This Row],[Colour]]&lt;&gt;"",Table_Styles[[#This Row],[Colour]],IF(Table_Styles[[#This Row],[Colour Default]]&lt;&gt;"",Table_Styles[[#This Row],[Colour Default]],""))</f>
        <v/>
      </c>
      <c r="P203" s="146"/>
      <c r="Q203" s="124"/>
      <c r="R203" s="107"/>
      <c r="S203" s="146"/>
      <c r="T203" s="124"/>
      <c r="U203" s="107"/>
      <c r="V203" s="124"/>
      <c r="W203" s="124"/>
      <c r="X203" s="107"/>
      <c r="Y203" s="146"/>
      <c r="Z203" s="124"/>
      <c r="AA203" t="str">
        <f>IF(Table_Styles[[#This Row],[MT]]&lt;&gt;"",Table_Styles[[#This Row],[MT]],IF(Table_Styles[[#This Row],[MT Default]]&lt;&gt;"",Table_Styles[[#This Row],[MT Default]],""))</f>
        <v/>
      </c>
      <c r="AB203" s="146"/>
      <c r="AC203" s="124"/>
      <c r="AD203" s="107"/>
      <c r="AE203" s="146"/>
      <c r="AF203" s="124"/>
      <c r="AG203" s="107"/>
      <c r="AH203" s="146"/>
      <c r="AI203" s="124"/>
      <c r="AJ203" s="107"/>
      <c r="AK203" s="146"/>
      <c r="AL203" s="124"/>
      <c r="AM203" s="107"/>
      <c r="AN203" s="146"/>
      <c r="AO203" s="124"/>
      <c r="AP203" s="107"/>
      <c r="AQ203" s="146"/>
      <c r="AR203" s="124"/>
      <c r="AS203" s="107"/>
      <c r="AT203" s="146"/>
      <c r="AU203" s="124"/>
      <c r="AV203" s="107"/>
      <c r="AW203" s="146"/>
      <c r="AX203" s="124"/>
      <c r="AY203" s="107"/>
      <c r="AZ203" s="146"/>
      <c r="BA203" s="124"/>
      <c r="BB203" s="107"/>
      <c r="BC203" s="146"/>
      <c r="BD203" s="124"/>
      <c r="BE203" s="107"/>
      <c r="BF203" s="146"/>
      <c r="BG203" s="124"/>
      <c r="BH203" s="107"/>
      <c r="BI203" s="124"/>
      <c r="BJ203" s="124"/>
      <c r="BK203" s="107" t="str">
        <f>IF(Table_Styles[[#This Row],[Width]]&lt;&gt;"",Table_Styles[[#This Row],[Width]],IF(Table_Styles[[#This Row],[Width Default]]&lt;&gt;"",Table_Styles[[#This Row],[Width Default]],""))</f>
        <v/>
      </c>
      <c r="BL203" s="124"/>
      <c r="BM203" s="124"/>
      <c r="BN203" s="107"/>
      <c r="BO203" s="101"/>
      <c r="BP203" s="101"/>
      <c r="BQ203" s="107"/>
      <c r="BR203" s="101"/>
      <c r="BS203" s="101"/>
      <c r="BT203" s="107"/>
      <c r="BU203" s="101"/>
      <c r="BV203" s="101"/>
      <c r="BW203" s="107"/>
      <c r="BX203" s="101"/>
      <c r="BY203" s="101"/>
      <c r="BZ203" s="107"/>
      <c r="CA203" s="146" t="s">
        <v>1662</v>
      </c>
      <c r="CB203" s="107" t="str">
        <f>IF(AND(Table_Styles[[#This Row],[Selector]]&lt;&gt;"",Table_Styles[[#This Row],[Font Family Used]]&lt;&gt;"",Table_Styles[[#This Row],[Font Weight Used]]&lt;&gt;""),Table_Styles[[#This Row],[Font Family Used]]&amp;" "&amp;Table_Styles[[#This Row],[Font Weight Used]],"")</f>
        <v>steadfast 200</v>
      </c>
      <c r="CC203" s="107" t="str">
        <f ca="1">IF(AND(Table_Styles[[#This Row],[Selector]],COUNTIF(OFFSET(CC:CC,0,0,ROW()-1,1),"="&amp;Table_Styles[[#This Row],[Font]])=0),Table_Styles[[#This Row],[Font]],"")</f>
        <v/>
      </c>
      <c r="CD203" s="107" t="str">
        <f ca="1">IF(Table_Styles[[#This Row],[Unique Font]]&lt;&gt;"",
"{""fontFamily"":"""&amp;Table_Styles[[#This Row],[Font Family Used]]&amp;""",""fontWeight"":"&amp;Table_Styles[[#This Row],[Font Weight Used]]&amp;"}","")</f>
        <v/>
      </c>
      <c r="CE203"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'steadfast';font-size: 40px;font-weight: 200;content: '\\e810';</v>
      </c>
      <c r="CF203" s="106" t="str">
        <f>IF(AND(Table_Styles[[#This Row],[Selector]]&lt;&gt;"", Table_Styles[[#This Row],[Config Properties]]&lt;&gt;""),
Table_Styles[[#This Row],[Selector]]&amp;" { "&amp;Table_Styles[[#This Row],[Config Properties]]&amp;" }","")</f>
        <v>.icon-excess-10k:before { font-family: 'steadfast';font-size: 40px;font-weight: 200;content: '\\e810'; }</v>
      </c>
      <c r="CG203" s="106" t="str">
        <f xml:space="preserve">
SUBSTITUTE(SUBSTITUTE(SUBSTITUTE(SUBSTITUTE(SUBSTITUTE(SUBSTITUTE(SUBSTITUTE(SUBSTITUTE(Table_Styles[[#This Row],[Config]],
" {","{"),
"{ ","{"),
" }","}"),
"} ","}"),
" ,",","),
", ",","),
" :",":"),
": ",":")</f>
        <v>.icon-excess-10k:before{font-family:'steadfast';font-size:40px;font-weight:200;content:'\\e810';}</v>
      </c>
    </row>
    <row r="204" spans="2:85" ht="21" customHeight="1">
      <c r="B204" s="103" t="s">
        <v>1627</v>
      </c>
      <c r="C204" s="294" t="s">
        <v>1643</v>
      </c>
      <c r="D204" s="146" t="s">
        <v>1645</v>
      </c>
      <c r="E204" s="124"/>
      <c r="F204" s="107" t="str">
        <f>IF(Table_Styles[[#This Row],[Font Family]]&lt;&gt;"",Table_Styles[[#This Row],[Font Family]],IF(Table_Styles[[#This Row],[Font Family Default]]&lt;&gt;"",Table_Styles[[#This Row],[Font Family Default]],""))</f>
        <v>steadfast</v>
      </c>
      <c r="G204" s="146" t="s">
        <v>380</v>
      </c>
      <c r="H204" s="124"/>
      <c r="I204" s="107" t="str">
        <f>IF(Table_Styles[[#This Row],[Font Size]]&lt;&gt;"",Table_Styles[[#This Row],[Font Size]],IF(Table_Styles[[#This Row],[Font Size Default]]&lt;&gt;"",Table_Styles[[#This Row],[Font Size Default]],""))</f>
        <v>40px</v>
      </c>
      <c r="J204" s="146" t="s">
        <v>1646</v>
      </c>
      <c r="K204" s="124"/>
      <c r="L204" s="107" t="str">
        <f>IF(Table_Styles[[#This Row],[Font Weight]]&lt;&gt;"",Table_Styles[[#This Row],[Font Weight]],IF(Table_Styles[[#This Row],[Font Weight Default]]&lt;&gt;"",Table_Styles[[#This Row],[Font Weight Default]],""))</f>
        <v>200</v>
      </c>
      <c r="M204" s="146"/>
      <c r="N204" s="124"/>
      <c r="O204" t="str">
        <f>IF(Table_Styles[[#This Row],[Colour]]&lt;&gt;"",Table_Styles[[#This Row],[Colour]],IF(Table_Styles[[#This Row],[Colour Default]]&lt;&gt;"",Table_Styles[[#This Row],[Colour Default]],""))</f>
        <v/>
      </c>
      <c r="P204" s="146"/>
      <c r="Q204" s="124"/>
      <c r="R204" s="107"/>
      <c r="S204" s="146"/>
      <c r="T204" s="124"/>
      <c r="U204" s="107"/>
      <c r="V204" s="124"/>
      <c r="W204" s="124"/>
      <c r="X204" s="107"/>
      <c r="Y204" s="146"/>
      <c r="Z204" s="124"/>
      <c r="AA204" t="str">
        <f>IF(Table_Styles[[#This Row],[MT]]&lt;&gt;"",Table_Styles[[#This Row],[MT]],IF(Table_Styles[[#This Row],[MT Default]]&lt;&gt;"",Table_Styles[[#This Row],[MT Default]],""))</f>
        <v/>
      </c>
      <c r="AB204" s="146"/>
      <c r="AC204" s="124"/>
      <c r="AD204" s="107"/>
      <c r="AE204" s="146"/>
      <c r="AF204" s="124"/>
      <c r="AG204" s="107"/>
      <c r="AH204" s="146"/>
      <c r="AI204" s="124"/>
      <c r="AJ204" s="107"/>
      <c r="AK204" s="146"/>
      <c r="AL204" s="124"/>
      <c r="AM204" s="107"/>
      <c r="AN204" s="146"/>
      <c r="AO204" s="124"/>
      <c r="AP204" s="107"/>
      <c r="AQ204" s="146"/>
      <c r="AR204" s="124"/>
      <c r="AS204" s="107"/>
      <c r="AT204" s="146"/>
      <c r="AU204" s="124"/>
      <c r="AV204" s="107"/>
      <c r="AW204" s="146"/>
      <c r="AX204" s="124"/>
      <c r="AY204" s="107"/>
      <c r="AZ204" s="146"/>
      <c r="BA204" s="124"/>
      <c r="BB204" s="107"/>
      <c r="BC204" s="146"/>
      <c r="BD204" s="124"/>
      <c r="BE204" s="107"/>
      <c r="BF204" s="146"/>
      <c r="BG204" s="124"/>
      <c r="BH204" s="107"/>
      <c r="BI204" s="124"/>
      <c r="BJ204" s="124"/>
      <c r="BK204" s="107" t="str">
        <f>IF(Table_Styles[[#This Row],[Width]]&lt;&gt;"",Table_Styles[[#This Row],[Width]],IF(Table_Styles[[#This Row],[Width Default]]&lt;&gt;"",Table_Styles[[#This Row],[Width Default]],""))</f>
        <v/>
      </c>
      <c r="BL204" s="124"/>
      <c r="BM204" s="124"/>
      <c r="BN204" s="107"/>
      <c r="BO204" s="101"/>
      <c r="BP204" s="101"/>
      <c r="BQ204" s="107"/>
      <c r="BR204" s="101"/>
      <c r="BS204" s="101"/>
      <c r="BT204" s="107"/>
      <c r="BU204" s="101"/>
      <c r="BV204" s="101"/>
      <c r="BW204" s="107"/>
      <c r="BX204" s="101"/>
      <c r="BY204" s="101"/>
      <c r="BZ204" s="107"/>
      <c r="CA204" s="146" t="s">
        <v>1663</v>
      </c>
      <c r="CB204" s="107" t="str">
        <f>IF(AND(Table_Styles[[#This Row],[Selector]]&lt;&gt;"",Table_Styles[[#This Row],[Font Family Used]]&lt;&gt;"",Table_Styles[[#This Row],[Font Weight Used]]&lt;&gt;""),Table_Styles[[#This Row],[Font Family Used]]&amp;" "&amp;Table_Styles[[#This Row],[Font Weight Used]],"")</f>
        <v>steadfast 200</v>
      </c>
      <c r="CC204" s="107" t="str">
        <f ca="1">IF(AND(Table_Styles[[#This Row],[Selector]],COUNTIF(OFFSET(CC:CC,0,0,ROW()-1,1),"="&amp;Table_Styles[[#This Row],[Font]])=0),Table_Styles[[#This Row],[Font]],"")</f>
        <v/>
      </c>
      <c r="CD204" s="107" t="str">
        <f ca="1">IF(Table_Styles[[#This Row],[Unique Font]]&lt;&gt;"",
"{""fontFamily"":"""&amp;Table_Styles[[#This Row],[Font Family Used]]&amp;""",""fontWeight"":"&amp;Table_Styles[[#This Row],[Font Weight Used]]&amp;"}","")</f>
        <v/>
      </c>
      <c r="CE204"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'steadfast';font-size: 40px;font-weight: 200;content: '\\e80a';</v>
      </c>
      <c r="CF204" s="106" t="str">
        <f>IF(AND(Table_Styles[[#This Row],[Selector]]&lt;&gt;"", Table_Styles[[#This Row],[Config Properties]]&lt;&gt;""),
Table_Styles[[#This Row],[Selector]]&amp;" { "&amp;Table_Styles[[#This Row],[Config Properties]]&amp;" }","")</f>
        <v>.icon-excess-15k:before { font-family: 'steadfast';font-size: 40px;font-weight: 200;content: '\\e80a'; }</v>
      </c>
      <c r="CG204" s="106" t="str">
        <f xml:space="preserve">
SUBSTITUTE(SUBSTITUTE(SUBSTITUTE(SUBSTITUTE(SUBSTITUTE(SUBSTITUTE(SUBSTITUTE(SUBSTITUTE(Table_Styles[[#This Row],[Config]],
" {","{"),
"{ ","{"),
" }","}"),
"} ","}"),
" ,",","),
", ",","),
" :",":"),
": ",":")</f>
        <v>.icon-excess-15k:before{font-family:'steadfast';font-size:40px;font-weight:200;content:'\\e80a';}</v>
      </c>
    </row>
    <row r="205" spans="2:85" ht="21" customHeight="1">
      <c r="B205" s="103" t="s">
        <v>1628</v>
      </c>
      <c r="C205" s="294" t="s">
        <v>1644</v>
      </c>
      <c r="D205" s="146"/>
      <c r="E205" s="124"/>
      <c r="F205" s="107" t="str">
        <f>IF(Table_Styles[[#This Row],[Font Family]]&lt;&gt;"",Table_Styles[[#This Row],[Font Family]],IF(Table_Styles[[#This Row],[Font Family Default]]&lt;&gt;"",Table_Styles[[#This Row],[Font Family Default]],""))</f>
        <v/>
      </c>
      <c r="G205" s="146"/>
      <c r="H205" s="124"/>
      <c r="I205" s="107" t="str">
        <f>IF(Table_Styles[[#This Row],[Font Size]]&lt;&gt;"",Table_Styles[[#This Row],[Font Size]],IF(Table_Styles[[#This Row],[Font Size Default]]&lt;&gt;"",Table_Styles[[#This Row],[Font Size Default]],""))</f>
        <v/>
      </c>
      <c r="J205" s="146"/>
      <c r="K205" s="124"/>
      <c r="L205" s="107" t="str">
        <f>IF(Table_Styles[[#This Row],[Font Weight]]&lt;&gt;"",Table_Styles[[#This Row],[Font Weight]],IF(Table_Styles[[#This Row],[Font Weight Default]]&lt;&gt;"",Table_Styles[[#This Row],[Font Weight Default]],""))</f>
        <v/>
      </c>
      <c r="M205" s="146"/>
      <c r="N205" s="124"/>
      <c r="O205" t="str">
        <f>IF(Table_Styles[[#This Row],[Colour]]&lt;&gt;"",Table_Styles[[#This Row],[Colour]],IF(Table_Styles[[#This Row],[Colour Default]]&lt;&gt;"",Table_Styles[[#This Row],[Colour Default]],""))</f>
        <v/>
      </c>
      <c r="P205" s="146"/>
      <c r="Q205" s="124"/>
      <c r="R205" s="107"/>
      <c r="S205" s="146"/>
      <c r="T205" s="124"/>
      <c r="U205" s="107"/>
      <c r="V205" s="124"/>
      <c r="W205" s="124"/>
      <c r="X205" s="107"/>
      <c r="Y205" s="146"/>
      <c r="Z205" s="124"/>
      <c r="AA205" t="str">
        <f>IF(Table_Styles[[#This Row],[MT]]&lt;&gt;"",Table_Styles[[#This Row],[MT]],IF(Table_Styles[[#This Row],[MT Default]]&lt;&gt;"",Table_Styles[[#This Row],[MT Default]],""))</f>
        <v/>
      </c>
      <c r="AB205" s="146"/>
      <c r="AC205" s="124"/>
      <c r="AD205" s="107"/>
      <c r="AE205" s="146"/>
      <c r="AF205" s="124"/>
      <c r="AG205" s="107"/>
      <c r="AH205" s="146"/>
      <c r="AI205" s="124"/>
      <c r="AJ205" s="107"/>
      <c r="AK205" s="146"/>
      <c r="AL205" s="124"/>
      <c r="AM205" s="107"/>
      <c r="AN205" s="146"/>
      <c r="AO205" s="124"/>
      <c r="AP205" s="107"/>
      <c r="AQ205" s="146"/>
      <c r="AR205" s="124"/>
      <c r="AS205" s="107"/>
      <c r="AT205" s="146"/>
      <c r="AU205" s="124"/>
      <c r="AV205" s="107"/>
      <c r="AW205" s="146"/>
      <c r="AX205" s="124"/>
      <c r="AY205" s="107"/>
      <c r="AZ205" s="146"/>
      <c r="BA205" s="124"/>
      <c r="BB205" s="107"/>
      <c r="BC205" s="146"/>
      <c r="BD205" s="124"/>
      <c r="BE205" s="107"/>
      <c r="BF205" s="146"/>
      <c r="BG205" s="124"/>
      <c r="BH205" s="107"/>
      <c r="BI205" s="124"/>
      <c r="BJ205" s="124"/>
      <c r="BK205" s="107" t="str">
        <f>IF(Table_Styles[[#This Row],[Width]]&lt;&gt;"",Table_Styles[[#This Row],[Width]],IF(Table_Styles[[#This Row],[Width Default]]&lt;&gt;"",Table_Styles[[#This Row],[Width Default]],""))</f>
        <v/>
      </c>
      <c r="BL205" s="124"/>
      <c r="BM205" s="124"/>
      <c r="BN205" s="107"/>
      <c r="BO205" s="101"/>
      <c r="BP205" s="101"/>
      <c r="BQ205" s="107"/>
      <c r="BR205" s="101"/>
      <c r="BS205" s="101"/>
      <c r="BT205" s="107"/>
      <c r="BU205" s="101"/>
      <c r="BV205" s="101"/>
      <c r="BW205" s="107"/>
      <c r="BX205" s="101"/>
      <c r="BY205" s="101"/>
      <c r="BZ205" s="107"/>
      <c r="CA205" s="146" t="s">
        <v>1659</v>
      </c>
      <c r="CB205" s="107" t="str">
        <f>IF(AND(Table_Styles[[#This Row],[Selector]]&lt;&gt;"",Table_Styles[[#This Row],[Font Family Used]]&lt;&gt;"",Table_Styles[[#This Row],[Font Weight Used]]&lt;&gt;""),Table_Styles[[#This Row],[Font Family Used]]&amp;" "&amp;Table_Styles[[#This Row],[Font Weight Used]],"")</f>
        <v/>
      </c>
      <c r="CC205" s="107" t="str">
        <f ca="1">IF(AND(Table_Styles[[#This Row],[Selector]],COUNTIF(OFFSET(CC:CC,0,0,ROW()-1,1),"="&amp;Table_Styles[[#This Row],[Font]])=0),Table_Styles[[#This Row],[Font]],"")</f>
        <v/>
      </c>
      <c r="CD205" s="107" t="str">
        <f ca="1">IF(Table_Styles[[#This Row],[Unique Font]]&lt;&gt;"",
"{""fontFamily"":"""&amp;Table_Styles[[#This Row],[Font Family Used]]&amp;""",""fontWeight"":"&amp;Table_Styles[[#This Row],[Font Weight Used]]&amp;"}","")</f>
        <v/>
      </c>
      <c r="CE205"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min-width: 110px; min-height: 110px;</v>
      </c>
      <c r="CF205" s="106" t="str">
        <f>IF(AND(Table_Styles[[#This Row],[Selector]]&lt;&gt;"", Table_Styles[[#This Row],[Config Properties]]&lt;&gt;""),
Table_Styles[[#This Row],[Selector]]&amp;" { "&amp;Table_Styles[[#This Row],[Config Properties]]&amp;" }","")</f>
        <v>#revisedExcess .btn.btn-has-icon { min-width: 110px; min-height: 110px; }</v>
      </c>
      <c r="CG205" s="106" t="str">
        <f xml:space="preserve">
SUBSTITUTE(SUBSTITUTE(SUBSTITUTE(SUBSTITUTE(SUBSTITUTE(SUBSTITUTE(SUBSTITUTE(SUBSTITUTE(Table_Styles[[#This Row],[Config]],
" {","{"),
"{ ","{"),
" }","}"),
"} ","}"),
" ,",","),
", ",","),
" :",":"),
": ",":")</f>
        <v>#revisedExcess .btn.btn-has-icon{min-width:110px; min-height:110px;}</v>
      </c>
    </row>
    <row r="206" spans="2:85" ht="21" customHeight="1">
      <c r="B206" s="103" t="s">
        <v>1737</v>
      </c>
      <c r="C206" s="294" t="s">
        <v>1740</v>
      </c>
      <c r="D206" s="146"/>
      <c r="E206" s="124"/>
      <c r="F206" s="107" t="str">
        <f>IF(Table_Styles[[#This Row],[Font Family]]&lt;&gt;"",Table_Styles[[#This Row],[Font Family]],IF(Table_Styles[[#This Row],[Font Family Default]]&lt;&gt;"",Table_Styles[[#This Row],[Font Family Default]],""))</f>
        <v/>
      </c>
      <c r="G206" s="146"/>
      <c r="H206" s="124"/>
      <c r="I206" s="107" t="str">
        <f>IF(Table_Styles[[#This Row],[Font Size]]&lt;&gt;"",Table_Styles[[#This Row],[Font Size]],IF(Table_Styles[[#This Row],[Font Size Default]]&lt;&gt;"",Table_Styles[[#This Row],[Font Size Default]],""))</f>
        <v/>
      </c>
      <c r="J206" s="146"/>
      <c r="K206" s="124"/>
      <c r="L206" s="107" t="str">
        <f>IF(Table_Styles[[#This Row],[Font Weight]]&lt;&gt;"",Table_Styles[[#This Row],[Font Weight]],IF(Table_Styles[[#This Row],[Font Weight Default]]&lt;&gt;"",Table_Styles[[#This Row],[Font Weight Default]],""))</f>
        <v/>
      </c>
      <c r="M206" s="146"/>
      <c r="N206" s="124"/>
      <c r="O206" s="107"/>
      <c r="P206" s="146"/>
      <c r="Q206" s="124"/>
      <c r="R206" s="107"/>
      <c r="S206" s="146"/>
      <c r="T206" s="124"/>
      <c r="U206" s="107"/>
      <c r="V206" s="124"/>
      <c r="W206" s="124"/>
      <c r="X206" s="107"/>
      <c r="Y206" s="146"/>
      <c r="Z206" s="124"/>
      <c r="AA206" s="107"/>
      <c r="AB206" s="146"/>
      <c r="AC206" s="124"/>
      <c r="AD206" s="107"/>
      <c r="AE206" s="146"/>
      <c r="AF206" s="124"/>
      <c r="AG206" s="107"/>
      <c r="AH206" s="146"/>
      <c r="AI206" s="124"/>
      <c r="AJ206" s="107"/>
      <c r="AK206" s="146"/>
      <c r="AL206" s="124"/>
      <c r="AM206" s="107"/>
      <c r="AN206" s="146"/>
      <c r="AO206" s="124"/>
      <c r="AP206" s="107"/>
      <c r="AQ206" s="146"/>
      <c r="AR206" s="124"/>
      <c r="AS206" s="107"/>
      <c r="AT206" s="146"/>
      <c r="AU206" s="124"/>
      <c r="AV206" s="107"/>
      <c r="AW206" s="146"/>
      <c r="AX206" s="124"/>
      <c r="AY206" s="107"/>
      <c r="AZ206" s="146"/>
      <c r="BA206" s="124"/>
      <c r="BB206" s="107"/>
      <c r="BC206" s="146"/>
      <c r="BD206" s="124"/>
      <c r="BE206" s="107"/>
      <c r="BF206" s="146"/>
      <c r="BG206" s="124"/>
      <c r="BH206" s="107"/>
      <c r="BI206" s="124"/>
      <c r="BJ206" s="124"/>
      <c r="BK206" s="107" t="str">
        <f>IF(Table_Styles[[#This Row],[Width]]&lt;&gt;"",Table_Styles[[#This Row],[Width]],IF(Table_Styles[[#This Row],[Width Default]]&lt;&gt;"",Table_Styles[[#This Row],[Width Default]],""))</f>
        <v/>
      </c>
      <c r="BL206" s="124"/>
      <c r="BM206" s="124"/>
      <c r="BN206" s="107"/>
      <c r="BO206" s="101"/>
      <c r="BP206" s="101"/>
      <c r="BQ206" s="107"/>
      <c r="BR206" s="101"/>
      <c r="BS206" s="101"/>
      <c r="BT206" s="107"/>
      <c r="BU206" s="101"/>
      <c r="BV206" s="101"/>
      <c r="BW206" s="107"/>
      <c r="BX206" s="101"/>
      <c r="BY206" s="101"/>
      <c r="BZ206" s="107"/>
      <c r="CA206" s="146" t="s">
        <v>1743</v>
      </c>
      <c r="CB206" s="107" t="str">
        <f>IF(AND(Table_Styles[[#This Row],[Selector]]&lt;&gt;"",Table_Styles[[#This Row],[Font Family Used]]&lt;&gt;"",Table_Styles[[#This Row],[Font Weight Used]]&lt;&gt;""),Table_Styles[[#This Row],[Font Family Used]]&amp;" "&amp;Table_Styles[[#This Row],[Font Weight Used]],"")</f>
        <v/>
      </c>
      <c r="CC206" s="107" t="str">
        <f ca="1">IF(AND(Table_Styles[[#This Row],[Selector]],COUNTIF(OFFSET(CC:CC,0,0,ROW()-1,1),"="&amp;Table_Styles[[#This Row],[Font]])=0),Table_Styles[[#This Row],[Font]],"")</f>
        <v/>
      </c>
      <c r="CD206" s="107" t="str">
        <f ca="1">IF(Table_Styles[[#This Row],[Unique Font]]&lt;&gt;"",
"{""fontFamily"":"""&amp;Table_Styles[[#This Row],[Font Family Used]]&amp;""",""fontWeight"":"&amp;Table_Styles[[#This Row],[Font Weight Used]]&amp;"}","")</f>
        <v/>
      </c>
      <c r="CE206"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outline:none; cursor:pointer;</v>
      </c>
      <c r="CF206" s="106" t="str">
        <f>IF(AND(Table_Styles[[#This Row],[Selector]]&lt;&gt;"", Table_Styles[[#This Row],[Config Properties]]&lt;&gt;""),
Table_Styles[[#This Row],[Selector]]&amp;" { "&amp;Table_Styles[[#This Row],[Config Properties]]&amp;" }","")</f>
        <v>.details-click { outline:none; cursor:pointer; }</v>
      </c>
      <c r="CG206" s="106" t="str">
        <f xml:space="preserve">
SUBSTITUTE(SUBSTITUTE(SUBSTITUTE(SUBSTITUTE(SUBSTITUTE(SUBSTITUTE(SUBSTITUTE(SUBSTITUTE(Table_Styles[[#This Row],[Config]],
" {","{"),
"{ ","{"),
" }","}"),
"} ","}"),
" ,",","),
", ",","),
" :",":"),
": ",":")</f>
        <v>.details-click{outline:none; cursor:pointer;}</v>
      </c>
    </row>
    <row r="207" spans="2:85" ht="21" customHeight="1">
      <c r="B207" s="103" t="s">
        <v>1739</v>
      </c>
      <c r="C207" s="294" t="s">
        <v>1742</v>
      </c>
      <c r="D207" s="146"/>
      <c r="E207" s="124"/>
      <c r="F207" s="107" t="str">
        <f>IF(Table_Styles[[#This Row],[Font Family]]&lt;&gt;"",Table_Styles[[#This Row],[Font Family]],IF(Table_Styles[[#This Row],[Font Family Default]]&lt;&gt;"",Table_Styles[[#This Row],[Font Family Default]],""))</f>
        <v/>
      </c>
      <c r="G207" s="146"/>
      <c r="H207" s="124"/>
      <c r="I207" s="107" t="str">
        <f>IF(Table_Styles[[#This Row],[Font Size]]&lt;&gt;"",Table_Styles[[#This Row],[Font Size]],IF(Table_Styles[[#This Row],[Font Size Default]]&lt;&gt;"",Table_Styles[[#This Row],[Font Size Default]],""))</f>
        <v/>
      </c>
      <c r="J207" s="146"/>
      <c r="K207" s="124"/>
      <c r="L207" s="107" t="str">
        <f>IF(Table_Styles[[#This Row],[Font Weight]]&lt;&gt;"",Table_Styles[[#This Row],[Font Weight]],IF(Table_Styles[[#This Row],[Font Weight Default]]&lt;&gt;"",Table_Styles[[#This Row],[Font Weight Default]],""))</f>
        <v/>
      </c>
      <c r="M207" s="146"/>
      <c r="N207" s="124"/>
      <c r="O207" s="107"/>
      <c r="P207" s="146"/>
      <c r="Q207" s="124"/>
      <c r="R207" s="107"/>
      <c r="S207" s="146"/>
      <c r="T207" s="124"/>
      <c r="U207" s="107"/>
      <c r="V207" s="124"/>
      <c r="W207" s="124"/>
      <c r="X207" s="107"/>
      <c r="Y207" s="146"/>
      <c r="Z207" s="124"/>
      <c r="AA207" s="107"/>
      <c r="AB207" s="146"/>
      <c r="AC207" s="124"/>
      <c r="AD207" s="107"/>
      <c r="AE207" s="146"/>
      <c r="AF207" s="124"/>
      <c r="AG207" s="107"/>
      <c r="AH207" s="146"/>
      <c r="AI207" s="124"/>
      <c r="AJ207" s="107"/>
      <c r="AK207" s="146"/>
      <c r="AL207" s="124"/>
      <c r="AM207" s="107"/>
      <c r="AN207" s="146"/>
      <c r="AO207" s="124"/>
      <c r="AP207" s="107"/>
      <c r="AQ207" s="146"/>
      <c r="AR207" s="124"/>
      <c r="AS207" s="107"/>
      <c r="AT207" s="146"/>
      <c r="AU207" s="124"/>
      <c r="AV207" s="107"/>
      <c r="AW207" s="146"/>
      <c r="AX207" s="124"/>
      <c r="AY207" s="107"/>
      <c r="AZ207" s="146"/>
      <c r="BA207" s="124"/>
      <c r="BB207" s="107"/>
      <c r="BC207" s="146"/>
      <c r="BD207" s="124"/>
      <c r="BE207" s="107"/>
      <c r="BF207" s="146"/>
      <c r="BG207" s="124"/>
      <c r="BH207" s="107"/>
      <c r="BI207" s="124"/>
      <c r="BJ207" s="124"/>
      <c r="BK207" s="107" t="str">
        <f>IF(Table_Styles[[#This Row],[Width]]&lt;&gt;"",Table_Styles[[#This Row],[Width]],IF(Table_Styles[[#This Row],[Width Default]]&lt;&gt;"",Table_Styles[[#This Row],[Width Default]],""))</f>
        <v/>
      </c>
      <c r="BL207" s="124"/>
      <c r="BM207" s="124"/>
      <c r="BN207" s="107"/>
      <c r="BO207" s="101"/>
      <c r="BP207" s="101"/>
      <c r="BQ207" s="107"/>
      <c r="BR207" s="101"/>
      <c r="BS207" s="101"/>
      <c r="BT207" s="107"/>
      <c r="BU207" s="101"/>
      <c r="BV207" s="101"/>
      <c r="BW207" s="107"/>
      <c r="BX207" s="101"/>
      <c r="BY207" s="101"/>
      <c r="BZ207" s="107"/>
      <c r="CA207" s="146" t="s">
        <v>1744</v>
      </c>
      <c r="CB207" s="107" t="str">
        <f>IF(AND(Table_Styles[[#This Row],[Selector]]&lt;&gt;"",Table_Styles[[#This Row],[Font Family Used]]&lt;&gt;"",Table_Styles[[#This Row],[Font Weight Used]]&lt;&gt;""),Table_Styles[[#This Row],[Font Family Used]]&amp;" "&amp;Table_Styles[[#This Row],[Font Weight Used]],"")</f>
        <v/>
      </c>
      <c r="CC207" s="107" t="str">
        <f ca="1">IF(AND(Table_Styles[[#This Row],[Selector]],COUNTIF(OFFSET(CC:CC,0,0,ROW()-1,1),"="&amp;Table_Styles[[#This Row],[Font]])=0),Table_Styles[[#This Row],[Font]],"")</f>
        <v/>
      </c>
      <c r="CD207" s="107" t="str">
        <f ca="1">IF(Table_Styles[[#This Row],[Unique Font]]&lt;&gt;"",
"{""fontFamily"":"""&amp;Table_Styles[[#This Row],[Font Family Used]]&amp;""",""fontWeight"":"&amp;Table_Styles[[#This Row],[Font Weight Used]]&amp;"}","")</f>
        <v/>
      </c>
      <c r="CE207"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display:block;</v>
      </c>
      <c r="CF207" s="106" t="str">
        <f>IF(AND(Table_Styles[[#This Row],[Selector]]&lt;&gt;"", Table_Styles[[#This Row],[Config Properties]]&lt;&gt;""),
Table_Styles[[#This Row],[Selector]]&amp;" { "&amp;Table_Styles[[#This Row],[Config Properties]]&amp;" }","")</f>
        <v>.details-click:focus + .details-description { display:block; }</v>
      </c>
      <c r="CG207" s="106" t="str">
        <f xml:space="preserve">
SUBSTITUTE(SUBSTITUTE(SUBSTITUTE(SUBSTITUTE(SUBSTITUTE(SUBSTITUTE(SUBSTITUTE(SUBSTITUTE(Table_Styles[[#This Row],[Config]],
" {","{"),
"{ ","{"),
" }","}"),
"} ","}"),
" ,",","),
", ",","),
" :",":"),
": ",":")</f>
        <v>.details-click:focus + .details-description{display:block;}</v>
      </c>
    </row>
    <row r="208" spans="2:85" ht="21" customHeight="1">
      <c r="B208" s="103" t="s">
        <v>1738</v>
      </c>
      <c r="C208" s="294" t="s">
        <v>1741</v>
      </c>
      <c r="D208" s="146"/>
      <c r="E208" s="124"/>
      <c r="F208" s="107" t="str">
        <f>IF(Table_Styles[[#This Row],[Font Family]]&lt;&gt;"",Table_Styles[[#This Row],[Font Family]],IF(Table_Styles[[#This Row],[Font Family Default]]&lt;&gt;"",Table_Styles[[#This Row],[Font Family Default]],""))</f>
        <v/>
      </c>
      <c r="G208" s="146"/>
      <c r="H208" s="124"/>
      <c r="I208" s="107" t="str">
        <f>IF(Table_Styles[[#This Row],[Font Size]]&lt;&gt;"",Table_Styles[[#This Row],[Font Size]],IF(Table_Styles[[#This Row],[Font Size Default]]&lt;&gt;"",Table_Styles[[#This Row],[Font Size Default]],""))</f>
        <v/>
      </c>
      <c r="J208" s="146"/>
      <c r="K208" s="124"/>
      <c r="L208" s="107" t="str">
        <f>IF(Table_Styles[[#This Row],[Font Weight]]&lt;&gt;"",Table_Styles[[#This Row],[Font Weight]],IF(Table_Styles[[#This Row],[Font Weight Default]]&lt;&gt;"",Table_Styles[[#This Row],[Font Weight Default]],""))</f>
        <v/>
      </c>
      <c r="M208" s="146"/>
      <c r="N208" s="124"/>
      <c r="O208" s="107"/>
      <c r="P208" s="146"/>
      <c r="Q208" s="124"/>
      <c r="R208" s="107"/>
      <c r="S208" s="146"/>
      <c r="T208" s="124"/>
      <c r="U208" s="107"/>
      <c r="V208" s="124"/>
      <c r="W208" s="124"/>
      <c r="X208" s="107"/>
      <c r="Y208" s="146"/>
      <c r="Z208" s="124"/>
      <c r="AA208" s="107"/>
      <c r="AB208" s="146"/>
      <c r="AC208" s="124"/>
      <c r="AD208" s="107"/>
      <c r="AE208" s="146"/>
      <c r="AF208" s="124"/>
      <c r="AG208" s="107"/>
      <c r="AH208" s="146"/>
      <c r="AI208" s="124"/>
      <c r="AJ208" s="107"/>
      <c r="AK208" s="146"/>
      <c r="AL208" s="124"/>
      <c r="AM208" s="107"/>
      <c r="AN208" s="146"/>
      <c r="AO208" s="124"/>
      <c r="AP208" s="107"/>
      <c r="AQ208" s="146"/>
      <c r="AR208" s="124"/>
      <c r="AS208" s="107"/>
      <c r="AT208" s="146"/>
      <c r="AU208" s="124"/>
      <c r="AV208" s="107"/>
      <c r="AW208" s="146"/>
      <c r="AX208" s="124"/>
      <c r="AY208" s="107"/>
      <c r="AZ208" s="146"/>
      <c r="BA208" s="124"/>
      <c r="BB208" s="107"/>
      <c r="BC208" s="146"/>
      <c r="BD208" s="124"/>
      <c r="BE208" s="107"/>
      <c r="BF208" s="146"/>
      <c r="BG208" s="124"/>
      <c r="BH208" s="107"/>
      <c r="BI208" s="124"/>
      <c r="BJ208" s="124"/>
      <c r="BK208" s="107" t="str">
        <f>IF(Table_Styles[[#This Row],[Width]]&lt;&gt;"",Table_Styles[[#This Row],[Width]],IF(Table_Styles[[#This Row],[Width Default]]&lt;&gt;"",Table_Styles[[#This Row],[Width Default]],""))</f>
        <v/>
      </c>
      <c r="BL208" s="124"/>
      <c r="BM208" s="124"/>
      <c r="BN208" s="107"/>
      <c r="BO208" s="101"/>
      <c r="BP208" s="101"/>
      <c r="BQ208" s="107"/>
      <c r="BR208" s="101"/>
      <c r="BS208" s="101"/>
      <c r="BT208" s="107"/>
      <c r="BU208" s="101"/>
      <c r="BV208" s="101"/>
      <c r="BW208" s="107"/>
      <c r="BX208" s="101"/>
      <c r="BY208" s="101"/>
      <c r="BZ208" s="107"/>
      <c r="CA208" s="146" t="s">
        <v>1745</v>
      </c>
      <c r="CB208" s="107" t="str">
        <f>IF(AND(Table_Styles[[#This Row],[Selector]]&lt;&gt;"",Table_Styles[[#This Row],[Font Family Used]]&lt;&gt;"",Table_Styles[[#This Row],[Font Weight Used]]&lt;&gt;""),Table_Styles[[#This Row],[Font Family Used]]&amp;" "&amp;Table_Styles[[#This Row],[Font Weight Used]],"")</f>
        <v/>
      </c>
      <c r="CC208" s="107" t="str">
        <f ca="1">IF(AND(Table_Styles[[#This Row],[Selector]],COUNTIF(OFFSET(CC:CC,0,0,ROW()-1,1),"="&amp;Table_Styles[[#This Row],[Font]])=0),Table_Styles[[#This Row],[Font]],"")</f>
        <v/>
      </c>
      <c r="CD208" s="107" t="str">
        <f ca="1">IF(Table_Styles[[#This Row],[Unique Font]]&lt;&gt;"",
"{""fontFamily"":"""&amp;Table_Styles[[#This Row],[Font Family Used]]&amp;""",""fontWeight"":"&amp;Table_Styles[[#This Row],[Font Weight Used]]&amp;"}","")</f>
        <v/>
      </c>
      <c r="CE208"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display:none;</v>
      </c>
      <c r="CF208" s="106" t="str">
        <f>IF(AND(Table_Styles[[#This Row],[Selector]]&lt;&gt;"", Table_Styles[[#This Row],[Config Properties]]&lt;&gt;""),
Table_Styles[[#This Row],[Selector]]&amp;" { "&amp;Table_Styles[[#This Row],[Config Properties]]&amp;" }","")</f>
        <v>.details-description { display:none; }</v>
      </c>
      <c r="CG208" s="106" t="str">
        <f xml:space="preserve">
SUBSTITUTE(SUBSTITUTE(SUBSTITUTE(SUBSTITUTE(SUBSTITUTE(SUBSTITUTE(SUBSTITUTE(SUBSTITUTE(Table_Styles[[#This Row],[Config]],
" {","{"),
"{ ","{"),
" }","}"),
"} ","}"),
" ,",","),
", ",","),
" :",":"),
": ",":")</f>
        <v>.details-description{display:none;}</v>
      </c>
    </row>
    <row r="209" spans="2:85" ht="21" customHeight="1">
      <c r="B209" t="s">
        <v>816</v>
      </c>
      <c r="C209" t="s">
        <v>817</v>
      </c>
      <c r="D209"/>
      <c r="E209"/>
      <c r="F209" t="str">
        <f>IF(Table_Styles[[#This Row],[Font Family]]&lt;&gt;"",Table_Styles[[#This Row],[Font Family]],IF(Table_Styles[[#This Row],[Font Family Default]]&lt;&gt;"",Table_Styles[[#This Row],[Font Family Default]],""))</f>
        <v/>
      </c>
      <c r="G209"/>
      <c r="H209"/>
      <c r="I209" t="str">
        <f>IF(Table_Styles[[#This Row],[Font Size]]&lt;&gt;"",Table_Styles[[#This Row],[Font Size]],IF(Table_Styles[[#This Row],[Font Size Default]]&lt;&gt;"",Table_Styles[[#This Row],[Font Size Default]],""))</f>
        <v/>
      </c>
      <c r="J209"/>
      <c r="K209"/>
      <c r="L209" t="str">
        <f>IF(Table_Styles[[#This Row],[Font Weight]]&lt;&gt;"",Table_Styles[[#This Row],[Font Weight]],IF(Table_Styles[[#This Row],[Font Weight Default]]&lt;&gt;"",Table_Styles[[#This Row],[Font Weight Default]],""))</f>
        <v/>
      </c>
      <c r="M209"/>
      <c r="N209"/>
      <c r="O209" t="str">
        <f>IF(Table_Styles[[#This Row],[Colour]]&lt;&gt;"",Table_Styles[[#This Row],[Colour]],IF(Table_Styles[[#This Row],[Colour Default]]&lt;&gt;"",Table_Styles[[#This Row],[Colour Default]],""))</f>
        <v/>
      </c>
      <c r="P209"/>
      <c r="Q209"/>
      <c r="R209" t="str">
        <f>IF(Table_Styles[[#This Row],[Background]]&lt;&gt;"",Table_Styles[[#This Row],[Background]],IF(Table_Styles[[#This Row],[Background Default]]&lt;&gt;"",Table_Styles[[#This Row],[Background Default]],""))</f>
        <v/>
      </c>
      <c r="S209"/>
      <c r="T209"/>
      <c r="U209" t="str">
        <f>IF(Table_Styles[[#This Row],[Border]]&lt;&gt;"",Table_Styles[[#This Row],[Border]],IF(Table_Styles[[#This Row],[Border Default]]&lt;&gt;"",Table_Styles[[#This Row],[Border Default]],""))</f>
        <v/>
      </c>
      <c r="V209"/>
      <c r="W209"/>
      <c r="X209" t="str">
        <f>IF(Table_Styles[[#This Row],[Border Radius]]&lt;&gt;"",Table_Styles[[#This Row],[Border Radius]],IF(Table_Styles[[#This Row],[Border Radius Default]]&lt;&gt;"",Table_Styles[[#This Row],[Border Radius Default]],""))</f>
        <v/>
      </c>
      <c r="Y209"/>
      <c r="Z209"/>
      <c r="AA209" t="str">
        <f>IF(Table_Styles[[#This Row],[MT]]&lt;&gt;"",Table_Styles[[#This Row],[MT]],IF(Table_Styles[[#This Row],[MT Default]]&lt;&gt;"",Table_Styles[[#This Row],[MT Default]],""))</f>
        <v/>
      </c>
      <c r="AB209"/>
      <c r="AC209"/>
      <c r="AD209" t="str">
        <f>IF(Table_Styles[[#This Row],[MR]]&lt;&gt;"",Table_Styles[[#This Row],[MR]],IF(Table_Styles[[#This Row],[MR Default]]&lt;&gt;"",Table_Styles[[#This Row],[MR Default]],""))</f>
        <v/>
      </c>
      <c r="AE209"/>
      <c r="AF209"/>
      <c r="AG209" t="str">
        <f>IF(Table_Styles[[#This Row],[MB]]&lt;&gt;"",Table_Styles[[#This Row],[MB]],IF(Table_Styles[[#This Row],[MB Default]]&lt;&gt;"",Table_Styles[[#This Row],[MB Default]],""))</f>
        <v/>
      </c>
      <c r="AH209"/>
      <c r="AI209"/>
      <c r="AJ209" t="str">
        <f>IF(Table_Styles[[#This Row],[ML]]&lt;&gt;"",Table_Styles[[#This Row],[ML]],IF(Table_Styles[[#This Row],[ML Default]]&lt;&gt;"",Table_Styles[[#This Row],[ML Default]],""))</f>
        <v/>
      </c>
      <c r="AK209"/>
      <c r="AL209"/>
      <c r="AM209" t="str">
        <f>IF(Table_Styles[[#This Row],[PT]]&lt;&gt;"",Table_Styles[[#This Row],[PT]],IF(Table_Styles[[#This Row],[PT Default]]&lt;&gt;"",Table_Styles[[#This Row],[PT Default]],""))</f>
        <v/>
      </c>
      <c r="AN209"/>
      <c r="AO209"/>
      <c r="AP209" t="str">
        <f>IF(Table_Styles[[#This Row],[PR]]&lt;&gt;"",Table_Styles[[#This Row],[PR]],IF(Table_Styles[[#This Row],[PR Default]]&lt;&gt;"",Table_Styles[[#This Row],[PR Default]],""))</f>
        <v/>
      </c>
      <c r="AQ209"/>
      <c r="AR209"/>
      <c r="AS209" t="str">
        <f>IF(Table_Styles[[#This Row],[PB]]&lt;&gt;"",Table_Styles[[#This Row],[PB]],IF(Table_Styles[[#This Row],[PB Default]]&lt;&gt;"",Table_Styles[[#This Row],[PB Default]],""))</f>
        <v/>
      </c>
      <c r="AT209"/>
      <c r="AU209"/>
      <c r="AV209" t="str">
        <f>IF(Table_Styles[[#This Row],[PL]]&lt;&gt;"",Table_Styles[[#This Row],[PL]],IF(Table_Styles[[#This Row],[PL Default]]&lt;&gt;"",Table_Styles[[#This Row],[PL Default]],""))</f>
        <v/>
      </c>
      <c r="AW209"/>
      <c r="AX209"/>
      <c r="AY209" t="str">
        <f>IF(Table_Styles[[#This Row],[BT]]&lt;&gt;"",Table_Styles[[#This Row],[BT]],IF(Table_Styles[[#This Row],[BT Default]]&lt;&gt;"",Table_Styles[[#This Row],[BT Default]],""))</f>
        <v/>
      </c>
      <c r="AZ209"/>
      <c r="BA209"/>
      <c r="BB209" t="str">
        <f>IF(Table_Styles[[#This Row],[BR]]&lt;&gt;"",Table_Styles[[#This Row],[BR]],IF(Table_Styles[[#This Row],[BR Default]]&lt;&gt;"",Table_Styles[[#This Row],[BR Default]],""))</f>
        <v/>
      </c>
      <c r="BC209"/>
      <c r="BD209"/>
      <c r="BE209" t="str">
        <f>IF(Table_Styles[[#This Row],[BB]]&lt;&gt;"",Table_Styles[[#This Row],[BB]],IF(Table_Styles[[#This Row],[BB Default]]&lt;&gt;"",Table_Styles[[#This Row],[BB Default]],""))</f>
        <v/>
      </c>
      <c r="BF209"/>
      <c r="BG209"/>
      <c r="BH209" t="str">
        <f>IF(Table_Styles[[#This Row],[BL]]&lt;&gt;"",Table_Styles[[#This Row],[BL]],IF(Table_Styles[[#This Row],[BL Default]]&lt;&gt;"",Table_Styles[[#This Row],[BL Default]],""))</f>
        <v/>
      </c>
      <c r="BI209"/>
      <c r="BJ209"/>
      <c r="BK209" t="str">
        <f>IF(Table_Styles[[#This Row],[Width]]&lt;&gt;"",Table_Styles[[#This Row],[Width]],IF(Table_Styles[[#This Row],[Width Default]]&lt;&gt;"",Table_Styles[[#This Row],[Width Default]],""))</f>
        <v/>
      </c>
      <c r="BL209"/>
      <c r="BM209"/>
      <c r="BN209" t="str">
        <f>IF(Table_Styles[[#This Row],[Height]]&lt;&gt;"",Table_Styles[[#This Row],[Height]],IF(Table_Styles[[#This Row],[Height Default]]&lt;&gt;"",Table_Styles[[#This Row],[Height Default]],""))</f>
        <v/>
      </c>
      <c r="BO209"/>
      <c r="BP209"/>
      <c r="BQ209" t="str">
        <f>IF(Table_Styles[[#This Row],[Top]]&lt;&gt;"",Table_Styles[[#This Row],[Top]],IF(Table_Styles[[#This Row],[Top Default]]&lt;&gt;"",Table_Styles[[#This Row],[Top Default]],""))</f>
        <v/>
      </c>
      <c r="BR209"/>
      <c r="BS209"/>
      <c r="BT209" t="str">
        <f>IF(Table_Styles[[#This Row],[Right]]&lt;&gt;"",Table_Styles[[#This Row],[Right]],IF(Table_Styles[[#This Row],[Right Default]]&lt;&gt;"",Table_Styles[[#This Row],[Right Default]],""))</f>
        <v/>
      </c>
      <c r="BU209"/>
      <c r="BV209"/>
      <c r="BW209" t="str">
        <f>IF(Table_Styles[[#This Row],[Bottom]]&lt;&gt;"",Table_Styles[[#This Row],[Bottom]],IF(Table_Styles[[#This Row],[Bottom Default]]&lt;&gt;"",Table_Styles[[#This Row],[Bottom Default]],""))</f>
        <v/>
      </c>
      <c r="BX209"/>
      <c r="BY209"/>
      <c r="BZ209" t="str">
        <f>IF(Table_Styles[[#This Row],[Left]]&lt;&gt;"",Table_Styles[[#This Row],[Left]],IF(Table_Styles[[#This Row],[Left Default]]&lt;&gt;"",Table_Styles[[#This Row],[Left Default]],""))</f>
        <v/>
      </c>
      <c r="CA209"/>
      <c r="CB209" t="str">
        <f>IF(AND(Table_Styles[[#This Row],[Selector]]&lt;&gt;"",Table_Styles[[#This Row],[Font Family Used]]&lt;&gt;"",Table_Styles[[#This Row],[Font Weight Used]]&lt;&gt;""),Table_Styles[[#This Row],[Font Family Used]]&amp;" "&amp;Table_Styles[[#This Row],[Font Weight Used]],"")</f>
        <v/>
      </c>
      <c r="CC209" t="str">
        <f ca="1">IF(AND(Table_Styles[[#This Row],[Selector]],COUNTIF(OFFSET(CC:CC,0,0,ROW()-1,1),"="&amp;Table_Styles[[#This Row],[Font]])=0),Table_Styles[[#This Row],[Font]],"")</f>
        <v/>
      </c>
      <c r="CD209" t="str">
        <f ca="1">IF(Table_Styles[[#This Row],[Unique Font]]&lt;&gt;"",
"{""fontFamily"":"""&amp;Table_Styles[[#This Row],[Font Family Used]]&amp;""",""fontWeight"":"&amp;Table_Styles[[#This Row],[Font Weight Used]]&amp;"}","")</f>
        <v/>
      </c>
      <c r="CE2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09" t="str">
        <f>IF(AND(Table_Styles[[#This Row],[Selector]]&lt;&gt;"", Table_Styles[[#This Row],[Config Properties]]&lt;&gt;""),
Table_Styles[[#This Row],[Selector]]&amp;" { "&amp;Table_Styles[[#This Row],[Config Properties]]&amp;" }","")</f>
        <v/>
      </c>
      <c r="CG209" t="str">
        <f xml:space="preserve">
SUBSTITUTE(SUBSTITUTE(SUBSTITUTE(SUBSTITUTE(SUBSTITUTE(SUBSTITUTE(SUBSTITUTE(SUBSTITUTE(Table_Styles[[#This Row],[Config]],
" {","{"),
"{ ","{"),
" }","}"),
"} ","}"),
" ,",","),
", ",","),
" :",":"),
": ",":")</f>
        <v/>
      </c>
    </row>
    <row r="210" spans="2:85" ht="21" customHeight="1">
      <c r="B210" t="s">
        <v>818</v>
      </c>
      <c r="C210" t="s">
        <v>819</v>
      </c>
      <c r="D210"/>
      <c r="E210"/>
      <c r="F210" t="str">
        <f>IF(Table_Styles[[#This Row],[Font Family]]&lt;&gt;"",Table_Styles[[#This Row],[Font Family]],IF(Table_Styles[[#This Row],[Font Family Default]]&lt;&gt;"",Table_Styles[[#This Row],[Font Family Default]],""))</f>
        <v/>
      </c>
      <c r="G210"/>
      <c r="H210"/>
      <c r="I210" t="str">
        <f>IF(Table_Styles[[#This Row],[Font Size]]&lt;&gt;"",Table_Styles[[#This Row],[Font Size]],IF(Table_Styles[[#This Row],[Font Size Default]]&lt;&gt;"",Table_Styles[[#This Row],[Font Size Default]],""))</f>
        <v/>
      </c>
      <c r="J210"/>
      <c r="K210"/>
      <c r="L210" t="str">
        <f>IF(Table_Styles[[#This Row],[Font Weight]]&lt;&gt;"",Table_Styles[[#This Row],[Font Weight]],IF(Table_Styles[[#This Row],[Font Weight Default]]&lt;&gt;"",Table_Styles[[#This Row],[Font Weight Default]],""))</f>
        <v/>
      </c>
      <c r="M210"/>
      <c r="N210"/>
      <c r="O210" t="str">
        <f>IF(Table_Styles[[#This Row],[Colour]]&lt;&gt;"",Table_Styles[[#This Row],[Colour]],IF(Table_Styles[[#This Row],[Colour Default]]&lt;&gt;"",Table_Styles[[#This Row],[Colour Default]],""))</f>
        <v/>
      </c>
      <c r="P210"/>
      <c r="Q210"/>
      <c r="R210" t="str">
        <f>IF(Table_Styles[[#This Row],[Background]]&lt;&gt;"",Table_Styles[[#This Row],[Background]],IF(Table_Styles[[#This Row],[Background Default]]&lt;&gt;"",Table_Styles[[#This Row],[Background Default]],""))</f>
        <v/>
      </c>
      <c r="S210"/>
      <c r="T210"/>
      <c r="U210" t="str">
        <f>IF(Table_Styles[[#This Row],[Border]]&lt;&gt;"",Table_Styles[[#This Row],[Border]],IF(Table_Styles[[#This Row],[Border Default]]&lt;&gt;"",Table_Styles[[#This Row],[Border Default]],""))</f>
        <v/>
      </c>
      <c r="V210"/>
      <c r="W210"/>
      <c r="X210" t="str">
        <f>IF(Table_Styles[[#This Row],[Border Radius]]&lt;&gt;"",Table_Styles[[#This Row],[Border Radius]],IF(Table_Styles[[#This Row],[Border Radius Default]]&lt;&gt;"",Table_Styles[[#This Row],[Border Radius Default]],""))</f>
        <v/>
      </c>
      <c r="Y210"/>
      <c r="Z210"/>
      <c r="AA210" t="str">
        <f>IF(Table_Styles[[#This Row],[MT]]&lt;&gt;"",Table_Styles[[#This Row],[MT]],IF(Table_Styles[[#This Row],[MT Default]]&lt;&gt;"",Table_Styles[[#This Row],[MT Default]],""))</f>
        <v/>
      </c>
      <c r="AB210"/>
      <c r="AC210"/>
      <c r="AD210" t="str">
        <f>IF(Table_Styles[[#This Row],[MR]]&lt;&gt;"",Table_Styles[[#This Row],[MR]],IF(Table_Styles[[#This Row],[MR Default]]&lt;&gt;"",Table_Styles[[#This Row],[MR Default]],""))</f>
        <v/>
      </c>
      <c r="AE210"/>
      <c r="AF210"/>
      <c r="AG210" t="str">
        <f>IF(Table_Styles[[#This Row],[MB]]&lt;&gt;"",Table_Styles[[#This Row],[MB]],IF(Table_Styles[[#This Row],[MB Default]]&lt;&gt;"",Table_Styles[[#This Row],[MB Default]],""))</f>
        <v/>
      </c>
      <c r="AH210"/>
      <c r="AI210"/>
      <c r="AJ210" t="str">
        <f>IF(Table_Styles[[#This Row],[ML]]&lt;&gt;"",Table_Styles[[#This Row],[ML]],IF(Table_Styles[[#This Row],[ML Default]]&lt;&gt;"",Table_Styles[[#This Row],[ML Default]],""))</f>
        <v/>
      </c>
      <c r="AK210"/>
      <c r="AL210"/>
      <c r="AM210" t="str">
        <f>IF(Table_Styles[[#This Row],[PT]]&lt;&gt;"",Table_Styles[[#This Row],[PT]],IF(Table_Styles[[#This Row],[PT Default]]&lt;&gt;"",Table_Styles[[#This Row],[PT Default]],""))</f>
        <v/>
      </c>
      <c r="AN210"/>
      <c r="AO210"/>
      <c r="AP210" t="str">
        <f>IF(Table_Styles[[#This Row],[PR]]&lt;&gt;"",Table_Styles[[#This Row],[PR]],IF(Table_Styles[[#This Row],[PR Default]]&lt;&gt;"",Table_Styles[[#This Row],[PR Default]],""))</f>
        <v/>
      </c>
      <c r="AQ210"/>
      <c r="AR210"/>
      <c r="AS210" t="str">
        <f>IF(Table_Styles[[#This Row],[PB]]&lt;&gt;"",Table_Styles[[#This Row],[PB]],IF(Table_Styles[[#This Row],[PB Default]]&lt;&gt;"",Table_Styles[[#This Row],[PB Default]],""))</f>
        <v/>
      </c>
      <c r="AT210"/>
      <c r="AU210"/>
      <c r="AV210" t="str">
        <f>IF(Table_Styles[[#This Row],[PL]]&lt;&gt;"",Table_Styles[[#This Row],[PL]],IF(Table_Styles[[#This Row],[PL Default]]&lt;&gt;"",Table_Styles[[#This Row],[PL Default]],""))</f>
        <v/>
      </c>
      <c r="AW210"/>
      <c r="AX210"/>
      <c r="AY210" t="str">
        <f>IF(Table_Styles[[#This Row],[BT]]&lt;&gt;"",Table_Styles[[#This Row],[BT]],IF(Table_Styles[[#This Row],[BT Default]]&lt;&gt;"",Table_Styles[[#This Row],[BT Default]],""))</f>
        <v/>
      </c>
      <c r="AZ210"/>
      <c r="BA210"/>
      <c r="BB210" t="str">
        <f>IF(Table_Styles[[#This Row],[BR]]&lt;&gt;"",Table_Styles[[#This Row],[BR]],IF(Table_Styles[[#This Row],[BR Default]]&lt;&gt;"",Table_Styles[[#This Row],[BR Default]],""))</f>
        <v/>
      </c>
      <c r="BC210"/>
      <c r="BD210"/>
      <c r="BE210" t="str">
        <f>IF(Table_Styles[[#This Row],[BB]]&lt;&gt;"",Table_Styles[[#This Row],[BB]],IF(Table_Styles[[#This Row],[BB Default]]&lt;&gt;"",Table_Styles[[#This Row],[BB Default]],""))</f>
        <v/>
      </c>
      <c r="BF210"/>
      <c r="BG210"/>
      <c r="BH210" t="str">
        <f>IF(Table_Styles[[#This Row],[BL]]&lt;&gt;"",Table_Styles[[#This Row],[BL]],IF(Table_Styles[[#This Row],[BL Default]]&lt;&gt;"",Table_Styles[[#This Row],[BL Default]],""))</f>
        <v/>
      </c>
      <c r="BI210"/>
      <c r="BJ210"/>
      <c r="BK210" t="str">
        <f>IF(Table_Styles[[#This Row],[Width]]&lt;&gt;"",Table_Styles[[#This Row],[Width]],IF(Table_Styles[[#This Row],[Width Default]]&lt;&gt;"",Table_Styles[[#This Row],[Width Default]],""))</f>
        <v/>
      </c>
      <c r="BL210"/>
      <c r="BM210"/>
      <c r="BN210" t="str">
        <f>IF(Table_Styles[[#This Row],[Height]]&lt;&gt;"",Table_Styles[[#This Row],[Height]],IF(Table_Styles[[#This Row],[Height Default]]&lt;&gt;"",Table_Styles[[#This Row],[Height Default]],""))</f>
        <v/>
      </c>
      <c r="BO210"/>
      <c r="BP210"/>
      <c r="BQ210" t="str">
        <f>IF(Table_Styles[[#This Row],[Top]]&lt;&gt;"",Table_Styles[[#This Row],[Top]],IF(Table_Styles[[#This Row],[Top Default]]&lt;&gt;"",Table_Styles[[#This Row],[Top Default]],""))</f>
        <v/>
      </c>
      <c r="BR210"/>
      <c r="BS210"/>
      <c r="BT210" t="str">
        <f>IF(Table_Styles[[#This Row],[Right]]&lt;&gt;"",Table_Styles[[#This Row],[Right]],IF(Table_Styles[[#This Row],[Right Default]]&lt;&gt;"",Table_Styles[[#This Row],[Right Default]],""))</f>
        <v/>
      </c>
      <c r="BU210"/>
      <c r="BV210"/>
      <c r="BW210" t="str">
        <f>IF(Table_Styles[[#This Row],[Bottom]]&lt;&gt;"",Table_Styles[[#This Row],[Bottom]],IF(Table_Styles[[#This Row],[Bottom Default]]&lt;&gt;"",Table_Styles[[#This Row],[Bottom Default]],""))</f>
        <v/>
      </c>
      <c r="BX210"/>
      <c r="BY210"/>
      <c r="BZ210" t="str">
        <f>IF(Table_Styles[[#This Row],[Left]]&lt;&gt;"",Table_Styles[[#This Row],[Left]],IF(Table_Styles[[#This Row],[Left Default]]&lt;&gt;"",Table_Styles[[#This Row],[Left Default]],""))</f>
        <v/>
      </c>
      <c r="CA210"/>
      <c r="CB210" t="str">
        <f>IF(AND(Table_Styles[[#This Row],[Selector]]&lt;&gt;"",Table_Styles[[#This Row],[Font Family Used]]&lt;&gt;"",Table_Styles[[#This Row],[Font Weight Used]]&lt;&gt;""),Table_Styles[[#This Row],[Font Family Used]]&amp;" "&amp;Table_Styles[[#This Row],[Font Weight Used]],"")</f>
        <v/>
      </c>
      <c r="CC210" t="str">
        <f ca="1">IF(AND(Table_Styles[[#This Row],[Selector]],COUNTIF(OFFSET(CC:CC,0,0,ROW()-1,1),"="&amp;Table_Styles[[#This Row],[Font]])=0),Table_Styles[[#This Row],[Font]],"")</f>
        <v/>
      </c>
      <c r="CD210" t="str">
        <f ca="1">IF(Table_Styles[[#This Row],[Unique Font]]&lt;&gt;"",
"{""fontFamily"":"""&amp;Table_Styles[[#This Row],[Font Family Used]]&amp;""",""fontWeight"":"&amp;Table_Styles[[#This Row],[Font Weight Used]]&amp;"}","")</f>
        <v/>
      </c>
      <c r="CE21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10" t="str">
        <f>IF(AND(Table_Styles[[#This Row],[Selector]]&lt;&gt;"", Table_Styles[[#This Row],[Config Properties]]&lt;&gt;""),
Table_Styles[[#This Row],[Selector]]&amp;" { "&amp;Table_Styles[[#This Row],[Config Properties]]&amp;" }","")</f>
        <v/>
      </c>
      <c r="CG210" t="str">
        <f xml:space="preserve">
SUBSTITUTE(SUBSTITUTE(SUBSTITUTE(SUBSTITUTE(SUBSTITUTE(SUBSTITUTE(SUBSTITUTE(SUBSTITUTE(Table_Styles[[#This Row],[Config]],
" {","{"),
"{ ","{"),
" }","}"),
"} ","}"),
" ,",","),
", ",","),
" :",":"),
": ",":")</f>
        <v/>
      </c>
    </row>
  </sheetData>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249977111117893"/>
  </sheetPr>
  <dimension ref="B2:L286"/>
  <sheetViews>
    <sheetView topLeftCell="A58" zoomScaleNormal="100" workbookViewId="0">
      <selection activeCell="L74" sqref="L74"/>
    </sheetView>
  </sheetViews>
  <sheetFormatPr defaultColWidth="9.140625" defaultRowHeight="21" customHeight="1"/>
  <cols>
    <col min="1" max="1" width="9.140625" style="21" customWidth="1"/>
    <col min="2" max="2" width="47.85546875" style="21" customWidth="1"/>
    <col min="3" max="3" width="7.85546875" style="21" hidden="1" customWidth="1"/>
    <col min="4" max="4" width="27.28515625" style="21" hidden="1" customWidth="1"/>
    <col min="5" max="6" width="37.28515625" style="21" hidden="1" customWidth="1"/>
    <col min="7" max="7" width="57.7109375" style="21" hidden="1" customWidth="1"/>
    <col min="8" max="8" width="75" style="21" hidden="1" customWidth="1"/>
    <col min="9" max="9" width="29.42578125" style="34" hidden="1" customWidth="1"/>
    <col min="10" max="10" width="49.5703125" style="34" hidden="1" customWidth="1"/>
    <col min="11" max="11" width="24.140625" style="21" customWidth="1"/>
    <col min="12" max="12" width="100.7109375" style="21" customWidth="1"/>
    <col min="13" max="14" width="9.140625" style="21"/>
    <col min="15" max="15" width="20.7109375" style="21" customWidth="1"/>
    <col min="16" max="16384" width="9.140625" style="21"/>
  </cols>
  <sheetData>
    <row r="2" spans="2:12" ht="47.25" thickBot="1">
      <c r="B2" s="19" t="s">
        <v>193</v>
      </c>
      <c r="C2" s="19"/>
      <c r="D2" s="19"/>
      <c r="E2" s="19"/>
      <c r="F2" s="19"/>
      <c r="G2" s="19"/>
      <c r="H2" s="19"/>
      <c r="I2" s="31"/>
      <c r="J2" s="31"/>
      <c r="K2" s="31"/>
      <c r="L2" s="31"/>
    </row>
    <row r="4" spans="2:12" ht="15">
      <c r="B4" s="16" t="s">
        <v>1</v>
      </c>
      <c r="C4" s="16" t="s">
        <v>2</v>
      </c>
      <c r="D4" s="16" t="s">
        <v>3</v>
      </c>
      <c r="E4" s="16" t="s">
        <v>4</v>
      </c>
      <c r="F4" s="16" t="s">
        <v>5</v>
      </c>
      <c r="G4" s="16" t="s">
        <v>185</v>
      </c>
      <c r="H4" s="16" t="s">
        <v>253</v>
      </c>
      <c r="I4" s="16" t="s">
        <v>574</v>
      </c>
      <c r="J4" s="16" t="s">
        <v>575</v>
      </c>
      <c r="K4" s="66" t="s">
        <v>148</v>
      </c>
      <c r="L4" s="163" t="s">
        <v>37</v>
      </c>
    </row>
    <row r="5" spans="2:12" ht="29.25" thickBot="1">
      <c r="B5" s="15" t="s">
        <v>576</v>
      </c>
      <c r="C5" s="15" t="s">
        <v>60</v>
      </c>
      <c r="D5" s="15"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 s="1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organisation</v>
      </c>
      <c r="F5" s="15" t="str">
        <f>IF(Table_Text[[#This Row],[Header]]="Yes","",IF(Table_Text[[#This Row],[Property]]&lt;&gt;"",SUBSTITUTE(Table_Text[[#This Row],[Type]]," ","")&amp;SUBSTITUTE(Table_Text[[#This Row],[Property]]," ",""),""))</f>
        <v/>
      </c>
      <c r="G5" s="1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"organisation": {</v>
      </c>
      <c r="H5" s="15" t="str">
        <f ca="1">SUBSTITUTE(SUBSTITUTE(SUBSTITUTE(SUBSTITUTE(SUBSTITUTE(SUBSTITUTE(SUBSTITUTE(SUBSTITUTE(
TRIM(CLEAN(Table_Text[[#This Row],[Config]])),
" {","{"),
"{ ","{"),
" }","}"),
"} ","}"),
" [","["),
"[ ","["),
" ]","]"),
"] ","]")</f>
        <v>"organisation":{</v>
      </c>
      <c r="I5" s="1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"organisation": {</v>
      </c>
      <c r="J5" s="15" t="str">
        <f ca="1">SUBSTITUTE(SUBSTITUTE(SUBSTITUTE(SUBSTITUTE(SUBSTITUTE(SUBSTITUTE(SUBSTITUTE(SUBSTITUTE(
TRIM(CLEAN(Table_Text[[#This Row],[Quote]])),
" {","{"),
"{ ","{"),
" }","}"),
"} ","}"),
" [","["),
"[ ","["),
" ]","]"),
"] ","]")</f>
        <v>"organisation":{</v>
      </c>
      <c r="K5" s="15"/>
      <c r="L5" s="33"/>
    </row>
    <row r="6" spans="2:12" s="22" customFormat="1" ht="21" hidden="1" customHeight="1">
      <c r="B6" s="27"/>
      <c r="C6" s="27"/>
      <c r="D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6" s="2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 s="27" t="str">
        <f>IF(Table_Text[[#This Row],[Header]]="Yes","",IF(Table_Text[[#This Row],[Property]]&lt;&gt;"",SUBSTITUTE(Table_Text[[#This Row],[Type]]," ","")&amp;SUBSTITUTE(Table_Text[[#This Row],[Property]]," ",""),""))</f>
        <v/>
      </c>
      <c r="G6" s="2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 s="27" t="str">
        <f ca="1">SUBSTITUTE(SUBSTITUTE(SUBSTITUTE(SUBSTITUTE(SUBSTITUTE(SUBSTITUTE(SUBSTITUTE(SUBSTITUTE(
TRIM(CLEAN(Table_Text[[#This Row],[Config]])),
" {","{"),
"{ ","{"),
" }","}"),
"} ","}"),
" [","["),
"[ ","["),
" ]","]"),
"] ","]")</f>
        <v/>
      </c>
      <c r="I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 s="26" t="str">
        <f ca="1">SUBSTITUTE(SUBSTITUTE(SUBSTITUTE(SUBSTITUTE(SUBSTITUTE(SUBSTITUTE(SUBSTITUTE(SUBSTITUTE(
TRIM(CLEAN(Table_Text[[#This Row],[Quote]])),
" {","{"),
"{ ","{"),
" }","}"),
"} ","}"),
" [","["),
"[ ","["),
" ]","]"),
"] ","]")</f>
        <v/>
      </c>
      <c r="K6" s="27"/>
      <c r="L6" s="52"/>
    </row>
    <row r="7" spans="2:12" s="22" customFormat="1" ht="21" customHeight="1">
      <c r="B7" s="10" t="s">
        <v>73</v>
      </c>
      <c r="C7" s="10"/>
      <c r="D7"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7"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name</v>
      </c>
      <c r="F7" s="10" t="str">
        <f ca="1">IF(Table_Text[[#This Row],[Header]]="Yes","",IF(Table_Text[[#This Row],[Property]]&lt;&gt;"",SUBSTITUTE(Table_Text[[#This Row],[Type]]," ","")&amp;SUBSTITUTE(Table_Text[[#This Row],[Property]]," ",""),""))</f>
        <v>OrganisationName</v>
      </c>
      <c r="G7"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"name": {
            "text": "Steadfast-IRS Pty Ltd"
        },</v>
      </c>
      <c r="H7" s="10" t="str">
        <f ca="1">SUBSTITUTE(SUBSTITUTE(SUBSTITUTE(SUBSTITUTE(SUBSTITUTE(SUBSTITUTE(SUBSTITUTE(SUBSTITUTE(
TRIM(CLEAN(Table_Text[[#This Row],[Config]])),
" {","{"),
"{ ","{"),
" }","}"),
"} ","}"),
" [","["),
"[ ","["),
" ]","]"),
"] ","]")</f>
        <v>"name":{"text": "Steadfast-IRS Pty Ltd"},</v>
      </c>
      <c r="I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"name": "Steadfast-IRS Pty Ltd",</v>
      </c>
      <c r="J7" s="26" t="str">
        <f ca="1">SUBSTITUTE(SUBSTITUTE(SUBSTITUTE(SUBSTITUTE(SUBSTITUTE(SUBSTITUTE(SUBSTITUTE(SUBSTITUTE(
TRIM(CLEAN(Table_Text[[#This Row],[Quote]])),
" {","{"),
"{ ","{"),
" }","}"),
"} ","}"),
" [","["),
"[ ","["),
" ]","]"),
"] ","]")</f>
        <v>"name": "Steadfast-IRS Pty Ltd",</v>
      </c>
      <c r="K7" s="27"/>
      <c r="L7" s="25" t="s">
        <v>1664</v>
      </c>
    </row>
    <row r="8" spans="2:12" s="22" customFormat="1" ht="21" customHeight="1">
      <c r="B8" s="10" t="s">
        <v>82</v>
      </c>
      <c r="C8" s="10"/>
      <c r="D8"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8"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address</v>
      </c>
      <c r="F8" s="10" t="str">
        <f ca="1">IF(Table_Text[[#This Row],[Header]]="Yes","",IF(Table_Text[[#This Row],[Property]]&lt;&gt;"",SUBSTITUTE(Table_Text[[#This Row],[Type]]," ","")&amp;SUBSTITUTE(Table_Text[[#This Row],[Property]]," ",""),""))</f>
        <v>OrganisationAddress</v>
      </c>
      <c r="G8"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"address": {
            "text": "6 Wood St"
        },</v>
      </c>
      <c r="H8" s="10" t="str">
        <f ca="1">SUBSTITUTE(SUBSTITUTE(SUBSTITUTE(SUBSTITUTE(SUBSTITUTE(SUBSTITUTE(SUBSTITUTE(SUBSTITUTE(
TRIM(CLEAN(Table_Text[[#This Row],[Config]])),
" {","{"),
"{ ","{"),
" }","}"),
"} ","}"),
" [","["),
"[ ","["),
" ]","]"),
"] ","]")</f>
        <v>"address":{"text": "6 Wood St"},</v>
      </c>
      <c r="I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"address": "6 Wood St",</v>
      </c>
      <c r="J8" s="26" t="str">
        <f ca="1">SUBSTITUTE(SUBSTITUTE(SUBSTITUTE(SUBSTITUTE(SUBSTITUTE(SUBSTITUTE(SUBSTITUTE(SUBSTITUTE(
TRIM(CLEAN(Table_Text[[#This Row],[Quote]])),
" {","{"),
"{ ","{"),
" }","}"),
"} ","}"),
" [","["),
"[ ","["),
" ]","]"),
"] ","]")</f>
        <v>"address": "6 Wood St",</v>
      </c>
      <c r="K8" s="27"/>
      <c r="L8" s="25" t="s">
        <v>1665</v>
      </c>
    </row>
    <row r="9" spans="2:12" s="22" customFormat="1" ht="21" customHeight="1">
      <c r="B9" s="10" t="s">
        <v>83</v>
      </c>
      <c r="C9" s="10"/>
      <c r="D9"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9"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town</v>
      </c>
      <c r="F9" s="10" t="str">
        <f ca="1">IF(Table_Text[[#This Row],[Header]]="Yes","",IF(Table_Text[[#This Row],[Property]]&lt;&gt;"",SUBSTITUTE(Table_Text[[#This Row],[Type]]," ","")&amp;SUBSTITUTE(Table_Text[[#This Row],[Property]]," ",""),""))</f>
        <v>OrganisationTown</v>
      </c>
      <c r="G9"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"town": {
            "text": "Adamstown"
        },</v>
      </c>
      <c r="H9" s="10" t="str">
        <f ca="1">SUBSTITUTE(SUBSTITUTE(SUBSTITUTE(SUBSTITUTE(SUBSTITUTE(SUBSTITUTE(SUBSTITUTE(SUBSTITUTE(
TRIM(CLEAN(Table_Text[[#This Row],[Config]])),
" {","{"),
"{ ","{"),
" }","}"),
"} ","}"),
" [","["),
"[ ","["),
" ]","]"),
"] ","]")</f>
        <v>"town":{"text": "Adamstown"},</v>
      </c>
      <c r="I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"town": "Adamstown",</v>
      </c>
      <c r="J9" s="26" t="str">
        <f ca="1">SUBSTITUTE(SUBSTITUTE(SUBSTITUTE(SUBSTITUTE(SUBSTITUTE(SUBSTITUTE(SUBSTITUTE(SUBSTITUTE(
TRIM(CLEAN(Table_Text[[#This Row],[Quote]])),
" {","{"),
"{ ","{"),
" }","}"),
"} ","}"),
" [","["),
"[ ","["),
" ]","]"),
"] ","]")</f>
        <v>"town": "Adamstown",</v>
      </c>
      <c r="K9" s="27"/>
      <c r="L9" s="25" t="s">
        <v>1666</v>
      </c>
    </row>
    <row r="10" spans="2:12" s="22" customFormat="1" ht="21" customHeight="1">
      <c r="B10" s="10" t="s">
        <v>63</v>
      </c>
      <c r="C10" s="10"/>
      <c r="D10"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0"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state</v>
      </c>
      <c r="F10" s="10" t="str">
        <f ca="1">IF(Table_Text[[#This Row],[Header]]="Yes","",IF(Table_Text[[#This Row],[Property]]&lt;&gt;"",SUBSTITUTE(Table_Text[[#This Row],[Type]]," ","")&amp;SUBSTITUTE(Table_Text[[#This Row],[Property]]," ",""),""))</f>
        <v>OrganisationState</v>
      </c>
      <c r="G10"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"state": {
            "text": "NSW"
        },</v>
      </c>
      <c r="H10" s="10" t="str">
        <f ca="1">SUBSTITUTE(SUBSTITUTE(SUBSTITUTE(SUBSTITUTE(SUBSTITUTE(SUBSTITUTE(SUBSTITUTE(SUBSTITUTE(
TRIM(CLEAN(Table_Text[[#This Row],[Config]])),
" {","{"),
"{ ","{"),
" }","}"),
"} ","}"),
" [","["),
"[ ","["),
" ]","]"),
"] ","]")</f>
        <v>"state":{"text": "NSW"},</v>
      </c>
      <c r="I1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"state": "NSW",</v>
      </c>
      <c r="J10" s="26" t="str">
        <f ca="1">SUBSTITUTE(SUBSTITUTE(SUBSTITUTE(SUBSTITUTE(SUBSTITUTE(SUBSTITUTE(SUBSTITUTE(SUBSTITUTE(
TRIM(CLEAN(Table_Text[[#This Row],[Quote]])),
" {","{"),
"{ ","{"),
" }","}"),
"} ","}"),
" [","["),
"[ ","["),
" ]","]"),
"] ","]")</f>
        <v>"state": "NSW",</v>
      </c>
      <c r="K10" s="27"/>
      <c r="L10" s="25" t="s">
        <v>153</v>
      </c>
    </row>
    <row r="11" spans="2:12" s="22" customFormat="1" ht="21" customHeight="1">
      <c r="B11" s="10" t="s">
        <v>85</v>
      </c>
      <c r="C11" s="10"/>
      <c r="D11"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1"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postcode</v>
      </c>
      <c r="F11" s="10" t="str">
        <f ca="1">IF(Table_Text[[#This Row],[Header]]="Yes","",IF(Table_Text[[#This Row],[Property]]&lt;&gt;"",SUBSTITUTE(Table_Text[[#This Row],[Type]]," ","")&amp;SUBSTITUTE(Table_Text[[#This Row],[Property]]," ",""),""))</f>
        <v>OrganisationPostcode</v>
      </c>
      <c r="G11"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"postcode": {
            "text": "2289"
        },</v>
      </c>
      <c r="H11" s="10" t="str">
        <f ca="1">SUBSTITUTE(SUBSTITUTE(SUBSTITUTE(SUBSTITUTE(SUBSTITUTE(SUBSTITUTE(SUBSTITUTE(SUBSTITUTE(
TRIM(CLEAN(Table_Text[[#This Row],[Config]])),
" {","{"),
"{ ","{"),
" }","}"),
"} ","}"),
" [","["),
"[ ","["),
" ]","]"),
"] ","]")</f>
        <v>"postcode":{"text": "2289"},</v>
      </c>
      <c r="I1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"postcode": "2289",</v>
      </c>
      <c r="J11" s="26" t="str">
        <f ca="1">SUBSTITUTE(SUBSTITUTE(SUBSTITUTE(SUBSTITUTE(SUBSTITUTE(SUBSTITUTE(SUBSTITUTE(SUBSTITUTE(
TRIM(CLEAN(Table_Text[[#This Row],[Quote]])),
" {","{"),
"{ ","{"),
" }","}"),
"} ","}"),
" [","["),
"[ ","["),
" ]","]"),
"] ","]")</f>
        <v>"postcode": "2289",</v>
      </c>
      <c r="K11" s="27"/>
      <c r="L11" s="25">
        <v>2289</v>
      </c>
    </row>
    <row r="12" spans="2:12" s="22" customFormat="1" ht="21" customHeight="1">
      <c r="B12" s="10" t="s">
        <v>77</v>
      </c>
      <c r="C12" s="10"/>
      <c r="D12"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2"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ABN</v>
      </c>
      <c r="F12" s="10" t="str">
        <f ca="1">IF(Table_Text[[#This Row],[Header]]="Yes","",IF(Table_Text[[#This Row],[Property]]&lt;&gt;"",SUBSTITUTE(Table_Text[[#This Row],[Type]]," ","")&amp;SUBSTITUTE(Table_Text[[#This Row],[Property]]," ",""),""))</f>
        <v>OrganisationABN</v>
      </c>
      <c r="G12"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"ABN": {
            "text": "95 159 898 398"
        },</v>
      </c>
      <c r="H12" s="10" t="str">
        <f ca="1">SUBSTITUTE(SUBSTITUTE(SUBSTITUTE(SUBSTITUTE(SUBSTITUTE(SUBSTITUTE(SUBSTITUTE(SUBSTITUTE(
TRIM(CLEAN(Table_Text[[#This Row],[Config]])),
" {","{"),
"{ ","{"),
" }","}"),
"} ","}"),
" [","["),
"[ ","["),
" ]","]"),
"] ","]")</f>
        <v>"ABN":{"text": "95 159 898 398"},</v>
      </c>
      <c r="I1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"ABN": "95 159 898 398",</v>
      </c>
      <c r="J12" s="26" t="str">
        <f ca="1">SUBSTITUTE(SUBSTITUTE(SUBSTITUTE(SUBSTITUTE(SUBSTITUTE(SUBSTITUTE(SUBSTITUTE(SUBSTITUTE(
TRIM(CLEAN(Table_Text[[#This Row],[Quote]])),
" {","{"),
"{ ","{"),
" }","}"),
"} ","}"),
" [","["),
"[ ","["),
" ]","]"),
"] ","]")</f>
        <v>"ABN": "95 159 898 398",</v>
      </c>
      <c r="K12" s="27"/>
      <c r="L12" s="25" t="s">
        <v>1667</v>
      </c>
    </row>
    <row r="13" spans="2:12" s="22" customFormat="1" ht="21" customHeight="1">
      <c r="B13" s="10" t="s">
        <v>577</v>
      </c>
      <c r="C13" s="10"/>
      <c r="D13"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3"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AFSL</v>
      </c>
      <c r="F13" s="10" t="str">
        <f ca="1">IF(Table_Text[[#This Row],[Header]]="Yes","",IF(Table_Text[[#This Row],[Property]]&lt;&gt;"",SUBSTITUTE(Table_Text[[#This Row],[Type]]," ","")&amp;SUBSTITUTE(Table_Text[[#This Row],[Property]]," ",""),""))</f>
        <v>OrganisationAFSL</v>
      </c>
      <c r="G13"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"AFSL": {
            "text": "435538"
        },</v>
      </c>
      <c r="H13" s="10" t="str">
        <f ca="1">SUBSTITUTE(SUBSTITUTE(SUBSTITUTE(SUBSTITUTE(SUBSTITUTE(SUBSTITUTE(SUBSTITUTE(SUBSTITUTE(
TRIM(CLEAN(Table_Text[[#This Row],[Config]])),
" {","{"),
"{ ","{"),
" }","}"),
"} ","}"),
" [","["),
"[ ","["),
" ]","]"),
"] ","]")</f>
        <v>"AFSL":{"text": "435538"},</v>
      </c>
      <c r="I1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"AFSL": "435538",</v>
      </c>
      <c r="J13" s="26" t="str">
        <f ca="1">SUBSTITUTE(SUBSTITUTE(SUBSTITUTE(SUBSTITUTE(SUBSTITUTE(SUBSTITUTE(SUBSTITUTE(SUBSTITUTE(
TRIM(CLEAN(Table_Text[[#This Row],[Quote]])),
" {","{"),
"{ ","{"),
" }","}"),
"} ","}"),
" [","["),
"[ ","["),
" ]","]"),
"] ","]")</f>
        <v>"AFSL": "435538",</v>
      </c>
      <c r="K13" s="27"/>
      <c r="L13" s="51">
        <v>435538</v>
      </c>
    </row>
    <row r="14" spans="2:12" s="22" customFormat="1" ht="21" customHeight="1">
      <c r="B14" s="10" t="s">
        <v>76</v>
      </c>
      <c r="C14" s="10"/>
      <c r="D14"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4"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phone</v>
      </c>
      <c r="F14" s="10" t="str">
        <f ca="1">IF(Table_Text[[#This Row],[Header]]="Yes","",IF(Table_Text[[#This Row],[Property]]&lt;&gt;"",SUBSTITUTE(Table_Text[[#This Row],[Type]]," ","")&amp;SUBSTITUTE(Table_Text[[#This Row],[Property]]," ",""),""))</f>
        <v>OrganisationPhone</v>
      </c>
      <c r="G14"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"phone": {
            "text": "1800 133 100"
        },</v>
      </c>
      <c r="H14" s="10" t="str">
        <f ca="1">SUBSTITUTE(SUBSTITUTE(SUBSTITUTE(SUBSTITUTE(SUBSTITUTE(SUBSTITUTE(SUBSTITUTE(SUBSTITUTE(
TRIM(CLEAN(Table_Text[[#This Row],[Config]])),
" {","{"),
"{ ","{"),
" }","}"),
"} ","}"),
" [","["),
"[ ","["),
" ]","]"),
"] ","]")</f>
        <v>"phone":{"text": "1800 133 100"},</v>
      </c>
      <c r="I1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"phone": "1800 133 100",</v>
      </c>
      <c r="J14" s="26" t="str">
        <f ca="1">SUBSTITUTE(SUBSTITUTE(SUBSTITUTE(SUBSTITUTE(SUBSTITUTE(SUBSTITUTE(SUBSTITUTE(SUBSTITUTE(
TRIM(CLEAN(Table_Text[[#This Row],[Quote]])),
" {","{"),
"{ ","{"),
" }","}"),
"} ","}"),
" [","["),
"[ ","["),
" ]","]"),
"] ","]")</f>
        <v>"phone": "1800 133 100",</v>
      </c>
      <c r="K14" s="27"/>
      <c r="L14" s="51" t="s">
        <v>1668</v>
      </c>
    </row>
    <row r="15" spans="2:12" s="22" customFormat="1" ht="21" customHeight="1">
      <c r="B15" s="28" t="s">
        <v>75</v>
      </c>
      <c r="C15" s="27"/>
      <c r="D1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email</v>
      </c>
      <c r="F15" s="26" t="str">
        <f ca="1">IF(Table_Text[[#This Row],[Header]]="Yes","",IF(Table_Text[[#This Row],[Property]]&lt;&gt;"",SUBSTITUTE(Table_Text[[#This Row],[Type]]," ","")&amp;SUBSTITUTE(Table_Text[[#This Row],[Property]]," ",""),""))</f>
        <v>OrganisationEmail</v>
      </c>
      <c r="G1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"email": {
            "text": "acsis@acsis.com.au"
        },</v>
      </c>
      <c r="H15" s="68" t="str">
        <f ca="1">SUBSTITUTE(SUBSTITUTE(SUBSTITUTE(SUBSTITUTE(SUBSTITUTE(SUBSTITUTE(SUBSTITUTE(SUBSTITUTE(
TRIM(CLEAN(Table_Text[[#This Row],[Config]])),
" {","{"),
"{ ","{"),
" }","}"),
"} ","}"),
" [","["),
"[ ","["),
" ]","]"),
"] ","]")</f>
        <v>"email":{"text": "acsis@acsis.com.au"},</v>
      </c>
      <c r="I1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"email": "acsis@acsis.com.au",</v>
      </c>
      <c r="J15" s="26" t="str">
        <f ca="1">SUBSTITUTE(SUBSTITUTE(SUBSTITUTE(SUBSTITUTE(SUBSTITUTE(SUBSTITUTE(SUBSTITUTE(SUBSTITUTE(
TRIM(CLEAN(Table_Text[[#This Row],[Quote]])),
" {","{"),
"{ ","{"),
" }","}"),
"} ","}"),
" [","["),
"[ ","["),
" ]","]"),
"] ","]")</f>
        <v>"email": "acsis@acsis.com.au",</v>
      </c>
      <c r="K15" s="26"/>
      <c r="L15" s="51" t="s">
        <v>1669</v>
      </c>
    </row>
    <row r="16" spans="2:12" s="22" customFormat="1" ht="21" customHeight="1">
      <c r="B16" s="10" t="s">
        <v>578</v>
      </c>
      <c r="C16" s="10"/>
      <c r="D16"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6"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website</v>
      </c>
      <c r="F16" s="10" t="str">
        <f ca="1">IF(Table_Text[[#This Row],[Header]]="Yes","",IF(Table_Text[[#This Row],[Property]]&lt;&gt;"",SUBSTITUTE(Table_Text[[#This Row],[Type]]," ","")&amp;SUBSTITUTE(Table_Text[[#This Row],[Property]]," ",""),""))</f>
        <v>OrganisationWebsite</v>
      </c>
      <c r="G16"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"website": {
            "text": "www.steadfast-irs.com.au"
        }
    },</v>
      </c>
      <c r="H16" s="10" t="str">
        <f ca="1">SUBSTITUTE(SUBSTITUTE(SUBSTITUTE(SUBSTITUTE(SUBSTITUTE(SUBSTITUTE(SUBSTITUTE(SUBSTITUTE(
TRIM(CLEAN(Table_Text[[#This Row],[Config]])),
" {","{"),
"{ ","{"),
" }","}"),
"} ","}"),
" [","["),
"[ ","["),
" ]","]"),
"] ","]")</f>
        <v>"website":{"text": "www.steadfast-irs.com.au"}},</v>
      </c>
      <c r="I1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"website": "www.steadfast-irs.com.au"
    },</v>
      </c>
      <c r="J16" s="26" t="str">
        <f ca="1">SUBSTITUTE(SUBSTITUTE(SUBSTITUTE(SUBSTITUTE(SUBSTITUTE(SUBSTITUTE(SUBSTITUTE(SUBSTITUTE(
TRIM(CLEAN(Table_Text[[#This Row],[Quote]])),
" {","{"),
"{ ","{"),
" }","}"),
"} ","}"),
" [","["),
"[ ","["),
" ]","]"),
"] ","]")</f>
        <v>"website": "www.steadfast-irs.com.au"},</v>
      </c>
      <c r="K16" s="27"/>
      <c r="L16" s="25" t="s">
        <v>1670</v>
      </c>
    </row>
    <row r="17" spans="2:12" ht="29.25" thickBot="1">
      <c r="B17" s="15" t="s">
        <v>579</v>
      </c>
      <c r="C17" s="15" t="s">
        <v>60</v>
      </c>
      <c r="D17" s="15"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7" s="1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product</v>
      </c>
      <c r="F17" s="15" t="str">
        <f>IF(Table_Text[[#This Row],[Header]]="Yes","",IF(Table_Text[[#This Row],[Property]]&lt;&gt;"",SUBSTITUTE(Table_Text[[#This Row],[Type]]," ","")&amp;SUBSTITUTE(Table_Text[[#This Row],[Property]]," ",""),""))</f>
        <v/>
      </c>
      <c r="G17" s="1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"product": {</v>
      </c>
      <c r="H17" s="15" t="str">
        <f ca="1">SUBSTITUTE(SUBSTITUTE(SUBSTITUTE(SUBSTITUTE(SUBSTITUTE(SUBSTITUTE(SUBSTITUTE(SUBSTITUTE(
TRIM(CLEAN(Table_Text[[#This Row],[Config]])),
" {","{"),
"{ ","{"),
" }","}"),
"} ","}"),
" [","["),
"[ ","["),
" ]","]"),
"] ","]")</f>
        <v>"product":{</v>
      </c>
      <c r="I17" s="1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"product": {</v>
      </c>
      <c r="J17" s="15" t="str">
        <f ca="1">SUBSTITUTE(SUBSTITUTE(SUBSTITUTE(SUBSTITUTE(SUBSTITUTE(SUBSTITUTE(SUBSTITUTE(SUBSTITUTE(
TRIM(CLEAN(Table_Text[[#This Row],[Quote]])),
" {","{"),
"{ ","{"),
" }","}"),
"} ","}"),
" [","["),
"[ ","["),
" ]","]"),
"] ","]")</f>
        <v>"product":{</v>
      </c>
      <c r="K17" s="15"/>
      <c r="L17" s="33"/>
    </row>
    <row r="18" spans="2:12" s="22" customFormat="1" ht="21" hidden="1" customHeight="1">
      <c r="B18" s="27"/>
      <c r="C18" s="27"/>
      <c r="D1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8" s="26" t="str">
        <f>IF(Table_Text[[#This Row],[Header]]="Yes","",IF(Table_Text[[#This Row],[Property]]&lt;&gt;"",SUBSTITUTE(Table_Text[[#This Row],[Type]]," ","")&amp;SUBSTITUTE(Table_Text[[#This Row],[Property]]," ",""),""))</f>
        <v/>
      </c>
      <c r="G18" s="2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8" s="27" t="str">
        <f ca="1">SUBSTITUTE(SUBSTITUTE(SUBSTITUTE(SUBSTITUTE(SUBSTITUTE(SUBSTITUTE(SUBSTITUTE(SUBSTITUTE(
TRIM(CLEAN(Table_Text[[#This Row],[Config]])),
" {","{"),
"{ ","{"),
" }","}"),
"} ","}"),
" [","["),
"[ ","["),
" ]","]"),
"] ","]")</f>
        <v/>
      </c>
      <c r="I1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8" s="26" t="str">
        <f ca="1">SUBSTITUTE(SUBSTITUTE(SUBSTITUTE(SUBSTITUTE(SUBSTITUTE(SUBSTITUTE(SUBSTITUTE(SUBSTITUTE(
TRIM(CLEAN(Table_Text[[#This Row],[Quote]])),
" {","{"),
"{ ","{"),
" }","}"),
"} ","}"),
" [","["),
"[ ","["),
" ]","]"),
"] ","]")</f>
        <v/>
      </c>
      <c r="K18" s="27"/>
      <c r="L18" s="52"/>
    </row>
    <row r="19" spans="2:12" s="22" customFormat="1" ht="21" customHeight="1">
      <c r="B19" s="27" t="s">
        <v>580</v>
      </c>
      <c r="C19" s="27"/>
      <c r="D1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title</v>
      </c>
      <c r="F19" s="26" t="str">
        <f ca="1">IF(Table_Text[[#This Row],[Header]]="Yes","",IF(Table_Text[[#This Row],[Property]]&lt;&gt;"",SUBSTITUTE(Table_Text[[#This Row],[Type]]," ","")&amp;SUBSTITUTE(Table_Text[[#This Row],[Property]]," ",""),""))</f>
        <v>ProductTitle</v>
      </c>
      <c r="G1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"title": {
            "text": "ACSIS Professional Indemnity"
        },</v>
      </c>
      <c r="H19" s="68" t="str">
        <f ca="1">SUBSTITUTE(SUBSTITUTE(SUBSTITUTE(SUBSTITUTE(SUBSTITUTE(SUBSTITUTE(SUBSTITUTE(SUBSTITUTE(
TRIM(CLEAN(Table_Text[[#This Row],[Config]])),
" {","{"),
"{ ","{"),
" }","}"),
"} ","}"),
" [","["),
"[ ","["),
" ]","]"),
"] ","]")</f>
        <v>"title":{"text": "ACSIS Professional Indemnity"},</v>
      </c>
      <c r="I1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"title": "ACSIS Professional Indemnity",</v>
      </c>
      <c r="J19" s="26" t="str">
        <f ca="1">SUBSTITUTE(SUBSTITUTE(SUBSTITUTE(SUBSTITUTE(SUBSTITUTE(SUBSTITUTE(SUBSTITUTE(SUBSTITUTE(
TRIM(CLEAN(Table_Text[[#This Row],[Quote]])),
" {","{"),
"{ ","{"),
" }","}"),
"} ","}"),
" [","["),
"[ ","["),
" ]","]"),
"] ","]")</f>
        <v>"title": "ACSIS Professional Indemnity",</v>
      </c>
      <c r="K19" s="27"/>
      <c r="L19" s="25" t="s">
        <v>1671</v>
      </c>
    </row>
    <row r="20" spans="2:12" s="22" customFormat="1" ht="21" customHeight="1">
      <c r="B20" s="10" t="s">
        <v>581</v>
      </c>
      <c r="C20" s="10"/>
      <c r="D20"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20"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description</v>
      </c>
      <c r="F20" s="10" t="str">
        <f ca="1">IF(Table_Text[[#This Row],[Header]]="Yes","",IF(Table_Text[[#This Row],[Property]]&lt;&gt;"",SUBSTITUTE(Table_Text[[#This Row],[Type]]," ","")&amp;SUBSTITUTE(Table_Text[[#This Row],[Property]]," ",""),""))</f>
        <v>ProductDescription</v>
      </c>
      <c r="G20"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"description": {
            "text": "N/A"
        },</v>
      </c>
      <c r="H20" s="10" t="str">
        <f ca="1">SUBSTITUTE(SUBSTITUTE(SUBSTITUTE(SUBSTITUTE(SUBSTITUTE(SUBSTITUTE(SUBSTITUTE(SUBSTITUTE(
TRIM(CLEAN(Table_Text[[#This Row],[Config]])),
" {","{"),
"{ ","{"),
" }","}"),
"} ","}"),
" [","["),
"[ ","["),
" ]","]"),
"] ","]")</f>
        <v>"description":{"text": "N/A"},</v>
      </c>
      <c r="I2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"description": "N/A",</v>
      </c>
      <c r="J20" s="26" t="str">
        <f ca="1">SUBSTITUTE(SUBSTITUTE(SUBSTITUTE(SUBSTITUTE(SUBSTITUTE(SUBSTITUTE(SUBSTITUTE(SUBSTITUTE(
TRIM(CLEAN(Table_Text[[#This Row],[Quote]])),
" {","{"),
"{ ","{"),
" }","}"),
"} ","}"),
" [","["),
"[ ","["),
" ]","]"),
"] ","]")</f>
        <v>"description": "N/A",</v>
      </c>
      <c r="K20" s="27"/>
      <c r="L20" s="25" t="s">
        <v>744</v>
      </c>
    </row>
    <row r="21" spans="2:12" s="22" customFormat="1" ht="21" customHeight="1">
      <c r="B21" s="28" t="s">
        <v>779</v>
      </c>
      <c r="C21" s="27"/>
      <c r="D2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2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carrier</v>
      </c>
      <c r="F21" s="26" t="str">
        <f ca="1">IF(Table_Text[[#This Row],[Header]]="Yes","",IF(Table_Text[[#This Row],[Property]]&lt;&gt;"",SUBSTITUTE(Table_Text[[#This Row],[Type]]," ","")&amp;SUBSTITUTE(Table_Text[[#This Row],[Property]]," ",""),""))</f>
        <v>ProductCarrier</v>
      </c>
      <c r="G2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"carrier": {
            "text": "TBA"
        }
    },</v>
      </c>
      <c r="H21" s="68" t="str">
        <f ca="1">SUBSTITUTE(SUBSTITUTE(SUBSTITUTE(SUBSTITUTE(SUBSTITUTE(SUBSTITUTE(SUBSTITUTE(SUBSTITUTE(
TRIM(CLEAN(Table_Text[[#This Row],[Config]])),
" {","{"),
"{ ","{"),
" }","}"),
"} ","}"),
" [","["),
"[ ","["),
" ]","]"),
"] ","]")</f>
        <v>"carrier":{"text": "TBA"}},</v>
      </c>
      <c r="I2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"carrier": "TBA"
    },</v>
      </c>
      <c r="J21" s="26" t="str">
        <f ca="1">SUBSTITUTE(SUBSTITUTE(SUBSTITUTE(SUBSTITUTE(SUBSTITUTE(SUBSTITUTE(SUBSTITUTE(SUBSTITUTE(
TRIM(CLEAN(Table_Text[[#This Row],[Quote]])),
" {","{"),
"{ ","{"),
" }","}"),
"} ","}"),
" [","["),
"[ ","["),
" ]","]"),
"] ","]")</f>
        <v>"carrier": "TBA"},</v>
      </c>
      <c r="K21" s="26"/>
      <c r="L21" s="51" t="s">
        <v>780</v>
      </c>
    </row>
    <row r="22" spans="2:12" ht="29.25" thickBot="1">
      <c r="B22" s="15" t="s">
        <v>381</v>
      </c>
      <c r="C22" s="15" t="s">
        <v>60</v>
      </c>
      <c r="D22" s="15"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2" s="1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v>
      </c>
      <c r="F22" s="15" t="str">
        <f>IF(Table_Text[[#This Row],[Header]]="Yes","",IF(Table_Text[[#This Row],[Property]]&lt;&gt;"",SUBSTITUTE(Table_Text[[#This Row],[Type]]," ","")&amp;SUBSTITUTE(Table_Text[[#This Row],[Property]]," ",""),""))</f>
        <v/>
      </c>
      <c r="G22" s="1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 {</v>
      </c>
      <c r="H22" s="15" t="str">
        <f ca="1">SUBSTITUTE(SUBSTITUTE(SUBSTITUTE(SUBSTITUTE(SUBSTITUTE(SUBSTITUTE(SUBSTITUTE(SUBSTITUTE(
TRIM(CLEAN(Table_Text[[#This Row],[Config]])),
" {","{"),
"{ ","{"),
" }","}"),
"} ","}"),
" [","["),
"[ ","["),
" ]","]"),
"] ","]")</f>
        <v>"sidebar":{</v>
      </c>
      <c r="I22" s="1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 {</v>
      </c>
      <c r="J22" s="15" t="str">
        <f ca="1">SUBSTITUTE(SUBSTITUTE(SUBSTITUTE(SUBSTITUTE(SUBSTITUTE(SUBSTITUTE(SUBSTITUTE(SUBSTITUTE(
TRIM(CLEAN(Table_Text[[#This Row],[Quote]])),
" {","{"),
"{ ","{"),
" }","}"),
"} ","}"),
" [","["),
"[ ","["),
" ]","]"),
"] ","]")</f>
        <v>"sidebar":{</v>
      </c>
      <c r="K22" s="15"/>
      <c r="L22" s="33"/>
    </row>
    <row r="23" spans="2:12" s="22" customFormat="1" ht="21" hidden="1" customHeight="1">
      <c r="B23" s="27"/>
      <c r="C23" s="27"/>
      <c r="D2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3" s="26" t="str">
        <f>IF(Table_Text[[#This Row],[Header]]="Yes","",IF(Table_Text[[#This Row],[Property]]&lt;&gt;"",SUBSTITUTE(Table_Text[[#This Row],[Type]]," ","")&amp;SUBSTITUTE(Table_Text[[#This Row],[Property]]," ",""),""))</f>
        <v/>
      </c>
      <c r="G2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3" s="26" t="str">
        <f ca="1">SUBSTITUTE(SUBSTITUTE(SUBSTITUTE(SUBSTITUTE(SUBSTITUTE(SUBSTITUTE(SUBSTITUTE(SUBSTITUTE(
TRIM(CLEAN(Table_Text[[#This Row],[Config]])),
" {","{"),
"{ ","{"),
" }","}"),
"} ","}"),
" [","["),
"[ ","["),
" ]","]"),
"] ","]")</f>
        <v/>
      </c>
      <c r="I2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3" s="26" t="str">
        <f ca="1">SUBSTITUTE(SUBSTITUTE(SUBSTITUTE(SUBSTITUTE(SUBSTITUTE(SUBSTITUTE(SUBSTITUTE(SUBSTITUTE(
TRIM(CLEAN(Table_Text[[#This Row],[Quote]])),
" {","{"),
"{ ","{"),
" }","}"),
"} ","}"),
" [","["),
"[ ","["),
" ]","]"),
"] ","]")</f>
        <v/>
      </c>
      <c r="K23" s="27"/>
      <c r="L23" s="52"/>
    </row>
    <row r="24" spans="2:12" s="22" customFormat="1" ht="21" customHeight="1">
      <c r="B24" s="28" t="s">
        <v>582</v>
      </c>
      <c r="C24" s="27"/>
      <c r="D2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4" s="2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24" s="27" t="str">
        <f ca="1">IF(Table_Text[[#This Row],[Header]]="Yes","",IF(Table_Text[[#This Row],[Property]]&lt;&gt;"",SUBSTITUTE(Table_Text[[#This Row],[Type]]," ","")&amp;SUBSTITUTE(Table_Text[[#This Row],[Property]]," ",""),""))</f>
        <v>SidebarIncompleteHeader</v>
      </c>
      <c r="G24" s="2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"Answer a few simple questions to get an instant quote online."
        },</v>
      </c>
      <c r="H24" s="27" t="str">
        <f ca="1">SUBSTITUTE(SUBSTITUTE(SUBSTITUTE(SUBSTITUTE(SUBSTITUTE(SUBSTITUTE(SUBSTITUTE(SUBSTITUTE(
TRIM(CLEAN(Table_Text[[#This Row],[Config]])),
" {","{"),
"{ ","{"),
" }","}"),
"} ","}"),
" [","["),
"[ ","["),
" ]","]"),
"] ","]")</f>
        <v>"incompleteHeader":{"text": "Answer a few simple questions to get an instant quote online."},</v>
      </c>
      <c r="I2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"Answer a few simple questions to get an instant quote online.",</v>
      </c>
      <c r="J24" s="26" t="str">
        <f ca="1">SUBSTITUTE(SUBSTITUTE(SUBSTITUTE(SUBSTITUTE(SUBSTITUTE(SUBSTITUTE(SUBSTITUTE(SUBSTITUTE(
TRIM(CLEAN(Table_Text[[#This Row],[Quote]])),
" {","{"),
"{ ","{"),
" }","}"),
"} ","}"),
" [","["),
"[ ","["),
" ]","]"),
"] ","]")</f>
        <v>"incompleteHeader": "Answer a few simple questions to get an instant quote online.",</v>
      </c>
      <c r="K24" s="27"/>
      <c r="L24" s="51" t="s">
        <v>583</v>
      </c>
    </row>
    <row r="25" spans="2:12" s="22" customFormat="1" ht="21" customHeight="1">
      <c r="B25" s="27" t="s">
        <v>584</v>
      </c>
      <c r="C25" s="27"/>
      <c r="D2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25" s="26" t="str">
        <f ca="1">IF(Table_Text[[#This Row],[Header]]="Yes","",IF(Table_Text[[#This Row],[Property]]&lt;&gt;"",SUBSTITUTE(Table_Text[[#This Row],[Type]]," ","")&amp;SUBSTITUTE(Table_Text[[#This Row],[Property]]," ",""),""))</f>
        <v>SidebarIncompleteLabel</v>
      </c>
      <c r="G2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"Need Assistance?"
        },</v>
      </c>
      <c r="H25" s="68" t="str">
        <f ca="1">SUBSTITUTE(SUBSTITUTE(SUBSTITUTE(SUBSTITUTE(SUBSTITUTE(SUBSTITUTE(SUBSTITUTE(SUBSTITUTE(
TRIM(CLEAN(Table_Text[[#This Row],[Config]])),
" {","{"),
"{ ","{"),
" }","}"),
"} ","}"),
" [","["),
"[ ","["),
" ]","]"),
"] ","]")</f>
        <v>"incompleteLabel":{"text": "Need Assistance?"},</v>
      </c>
      <c r="I2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"Need Assistance?",</v>
      </c>
      <c r="J25" s="26" t="str">
        <f ca="1">SUBSTITUTE(SUBSTITUTE(SUBSTITUTE(SUBSTITUTE(SUBSTITUTE(SUBSTITUTE(SUBSTITUTE(SUBSTITUTE(
TRIM(CLEAN(Table_Text[[#This Row],[Quote]])),
" {","{"),
"{ ","{"),
" }","}"),
"} ","}"),
" [","["),
"[ ","["),
" ]","]"),
"] ","]")</f>
        <v>"incompleteLabel": "Need Assistance?",</v>
      </c>
      <c r="K25" s="27"/>
      <c r="L25" s="51" t="s">
        <v>585</v>
      </c>
    </row>
    <row r="26" spans="2:12" s="22" customFormat="1" ht="21" customHeight="1">
      <c r="B26" s="27" t="s">
        <v>586</v>
      </c>
      <c r="C26" s="27"/>
      <c r="D2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26" s="26" t="str">
        <f ca="1">IF(Table_Text[[#This Row],[Header]]="Yes","",IF(Table_Text[[#This Row],[Property]]&lt;&gt;"",SUBSTITUTE(Table_Text[[#This Row],[Type]]," ","")&amp;SUBSTITUTE(Table_Text[[#This Row],[Property]]," ",""),""))</f>
        <v>SidebarIncompleteMessage</v>
      </c>
      <c r="G2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"Call 13 13 13 (Weekdays 8:30am-5:30pm)"
        },</v>
      </c>
      <c r="H26" s="26" t="str">
        <f ca="1">SUBSTITUTE(SUBSTITUTE(SUBSTITUTE(SUBSTITUTE(SUBSTITUTE(SUBSTITUTE(SUBSTITUTE(SUBSTITUTE(
TRIM(CLEAN(Table_Text[[#This Row],[Config]])),
" {","{"),
"{ ","{"),
" }","}"),
"} ","}"),
" [","["),
"[ ","["),
" ]","]"),
"] ","]")</f>
        <v>"incompleteMessage":{"text": "Call 13 13 13 (Weekdays 8:30am-5:30pm)"},</v>
      </c>
      <c r="I2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"Call 13 13 13 (Weekdays 8:30am-5:30pm)",</v>
      </c>
      <c r="J26" s="26" t="str">
        <f ca="1">SUBSTITUTE(SUBSTITUTE(SUBSTITUTE(SUBSTITUTE(SUBSTITUTE(SUBSTITUTE(SUBSTITUTE(SUBSTITUTE(
TRIM(CLEAN(Table_Text[[#This Row],[Quote]])),
" {","{"),
"{ ","{"),
" }","}"),
"} ","}"),
" [","["),
"[ ","["),
" ]","]"),
"] ","]")</f>
        <v>"incompleteMessage": "Call 13 13 13 (Weekdays 8:30am-5:30pm)",</v>
      </c>
      <c r="K26" s="27"/>
      <c r="L26" s="129" t="s">
        <v>740</v>
      </c>
    </row>
    <row r="27" spans="2:12" s="22" customFormat="1" ht="21" customHeight="1">
      <c r="B27" s="27" t="s">
        <v>746</v>
      </c>
      <c r="C27" s="27"/>
      <c r="D2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27" s="26" t="str">
        <f ca="1">IF(Table_Text[[#This Row],[Header]]="Yes","",IF(Table_Text[[#This Row],[Property]]&lt;&gt;"",SUBSTITUTE(Table_Text[[#This Row],[Type]]," ","")&amp;SUBSTITUTE(Table_Text[[#This Row],[Property]]," ",""),""))</f>
        <v>SidebarPremiumEstimateHeader</v>
      </c>
      <c r="G2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an estimated premium based on the information provided so far."
        },</v>
      </c>
      <c r="H27" s="68" t="str">
        <f ca="1">SUBSTITUTE(SUBSTITUTE(SUBSTITUTE(SUBSTITUTE(SUBSTITUTE(SUBSTITUTE(SUBSTITUTE(SUBSTITUTE(
TRIM(CLEAN(Table_Text[[#This Row],[Config]])),
" {","{"),
"{ ","{"),
" }","}"),
"} ","}"),
" [","["),
"[ ","["),
" ]","]"),
"] ","]")</f>
        <v>"premiumEstimateHeader":{"text": "We have calculated an estimated premium based on the information provided so far."},</v>
      </c>
      <c r="I2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an estimated premium based on the information provided so far.",</v>
      </c>
      <c r="J27" s="26" t="str">
        <f ca="1">SUBSTITUTE(SUBSTITUTE(SUBSTITUTE(SUBSTITUTE(SUBSTITUTE(SUBSTITUTE(SUBSTITUTE(SUBSTITUTE(
TRIM(CLEAN(Table_Text[[#This Row],[Quote]])),
" {","{"),
"{ ","{"),
" }","}"),
"} ","}"),
" [","["),
"[ ","["),
" ]","]"),
"] ","]")</f>
        <v>"premiumEstimateHeader": "We have calculated an estimated premium based on the information provided so far.",</v>
      </c>
      <c r="K27" s="26"/>
      <c r="L27" s="51" t="s">
        <v>587</v>
      </c>
    </row>
    <row r="28" spans="2:12" s="22" customFormat="1" ht="21" customHeight="1">
      <c r="B28" s="27" t="s">
        <v>747</v>
      </c>
      <c r="C28" s="27"/>
      <c r="D2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28" s="26" t="str">
        <f ca="1">IF(Table_Text[[#This Row],[Header]]="Yes","",IF(Table_Text[[#This Row],[Property]]&lt;&gt;"",SUBSTITUTE(Table_Text[[#This Row],[Type]]," ","")&amp;SUBSTITUTE(Table_Text[[#This Row],[Property]]," ",""),""))</f>
        <v>SidebarPremiumEstimateLabel</v>
      </c>
      <c r="G2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"Your Estimate"
        },</v>
      </c>
      <c r="H28" s="68" t="str">
        <f ca="1">SUBSTITUTE(SUBSTITUTE(SUBSTITUTE(SUBSTITUTE(SUBSTITUTE(SUBSTITUTE(SUBSTITUTE(SUBSTITUTE(
TRIM(CLEAN(Table_Text[[#This Row],[Config]])),
" {","{"),
"{ ","{"),
" }","}"),
"} ","}"),
" [","["),
"[ ","["),
" ]","]"),
"] ","]")</f>
        <v>"premiumEstimateLabel":{"text": "Your Estimate"},</v>
      </c>
      <c r="I2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"Your Estimate",</v>
      </c>
      <c r="J28" s="26" t="str">
        <f ca="1">SUBSTITUTE(SUBSTITUTE(SUBSTITUTE(SUBSTITUTE(SUBSTITUTE(SUBSTITUTE(SUBSTITUTE(SUBSTITUTE(
TRIM(CLEAN(Table_Text[[#This Row],[Quote]])),
" {","{"),
"{ ","{"),
" }","}"),
"} ","}"),
" [","["),
"[ ","["),
" ]","]"),
"] ","]")</f>
        <v>"premiumEstimateLabel": "Your Estimate",</v>
      </c>
      <c r="K28" s="26"/>
      <c r="L28" s="52" t="s">
        <v>761</v>
      </c>
    </row>
    <row r="29" spans="2:12" s="22" customFormat="1" ht="21" customHeight="1">
      <c r="B29" s="27" t="s">
        <v>748</v>
      </c>
      <c r="C29" s="27"/>
      <c r="D2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29" s="26" t="str">
        <f ca="1">IF(Table_Text[[#This Row],[Header]]="Yes","",IF(Table_Text[[#This Row],[Property]]&lt;&gt;"",SUBSTITUTE(Table_Text[[#This Row],[Type]]," ","")&amp;SUBSTITUTE(Table_Text[[#This Row],[Property]]," ",""),""))</f>
        <v>SidebarPremiumEstimateMessage</v>
      </c>
      <c r="G2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"To calculate your final premium please complete the remaining questions."
        },</v>
      </c>
      <c r="H29" s="68" t="str">
        <f ca="1">SUBSTITUTE(SUBSTITUTE(SUBSTITUTE(SUBSTITUTE(SUBSTITUTE(SUBSTITUTE(SUBSTITUTE(SUBSTITUTE(
TRIM(CLEAN(Table_Text[[#This Row],[Config]])),
" {","{"),
"{ ","{"),
" }","}"),
"} ","}"),
" [","["),
"[ ","["),
" ]","]"),
"] ","]")</f>
        <v>"premiumEstimateMessage":{"text": "To calculate your final premium please complete the remaining questions."},</v>
      </c>
      <c r="I2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"To calculate your final premium please complete the remaining questions.",</v>
      </c>
      <c r="J29" s="26" t="str">
        <f ca="1">SUBSTITUTE(SUBSTITUTE(SUBSTITUTE(SUBSTITUTE(SUBSTITUTE(SUBSTITUTE(SUBSTITUTE(SUBSTITUTE(
TRIM(CLEAN(Table_Text[[#This Row],[Quote]])),
" {","{"),
"{ ","{"),
" }","}"),
"} ","}"),
" [","["),
"[ ","["),
" ]","]"),
"] ","]")</f>
        <v>"premiumEstimateMessage": "To calculate your final premium please complete the remaining questions.",</v>
      </c>
      <c r="K29" s="26"/>
      <c r="L29" s="51" t="s">
        <v>762</v>
      </c>
    </row>
    <row r="30" spans="2:12" s="22" customFormat="1" ht="21" customHeight="1">
      <c r="B30" s="27" t="s">
        <v>749</v>
      </c>
      <c r="C30" s="27"/>
      <c r="D3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30" s="26" t="str">
        <f ca="1">IF(Table_Text[[#This Row],[Header]]="Yes","",IF(Table_Text[[#This Row],[Property]]&lt;&gt;"",SUBSTITUTE(Table_Text[[#This Row],[Type]]," ","")&amp;SUBSTITUTE(Table_Text[[#This Row],[Property]]," ",""),""))</f>
        <v>SidebarPremiumCompleteHeader</v>
      </c>
      <c r="G3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 premium based on the information you have provided."
        },</v>
      </c>
      <c r="H30" s="68" t="str">
        <f ca="1">SUBSTITUTE(SUBSTITUTE(SUBSTITUTE(SUBSTITUTE(SUBSTITUTE(SUBSTITUTE(SUBSTITUTE(SUBSTITUTE(
TRIM(CLEAN(Table_Text[[#This Row],[Config]])),
" {","{"),
"{ ","{"),
" }","}"),
"} ","}"),
" [","["),
"[ ","["),
" ]","]"),
"] ","]")</f>
        <v>"premiumCompleteHeader":{"text": "We have calculated a premium based on the information you have provided."},</v>
      </c>
      <c r="I3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 premium based on the information you have provided.",</v>
      </c>
      <c r="J30" s="26" t="str">
        <f ca="1">SUBSTITUTE(SUBSTITUTE(SUBSTITUTE(SUBSTITUTE(SUBSTITUTE(SUBSTITUTE(SUBSTITUTE(SUBSTITUTE(
TRIM(CLEAN(Table_Text[[#This Row],[Quote]])),
" {","{"),
"{ ","{"),
" }","}"),
"} ","}"),
" [","["),
"[ ","["),
" ]","]"),
"] ","]")</f>
        <v>"premiumCompleteHeader": "We have calculated a premium based on the information you have provided.",</v>
      </c>
      <c r="K30" s="26"/>
      <c r="L30" s="51" t="s">
        <v>763</v>
      </c>
    </row>
    <row r="31" spans="2:12" s="22" customFormat="1" ht="21" customHeight="1">
      <c r="B31" s="27" t="s">
        <v>750</v>
      </c>
      <c r="C31" s="27"/>
      <c r="D3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31" s="26" t="str">
        <f ca="1">IF(Table_Text[[#This Row],[Header]]="Yes","",IF(Table_Text[[#This Row],[Property]]&lt;&gt;"",SUBSTITUTE(Table_Text[[#This Row],[Type]]," ","")&amp;SUBSTITUTE(Table_Text[[#This Row],[Property]]," ",""),""))</f>
        <v>SidebarPremiumCompleteLabel</v>
      </c>
      <c r="G3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"Your Premium"
        },</v>
      </c>
      <c r="H31" s="68" t="str">
        <f ca="1">SUBSTITUTE(SUBSTITUTE(SUBSTITUTE(SUBSTITUTE(SUBSTITUTE(SUBSTITUTE(SUBSTITUTE(SUBSTITUTE(
TRIM(CLEAN(Table_Text[[#This Row],[Config]])),
" {","{"),
"{ ","{"),
" }","}"),
"} ","}"),
" [","["),
"[ ","["),
" ]","]"),
"] ","]")</f>
        <v>"premiumCompleteLabel":{"text": "Your Premium"},</v>
      </c>
      <c r="I3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"Your Premium",</v>
      </c>
      <c r="J31" s="26" t="str">
        <f ca="1">SUBSTITUTE(SUBSTITUTE(SUBSTITUTE(SUBSTITUTE(SUBSTITUTE(SUBSTITUTE(SUBSTITUTE(SUBSTITUTE(
TRIM(CLEAN(Table_Text[[#This Row],[Quote]])),
" {","{"),
"{ ","{"),
" }","}"),
"} ","}"),
" [","["),
"[ ","["),
" ]","]"),
"] ","]")</f>
        <v>"premiumCompleteLabel": "Your Premium",</v>
      </c>
      <c r="K31" s="26"/>
      <c r="L31" s="52" t="s">
        <v>588</v>
      </c>
    </row>
    <row r="32" spans="2:12" s="22" customFormat="1" ht="21" customHeight="1">
      <c r="B32" s="27" t="s">
        <v>751</v>
      </c>
      <c r="C32" s="27"/>
      <c r="D3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32" s="26" t="str">
        <f ca="1">IF(Table_Text[[#This Row],[Header]]="Yes","",IF(Table_Text[[#This Row],[Property]]&lt;&gt;"",SUBSTITUTE(Table_Text[[#This Row],[Type]]," ","")&amp;SUBSTITUTE(Table_Text[[#This Row],[Property]]," ",""),""))</f>
        <v>SidebarPremiumCompleteMessage</v>
      </c>
      <c r="G3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"To finalise your quote please complete the remaining questions and follow the prompts."
        },</v>
      </c>
      <c r="H32" s="68" t="str">
        <f ca="1">SUBSTITUTE(SUBSTITUTE(SUBSTITUTE(SUBSTITUTE(SUBSTITUTE(SUBSTITUTE(SUBSTITUTE(SUBSTITUTE(
TRIM(CLEAN(Table_Text[[#This Row],[Config]])),
" {","{"),
"{ ","{"),
" }","}"),
"} ","}"),
" [","["),
"[ ","["),
" ]","]"),
"] ","]")</f>
        <v>"premiumCompleteMessage":{"text": "To finalise your quote please complete the remaining questions and follow the prompts."},</v>
      </c>
      <c r="I3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"To finalise your quote please complete the remaining questions and follow the prompts.",</v>
      </c>
      <c r="J32" s="26" t="str">
        <f ca="1">SUBSTITUTE(SUBSTITUTE(SUBSTITUTE(SUBSTITUTE(SUBSTITUTE(SUBSTITUTE(SUBSTITUTE(SUBSTITUTE(
TRIM(CLEAN(Table_Text[[#This Row],[Quote]])),
" {","{"),
"{ ","{"),
" }","}"),
"} ","}"),
" [","["),
"[ ","["),
" ]","]"),
"] ","]")</f>
        <v>"premiumCompleteMessage": "To finalise your quote please complete the remaining questions and follow the prompts.",</v>
      </c>
      <c r="K32" s="26"/>
      <c r="L32" s="51" t="s">
        <v>589</v>
      </c>
    </row>
    <row r="33" spans="2:12" s="22" customFormat="1" ht="21" customHeight="1">
      <c r="B33" s="27" t="s">
        <v>752</v>
      </c>
      <c r="C33" s="27"/>
      <c r="D3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33" s="26" t="str">
        <f ca="1">IF(Table_Text[[#This Row],[Header]]="Yes","",IF(Table_Text[[#This Row],[Property]]&lt;&gt;"",SUBSTITUTE(Table_Text[[#This Row],[Type]]," ","")&amp;SUBSTITUTE(Table_Text[[#This Row],[Property]]," ",""),""))</f>
        <v>SidebarBindingQuoteHeader</v>
      </c>
      <c r="G3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finalised your quote using the information provided."
        },</v>
      </c>
      <c r="H33" s="68" t="str">
        <f ca="1">SUBSTITUTE(SUBSTITUTE(SUBSTITUTE(SUBSTITUTE(SUBSTITUTE(SUBSTITUTE(SUBSTITUTE(SUBSTITUTE(
TRIM(CLEAN(Table_Text[[#This Row],[Config]])),
" {","{"),
"{ ","{"),
" }","}"),
"} ","}"),
" [","["),
"[ ","["),
" ]","]"),
"] ","]")</f>
        <v>"bindingQuoteHeader":{"text": "We have finalised your quote using the information provided."},</v>
      </c>
      <c r="I3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finalised your quote using the information provided.",</v>
      </c>
      <c r="J33" s="26" t="str">
        <f ca="1">SUBSTITUTE(SUBSTITUTE(SUBSTITUTE(SUBSTITUTE(SUBSTITUTE(SUBSTITUTE(SUBSTITUTE(SUBSTITUTE(
TRIM(CLEAN(Table_Text[[#This Row],[Quote]])),
" {","{"),
"{ ","{"),
" }","}"),
"} ","}"),
" [","["),
"[ ","["),
" ]","]"),
"] ","]")</f>
        <v>"bindingQuoteHeader": "We have finalised your quote using the information provided.",</v>
      </c>
      <c r="K33" s="27"/>
      <c r="L33" s="51" t="s">
        <v>590</v>
      </c>
    </row>
    <row r="34" spans="2:12" s="22" customFormat="1" ht="21" customHeight="1">
      <c r="B34" s="27" t="s">
        <v>753</v>
      </c>
      <c r="C34" s="27"/>
      <c r="D3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34" s="26" t="str">
        <f ca="1">IF(Table_Text[[#This Row],[Header]]="Yes","",IF(Table_Text[[#This Row],[Property]]&lt;&gt;"",SUBSTITUTE(Table_Text[[#This Row],[Type]]," ","")&amp;SUBSTITUTE(Table_Text[[#This Row],[Property]]," ",""),""))</f>
        <v>SidebarBindingQuoteLabel</v>
      </c>
      <c r="G3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"Your Quote"
        },</v>
      </c>
      <c r="H34" s="68" t="str">
        <f ca="1">SUBSTITUTE(SUBSTITUTE(SUBSTITUTE(SUBSTITUTE(SUBSTITUTE(SUBSTITUTE(SUBSTITUTE(SUBSTITUTE(
TRIM(CLEAN(Table_Text[[#This Row],[Config]])),
" {","{"),
"{ ","{"),
" }","}"),
"} ","}"),
" [","["),
"[ ","["),
" ]","]"),
"] ","]")</f>
        <v>"bindingQuoteLabel":{"text": "Your Quote"},</v>
      </c>
      <c r="I3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"Your Quote",</v>
      </c>
      <c r="J34" s="26" t="str">
        <f ca="1">SUBSTITUTE(SUBSTITUTE(SUBSTITUTE(SUBSTITUTE(SUBSTITUTE(SUBSTITUTE(SUBSTITUTE(SUBSTITUTE(
TRIM(CLEAN(Table_Text[[#This Row],[Quote]])),
" {","{"),
"{ ","{"),
" }","}"),
"} ","}"),
" [","["),
"[ ","["),
" ]","]"),
"] ","]")</f>
        <v>"bindingQuoteLabel": "Your Quote",</v>
      </c>
      <c r="K34" s="27"/>
      <c r="L34" s="52" t="s">
        <v>591</v>
      </c>
    </row>
    <row r="35" spans="2:12" s="22" customFormat="1" ht="21" customHeight="1">
      <c r="B35" s="27" t="s">
        <v>754</v>
      </c>
      <c r="C35" s="27"/>
      <c r="D3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35" s="26" t="str">
        <f ca="1">IF(Table_Text[[#This Row],[Header]]="Yes","",IF(Table_Text[[#This Row],[Property]]&lt;&gt;"",SUBSTITUTE(Table_Text[[#This Row],[Type]]," ","")&amp;SUBSTITUTE(Table_Text[[#This Row],[Property]]," ",""),""))</f>
        <v>SidebarBindingQuoteMessage</v>
      </c>
      <c r="G3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"To proceed with your quote please enter your payment details and follow the prompts."
        },</v>
      </c>
      <c r="H35" s="68" t="str">
        <f ca="1">SUBSTITUTE(SUBSTITUTE(SUBSTITUTE(SUBSTITUTE(SUBSTITUTE(SUBSTITUTE(SUBSTITUTE(SUBSTITUTE(
TRIM(CLEAN(Table_Text[[#This Row],[Config]])),
" {","{"),
"{ ","{"),
" }","}"),
"} ","}"),
" [","["),
"[ ","["),
" ]","]"),
"] ","]")</f>
        <v>"bindingQuoteMessage":{"text": "To proceed with your quote please enter your payment details and follow the prompts."},</v>
      </c>
      <c r="I3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"To proceed with your quote please enter your payment details and follow the prompts.",</v>
      </c>
      <c r="J35" s="26" t="str">
        <f ca="1">SUBSTITUTE(SUBSTITUTE(SUBSTITUTE(SUBSTITUTE(SUBSTITUTE(SUBSTITUTE(SUBSTITUTE(SUBSTITUTE(
TRIM(CLEAN(Table_Text[[#This Row],[Quote]])),
" {","{"),
"{ ","{"),
" }","}"),
"} ","}"),
" [","["),
"[ ","["),
" ]","]"),
"] ","]")</f>
        <v>"bindingQuoteMessage": "To proceed with your quote please enter your payment details and follow the prompts.",</v>
      </c>
      <c r="K35" s="27"/>
      <c r="L35" s="51" t="s">
        <v>764</v>
      </c>
    </row>
    <row r="36" spans="2:12" s="22" customFormat="1" ht="21" customHeight="1">
      <c r="B36" s="28" t="s">
        <v>755</v>
      </c>
      <c r="C36" s="27"/>
      <c r="D3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36" s="26" t="str">
        <f ca="1">IF(Table_Text[[#This Row],[Header]]="Yes","",IF(Table_Text[[#This Row],[Property]]&lt;&gt;"",SUBSTITUTE(Table_Text[[#This Row],[Type]]," ","")&amp;SUBSTITUTE(Table_Text[[#This Row],[Property]]," ",""),""))</f>
        <v>SidebarPaymentDetailsCompleteHeader</v>
      </c>
      <c r="G3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finalised your quote using the information provided."
        },</v>
      </c>
      <c r="H36" s="68" t="str">
        <f ca="1">SUBSTITUTE(SUBSTITUTE(SUBSTITUTE(SUBSTITUTE(SUBSTITUTE(SUBSTITUTE(SUBSTITUTE(SUBSTITUTE(
TRIM(CLEAN(Table_Text[[#This Row],[Config]])),
" {","{"),
"{ ","{"),
" }","}"),
"} ","}"),
" [","["),
"[ ","["),
" ]","]"),
"] ","]")</f>
        <v>"paymentDetailsCompleteHeader":{"text": "We have finalised your quote using the information provided."},</v>
      </c>
      <c r="I3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finalised your quote using the information provided.",</v>
      </c>
      <c r="J36" s="26" t="str">
        <f ca="1">SUBSTITUTE(SUBSTITUTE(SUBSTITUTE(SUBSTITUTE(SUBSTITUTE(SUBSTITUTE(SUBSTITUTE(SUBSTITUTE(
TRIM(CLEAN(Table_Text[[#This Row],[Quote]])),
" {","{"),
"{ ","{"),
" }","}"),
"} ","}"),
" [","["),
"[ ","["),
" ]","]"),
"] ","]")</f>
        <v>"paymentDetailsCompleteHeader": "We have finalised your quote using the information provided.",</v>
      </c>
      <c r="K36" s="27"/>
      <c r="L36" s="51" t="s">
        <v>590</v>
      </c>
    </row>
    <row r="37" spans="2:12" s="22" customFormat="1" ht="21" customHeight="1">
      <c r="B37" s="28" t="s">
        <v>756</v>
      </c>
      <c r="C37" s="27"/>
      <c r="D3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37" s="26" t="str">
        <f ca="1">IF(Table_Text[[#This Row],[Header]]="Yes","",IF(Table_Text[[#This Row],[Property]]&lt;&gt;"",SUBSTITUTE(Table_Text[[#This Row],[Type]]," ","")&amp;SUBSTITUTE(Table_Text[[#This Row],[Property]]," ",""),""))</f>
        <v>SidebarPaymentDetailsCompleteLabel</v>
      </c>
      <c r="G3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"Your Quote"
        },</v>
      </c>
      <c r="H37" s="26" t="str">
        <f ca="1">SUBSTITUTE(SUBSTITUTE(SUBSTITUTE(SUBSTITUTE(SUBSTITUTE(SUBSTITUTE(SUBSTITUTE(SUBSTITUTE(
TRIM(CLEAN(Table_Text[[#This Row],[Config]])),
" {","{"),
"{ ","{"),
" }","}"),
"} ","}"),
" [","["),
"[ ","["),
" ]","]"),
"] ","]")</f>
        <v>"paymentDetailsCompleteLabel":{"text": "Your Quote"},</v>
      </c>
      <c r="I3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"Your Quote",</v>
      </c>
      <c r="J37" s="26" t="str">
        <f ca="1">SUBSTITUTE(SUBSTITUTE(SUBSTITUTE(SUBSTITUTE(SUBSTITUTE(SUBSTITUTE(SUBSTITUTE(SUBSTITUTE(
TRIM(CLEAN(Table_Text[[#This Row],[Quote]])),
" {","{"),
"{ ","{"),
" }","}"),
"} ","}"),
" [","["),
"[ ","["),
" ]","]"),
"] ","]")</f>
        <v>"paymentDetailsCompleteLabel": "Your Quote",</v>
      </c>
      <c r="K37" s="27"/>
      <c r="L37" s="51" t="s">
        <v>591</v>
      </c>
    </row>
    <row r="38" spans="2:12" s="22" customFormat="1" ht="21" customHeight="1">
      <c r="B38" s="28" t="s">
        <v>757</v>
      </c>
      <c r="C38" s="27"/>
      <c r="D3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38" s="26" t="str">
        <f ca="1">IF(Table_Text[[#This Row],[Header]]="Yes","",IF(Table_Text[[#This Row],[Property]]&lt;&gt;"",SUBSTITUTE(Table_Text[[#This Row],[Type]]," ","")&amp;SUBSTITUTE(Table_Text[[#This Row],[Property]]," ",""),""))</f>
        <v>SidebarPaymentDetailsCompleteMessage</v>
      </c>
      <c r="G3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"To complete your purchase please read and agree to our terms and conditions."
        },</v>
      </c>
      <c r="H38" s="26" t="str">
        <f ca="1">SUBSTITUTE(SUBSTITUTE(SUBSTITUTE(SUBSTITUTE(SUBSTITUTE(SUBSTITUTE(SUBSTITUTE(SUBSTITUTE(
TRIM(CLEAN(Table_Text[[#This Row],[Config]])),
" {","{"),
"{ ","{"),
" }","}"),
"} ","}"),
" [","["),
"[ ","["),
" ]","]"),
"] ","]")</f>
        <v>"paymentDetailsCompleteMessage":{"text": "To complete your purchase please read and agree to our terms and conditions."},</v>
      </c>
      <c r="I3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"To complete your purchase please read and agree to our terms and conditions.",</v>
      </c>
      <c r="J38" s="26" t="str">
        <f ca="1">SUBSTITUTE(SUBSTITUTE(SUBSTITUTE(SUBSTITUTE(SUBSTITUTE(SUBSTITUTE(SUBSTITUTE(SUBSTITUTE(
TRIM(CLEAN(Table_Text[[#This Row],[Quote]])),
" {","{"),
"{ ","{"),
" }","}"),
"} ","}"),
" [","["),
"[ ","["),
" ]","]"),
"] ","]")</f>
        <v>"paymentDetailsCompleteMessage": "To complete your purchase please read and agree to our terms and conditions.",</v>
      </c>
      <c r="K38" s="27"/>
      <c r="L38" s="51" t="s">
        <v>765</v>
      </c>
    </row>
    <row r="39" spans="2:12" s="22" customFormat="1" ht="21" customHeight="1">
      <c r="B39" s="28" t="s">
        <v>758</v>
      </c>
      <c r="C39" s="27"/>
      <c r="D3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39" s="26" t="str">
        <f ca="1">IF(Table_Text[[#This Row],[Header]]="Yes","",IF(Table_Text[[#This Row],[Property]]&lt;&gt;"",SUBSTITUTE(Table_Text[[#This Row],[Type]]," ","")&amp;SUBSTITUTE(Table_Text[[#This Row],[Property]]," ",""),""))</f>
        <v>SidebarLegalTermsAcceptedHeader</v>
      </c>
      <c r="G3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finalised your quote using the information provided."
        },</v>
      </c>
      <c r="H39" s="68" t="str">
        <f ca="1">SUBSTITUTE(SUBSTITUTE(SUBSTITUTE(SUBSTITUTE(SUBSTITUTE(SUBSTITUTE(SUBSTITUTE(SUBSTITUTE(
TRIM(CLEAN(Table_Text[[#This Row],[Config]])),
" {","{"),
"{ ","{"),
" }","}"),
"} ","}"),
" [","["),
"[ ","["),
" ]","]"),
"] ","]")</f>
        <v>"legalTermsAcceptedHeader":{"text": "We have finalised your quote using the information provided."},</v>
      </c>
      <c r="I3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finalised your quote using the information provided.",</v>
      </c>
      <c r="J39" s="26" t="str">
        <f ca="1">SUBSTITUTE(SUBSTITUTE(SUBSTITUTE(SUBSTITUTE(SUBSTITUTE(SUBSTITUTE(SUBSTITUTE(SUBSTITUTE(
TRIM(CLEAN(Table_Text[[#This Row],[Quote]])),
" {","{"),
"{ ","{"),
" }","}"),
"} ","}"),
" [","["),
"[ ","["),
" ]","]"),
"] ","]")</f>
        <v>"legalTermsAcceptedHeader": "We have finalised your quote using the information provided.",</v>
      </c>
      <c r="K39" s="26"/>
      <c r="L39" s="51" t="s">
        <v>590</v>
      </c>
    </row>
    <row r="40" spans="2:12" s="22" customFormat="1" ht="21" customHeight="1">
      <c r="B40" s="28" t="s">
        <v>759</v>
      </c>
      <c r="C40" s="27"/>
      <c r="D4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40" s="26" t="str">
        <f ca="1">IF(Table_Text[[#This Row],[Header]]="Yes","",IF(Table_Text[[#This Row],[Property]]&lt;&gt;"",SUBSTITUTE(Table_Text[[#This Row],[Type]]," ","")&amp;SUBSTITUTE(Table_Text[[#This Row],[Property]]," ",""),""))</f>
        <v>SidebarLegalTermsAcceptedLabel</v>
      </c>
      <c r="G4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"Your Quote"
        },</v>
      </c>
      <c r="H40" s="68" t="str">
        <f ca="1">SUBSTITUTE(SUBSTITUTE(SUBSTITUTE(SUBSTITUTE(SUBSTITUTE(SUBSTITUTE(SUBSTITUTE(SUBSTITUTE(
TRIM(CLEAN(Table_Text[[#This Row],[Config]])),
" {","{"),
"{ ","{"),
" }","}"),
"} ","}"),
" [","["),
"[ ","["),
" ]","]"),
"] ","]")</f>
        <v>"legalTermsAcceptedLabel":{"text": "Your Quote"},</v>
      </c>
      <c r="I4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"Your Quote",</v>
      </c>
      <c r="J40" s="26" t="str">
        <f ca="1">SUBSTITUTE(SUBSTITUTE(SUBSTITUTE(SUBSTITUTE(SUBSTITUTE(SUBSTITUTE(SUBSTITUTE(SUBSTITUTE(
TRIM(CLEAN(Table_Text[[#This Row],[Quote]])),
" {","{"),
"{ ","{"),
" }","}"),
"} ","}"),
" [","["),
"[ ","["),
" ]","]"),
"] ","]")</f>
        <v>"legalTermsAcceptedLabel": "Your Quote",</v>
      </c>
      <c r="K40" s="26"/>
      <c r="L40" s="51" t="s">
        <v>591</v>
      </c>
    </row>
    <row r="41" spans="2:12" s="22" customFormat="1" ht="21" customHeight="1">
      <c r="B41" s="28" t="s">
        <v>760</v>
      </c>
      <c r="C41" s="27"/>
      <c r="D4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41" s="26" t="str">
        <f ca="1">IF(Table_Text[[#This Row],[Header]]="Yes","",IF(Table_Text[[#This Row],[Property]]&lt;&gt;"",SUBSTITUTE(Table_Text[[#This Row],[Type]]," ","")&amp;SUBSTITUTE(Table_Text[[#This Row],[Property]]," ",""),""))</f>
        <v>SidebarLegalTermsAcceptedMessage</v>
      </c>
      <c r="G4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"To complete your purchase please follow the prompts."
        },</v>
      </c>
      <c r="H41" s="68" t="str">
        <f ca="1">SUBSTITUTE(SUBSTITUTE(SUBSTITUTE(SUBSTITUTE(SUBSTITUTE(SUBSTITUTE(SUBSTITUTE(SUBSTITUTE(
TRIM(CLEAN(Table_Text[[#This Row],[Config]])),
" {","{"),
"{ ","{"),
" }","}"),
"} ","}"),
" [","["),
"[ ","["),
" ]","]"),
"] ","]")</f>
        <v>"legalTermsAcceptedMessage":{"text": "To complete your purchase please follow the prompts."},</v>
      </c>
      <c r="I4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"To complete your purchase please follow the prompts.",</v>
      </c>
      <c r="J41" s="26" t="str">
        <f ca="1">SUBSTITUTE(SUBSTITUTE(SUBSTITUTE(SUBSTITUTE(SUBSTITUTE(SUBSTITUTE(SUBSTITUTE(SUBSTITUTE(
TRIM(CLEAN(Table_Text[[#This Row],[Quote]])),
" {","{"),
"{ ","{"),
" }","}"),
"} ","}"),
" [","["),
"[ ","["),
" ]","]"),
"] ","]")</f>
        <v>"legalTermsAcceptedMessage": "To complete your purchase please follow the prompts.",</v>
      </c>
      <c r="K41" s="26"/>
      <c r="L41" s="51" t="s">
        <v>766</v>
      </c>
    </row>
    <row r="42" spans="2:12" s="22" customFormat="1" ht="21" customHeight="1">
      <c r="B42" s="27" t="s">
        <v>1781</v>
      </c>
      <c r="C42" s="27"/>
      <c r="D4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reviewTriggeredHeader</v>
      </c>
      <c r="F42" s="26" t="str">
        <f ca="1">IF(Table_Text[[#This Row],[Header]]="Yes","",IF(Table_Text[[#This Row],[Property]]&lt;&gt;"",SUBSTITUTE(Table_Text[[#This Row],[Type]]," ","")&amp;SUBSTITUTE(Table_Text[[#This Row],[Property]]," ",""),""))</f>
        <v>SidebarReviewTriggeredHeader</v>
      </c>
      <c r="G4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"reviewTriggeredHeader": {
            "text": "We have calculated a premium based on the information you have provided."
        },</v>
      </c>
      <c r="H42" s="68" t="str">
        <f ca="1">SUBSTITUTE(SUBSTITUTE(SUBSTITUTE(SUBSTITUTE(SUBSTITUTE(SUBSTITUTE(SUBSTITUTE(SUBSTITUTE(
TRIM(CLEAN(Table_Text[[#This Row],[Config]])),
" {","{"),
"{ ","{"),
" }","}"),
"} ","}"),
" [","["),
"[ ","["),
" ]","]"),
"] ","]")</f>
        <v>"reviewTriggeredHeader":{"text": "We have calculated a premium based on the information you have provided."},</v>
      </c>
      <c r="I4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"reviewTriggeredHeader": "We have calculated a premium based on the information you have provided.",</v>
      </c>
      <c r="J42" s="26" t="str">
        <f ca="1">SUBSTITUTE(SUBSTITUTE(SUBSTITUTE(SUBSTITUTE(SUBSTITUTE(SUBSTITUTE(SUBSTITUTE(SUBSTITUTE(
TRIM(CLEAN(Table_Text[[#This Row],[Quote]])),
" {","{"),
"{ ","{"),
" }","}"),
"} ","}"),
" [","["),
"[ ","["),
" ]","]"),
"] ","]")</f>
        <v>"reviewTriggeredHeader": "We have calculated a premium based on the information you have provided.",</v>
      </c>
      <c r="K42" s="26"/>
      <c r="L42" s="52" t="s">
        <v>763</v>
      </c>
    </row>
    <row r="43" spans="2:12" s="22" customFormat="1" ht="21" customHeight="1">
      <c r="B43" s="27" t="s">
        <v>1782</v>
      </c>
      <c r="C43" s="27"/>
      <c r="D4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reviewTriggeredLabel</v>
      </c>
      <c r="F43" s="26" t="str">
        <f ca="1">IF(Table_Text[[#This Row],[Header]]="Yes","",IF(Table_Text[[#This Row],[Property]]&lt;&gt;"",SUBSTITUTE(Table_Text[[#This Row],[Type]]," ","")&amp;SUBSTITUTE(Table_Text[[#This Row],[Property]]," ",""),""))</f>
        <v>SidebarReviewTriggeredLabel</v>
      </c>
      <c r="G4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"reviewTriggeredLabel": {
            "text": "Quote For Review"
        },</v>
      </c>
      <c r="H43" s="68" t="str">
        <f ca="1">SUBSTITUTE(SUBSTITUTE(SUBSTITUTE(SUBSTITUTE(SUBSTITUTE(SUBSTITUTE(SUBSTITUTE(SUBSTITUTE(
TRIM(CLEAN(Table_Text[[#This Row],[Config]])),
" {","{"),
"{ ","{"),
" }","}"),
"} ","}"),
" [","["),
"[ ","["),
" ]","]"),
"] ","]")</f>
        <v>"reviewTriggeredLabel":{"text": "Quote For Review"},</v>
      </c>
      <c r="I4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"reviewTriggeredLabel": "Quote For Review",</v>
      </c>
      <c r="J43" s="26" t="str">
        <f ca="1">SUBSTITUTE(SUBSTITUTE(SUBSTITUTE(SUBSTITUTE(SUBSTITUTE(SUBSTITUTE(SUBSTITUTE(SUBSTITUTE(
TRIM(CLEAN(Table_Text[[#This Row],[Quote]])),
" {","{"),
"{ ","{"),
" }","}"),
"} ","}"),
" [","["),
"[ ","["),
" ]","]"),
"] ","]")</f>
        <v>"reviewTriggeredLabel": "Quote For Review",</v>
      </c>
      <c r="K43" s="26"/>
      <c r="L43" s="52" t="s">
        <v>1722</v>
      </c>
    </row>
    <row r="44" spans="2:12" s="22" customFormat="1" ht="21" customHeight="1">
      <c r="B44" s="242" t="s">
        <v>1783</v>
      </c>
      <c r="C44" s="27"/>
      <c r="D4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reviewTriggeredMessageDefault</v>
      </c>
      <c r="F44" s="26" t="str">
        <f ca="1">IF(Table_Text[[#This Row],[Header]]="Yes","",IF(Table_Text[[#This Row],[Property]]&lt;&gt;"",SUBSTITUTE(Table_Text[[#This Row],[Type]]," ","")&amp;SUBSTITUTE(Table_Text[[#This Row],[Property]]," ",""),""))</f>
        <v>SidebarReviewTriggeredMessageDefault</v>
      </c>
      <c r="G4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"reviewTriggeredMessageDefault": {
            "text": "Please complete the remaining questions and follow the prompts to be sent to us for review and finalisation."
        },</v>
      </c>
      <c r="H44" s="68" t="str">
        <f ca="1">SUBSTITUTE(SUBSTITUTE(SUBSTITUTE(SUBSTITUTE(SUBSTITUTE(SUBSTITUTE(SUBSTITUTE(SUBSTITUTE(
TRIM(CLEAN(Table_Text[[#This Row],[Config]])),
" {","{"),
"{ ","{"),
" }","}"),
"} ","}"),
" [","["),
"[ ","["),
" ]","]"),
"] ","]")</f>
        <v>"reviewTriggeredMessageDefault":{"text": "Please complete the remaining questions and follow the prompts to be sent to us for review and finalisation."},</v>
      </c>
      <c r="I4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"reviewTriggeredMessageDefault": "Please complete the remaining questions and follow the prompts to be sent to us for review and finalisation.",</v>
      </c>
      <c r="J44" s="26" t="str">
        <f ca="1">SUBSTITUTE(SUBSTITUTE(SUBSTITUTE(SUBSTITUTE(SUBSTITUTE(SUBSTITUTE(SUBSTITUTE(SUBSTITUTE(
TRIM(CLEAN(Table_Text[[#This Row],[Quote]])),
" {","{"),
"{ ","{"),
" }","}"),
"} ","}"),
" [","["),
"[ ","["),
" ]","]"),
"] ","]")</f>
        <v>"reviewTriggeredMessageDefault": "Please complete the remaining questions and follow the prompts to be sent to us for review and finalisation.",</v>
      </c>
      <c r="K44" s="26"/>
      <c r="L44" s="52" t="s">
        <v>1723</v>
      </c>
    </row>
    <row r="45" spans="2:12" s="22" customFormat="1" ht="21" customHeight="1">
      <c r="B45" s="242" t="s">
        <v>1784</v>
      </c>
      <c r="C45" s="27"/>
      <c r="D4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reviewTriggeredMessageAppendix</v>
      </c>
      <c r="F45" s="26" t="str">
        <f ca="1">IF(Table_Text[[#This Row],[Header]]="Yes","",IF(Table_Text[[#This Row],[Property]]&lt;&gt;"",SUBSTITUTE(Table_Text[[#This Row],[Type]]," ","")&amp;SUBSTITUTE(Table_Text[[#This Row],[Property]]," ",""),""))</f>
        <v>SidebarReviewTriggeredMessageAppendix</v>
      </c>
      <c r="G4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"reviewTriggeredMessageAppendix": {
            "text": "If you would like to discuss your quote with one of our representatives please request a call-back."
        },</v>
      </c>
      <c r="H45" s="68" t="str">
        <f ca="1">SUBSTITUTE(SUBSTITUTE(SUBSTITUTE(SUBSTITUTE(SUBSTITUTE(SUBSTITUTE(SUBSTITUTE(SUBSTITUTE(
TRIM(CLEAN(Table_Text[[#This Row],[Config]])),
" {","{"),
"{ ","{"),
" }","}"),
"} ","}"),
" [","["),
"[ ","["),
" ]","]"),
"] ","]")</f>
        <v>"reviewTriggeredMessageAppendix":{"text": "If you would like to discuss your quote with one of our representatives please request a call-back."},</v>
      </c>
      <c r="I4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"reviewTriggeredMessageAppendix": "If you would like to discuss your quote with one of our representatives please request a call-back.",</v>
      </c>
      <c r="J45" s="26" t="str">
        <f ca="1">SUBSTITUTE(SUBSTITUTE(SUBSTITUTE(SUBSTITUTE(SUBSTITUTE(SUBSTITUTE(SUBSTITUTE(SUBSTITUTE(
TRIM(CLEAN(Table_Text[[#This Row],[Quote]])),
" {","{"),
"{ ","{"),
" }","}"),
"} ","}"),
" [","["),
"[ ","["),
" ]","]"),
"] ","]")</f>
        <v>"reviewTriggeredMessageAppendix": "If you would like to discuss your quote with one of our representatives please request a call-back.",</v>
      </c>
      <c r="K45" s="26"/>
      <c r="L45" s="243" t="s">
        <v>995</v>
      </c>
    </row>
    <row r="46" spans="2:12" s="22" customFormat="1" ht="21" customHeight="1">
      <c r="B46" s="278" t="s">
        <v>1785</v>
      </c>
      <c r="C46" s="27"/>
      <c r="D4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endorsementTriggeredHeader</v>
      </c>
      <c r="F46" s="26" t="str">
        <f ca="1">IF(Table_Text[[#This Row],[Header]]="Yes","",IF(Table_Text[[#This Row],[Property]]&lt;&gt;"",SUBSTITUTE(Table_Text[[#This Row],[Type]]," ","")&amp;SUBSTITUTE(Table_Text[[#This Row],[Property]]," ",""),""))</f>
        <v>SidebarEndorsementTriggeredHeader</v>
      </c>
      <c r="G4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"endorsementTriggeredHeader": {
            "text": "Your quote needs to be referred by one of our representatives."
        },</v>
      </c>
      <c r="H46" s="68" t="str">
        <f ca="1">SUBSTITUTE(SUBSTITUTE(SUBSTITUTE(SUBSTITUTE(SUBSTITUTE(SUBSTITUTE(SUBSTITUTE(SUBSTITUTE(
TRIM(CLEAN(Table_Text[[#This Row],[Config]])),
" {","{"),
"{ ","{"),
" }","}"),
"} ","}"),
" [","["),
"[ ","["),
" ]","]"),
"] ","]")</f>
        <v>"endorsementTriggeredHeader":{"text": "Your quote needs to be referred by one of our representatives."},</v>
      </c>
      <c r="I4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"endorsementTriggeredHeader": "Your quote needs to be referred by one of our representatives.",</v>
      </c>
      <c r="J46" s="26" t="str">
        <f ca="1">SUBSTITUTE(SUBSTITUTE(SUBSTITUTE(SUBSTITUTE(SUBSTITUTE(SUBSTITUTE(SUBSTITUTE(SUBSTITUTE(
TRIM(CLEAN(Table_Text[[#This Row],[Quote]])),
" {","{"),
"{ ","{"),
" }","}"),
"} ","}"),
" [","["),
"[ ","["),
" ]","]"),
"] ","]")</f>
        <v>"endorsementTriggeredHeader": "Your quote needs to be referred by one of our representatives.",</v>
      </c>
      <c r="K46" s="27"/>
      <c r="L46" s="52" t="s">
        <v>1751</v>
      </c>
    </row>
    <row r="47" spans="2:12" s="22" customFormat="1" ht="21" customHeight="1">
      <c r="B47" s="278" t="s">
        <v>1786</v>
      </c>
      <c r="C47" s="27"/>
      <c r="D4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endorsementTriggeredLabel</v>
      </c>
      <c r="F47" s="26" t="str">
        <f ca="1">IF(Table_Text[[#This Row],[Header]]="Yes","",IF(Table_Text[[#This Row],[Property]]&lt;&gt;"",SUBSTITUTE(Table_Text[[#This Row],[Type]]," ","")&amp;SUBSTITUTE(Table_Text[[#This Row],[Property]]," ",""),""))</f>
        <v>SidebarEndorsementTriggeredLabel</v>
      </c>
      <c r="G4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"endorsementTriggeredLabel": {
            "text": "Quote For Referral"
        },</v>
      </c>
      <c r="H47" s="26" t="str">
        <f ca="1">SUBSTITUTE(SUBSTITUTE(SUBSTITUTE(SUBSTITUTE(SUBSTITUTE(SUBSTITUTE(SUBSTITUTE(SUBSTITUTE(
TRIM(CLEAN(Table_Text[[#This Row],[Config]])),
" {","{"),
"{ ","{"),
" }","}"),
"} ","}"),
" [","["),
"[ ","["),
" ]","]"),
"] ","]")</f>
        <v>"endorsementTriggeredLabel":{"text": "Quote For Referral"},</v>
      </c>
      <c r="I4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"endorsementTriggeredLabel": "Quote For Referral",</v>
      </c>
      <c r="J47" s="26" t="str">
        <f ca="1">SUBSTITUTE(SUBSTITUTE(SUBSTITUTE(SUBSTITUTE(SUBSTITUTE(SUBSTITUTE(SUBSTITUTE(SUBSTITUTE(
TRIM(CLEAN(Table_Text[[#This Row],[Quote]])),
" {","{"),
"{ ","{"),
" }","}"),
"} ","}"),
" [","["),
"[ ","["),
" ]","]"),
"] ","]")</f>
        <v>"endorsementTriggeredLabel": "Quote For Referral",</v>
      </c>
      <c r="K47" s="27"/>
      <c r="L47" s="52" t="s">
        <v>1752</v>
      </c>
    </row>
    <row r="48" spans="2:12" s="22" customFormat="1" ht="21" customHeight="1">
      <c r="B48" s="278" t="s">
        <v>1787</v>
      </c>
      <c r="C48" s="27"/>
      <c r="D4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endorsementTriggeredMessageDefault</v>
      </c>
      <c r="F48" s="26" t="str">
        <f ca="1">IF(Table_Text[[#This Row],[Header]]="Yes","",IF(Table_Text[[#This Row],[Property]]&lt;&gt;"",SUBSTITUTE(Table_Text[[#This Row],[Type]]," ","")&amp;SUBSTITUTE(Table_Text[[#This Row],[Property]]," ",""),""))</f>
        <v>SidebarEndorsementTriggeredMessageDefault</v>
      </c>
      <c r="G4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"endorsementTriggeredMessageDefault": {
            "text": "Based on your selections your quote needs to be to our underwriter before you can complete your purchase."
        },</v>
      </c>
      <c r="H48" s="26" t="str">
        <f ca="1">SUBSTITUTE(SUBSTITUTE(SUBSTITUTE(SUBSTITUTE(SUBSTITUTE(SUBSTITUTE(SUBSTITUTE(SUBSTITUTE(
TRIM(CLEAN(Table_Text[[#This Row],[Config]])),
" {","{"),
"{ ","{"),
" }","}"),
"} ","}"),
" [","["),
"[ ","["),
" ]","]"),
"] ","]")</f>
        <v>"endorsementTriggeredMessageDefault":{"text": "Based on your selections your quote needs to be to our underwriter before you can complete your purchase."},</v>
      </c>
      <c r="I4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"endorsementTriggeredMessageDefault": "Based on your selections your quote needs to be to our underwriter before you can complete your purchase.",</v>
      </c>
      <c r="J48" s="26" t="str">
        <f ca="1">SUBSTITUTE(SUBSTITUTE(SUBSTITUTE(SUBSTITUTE(SUBSTITUTE(SUBSTITUTE(SUBSTITUTE(SUBSTITUTE(
TRIM(CLEAN(Table_Text[[#This Row],[Quote]])),
" {","{"),
"{ ","{"),
" }","}"),
"} ","}"),
" [","["),
"[ ","["),
" ]","]"),
"] ","]")</f>
        <v>"endorsementTriggeredMessageDefault": "Based on your selections your quote needs to be to our underwriter before you can complete your purchase.",</v>
      </c>
      <c r="K48" s="27"/>
      <c r="L48" s="52" t="s">
        <v>1753</v>
      </c>
    </row>
    <row r="49" spans="2:12" s="22" customFormat="1" ht="21" customHeight="1">
      <c r="B49" s="278" t="s">
        <v>1788</v>
      </c>
      <c r="C49" s="27"/>
      <c r="D4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endorsementTriggeredMessageAppendix</v>
      </c>
      <c r="F49" s="26" t="str">
        <f ca="1">IF(Table_Text[[#This Row],[Header]]="Yes","",IF(Table_Text[[#This Row],[Property]]&lt;&gt;"",SUBSTITUTE(Table_Text[[#This Row],[Type]]," ","")&amp;SUBSTITUTE(Table_Text[[#This Row],[Property]]," ",""),""))</f>
        <v>SidebarEndorsementTriggeredMessageAppendix</v>
      </c>
      <c r="G4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"endorsementTriggeredMessageAppendix": {
            "text": "If you would like to discuss your quote with one of our representatives please request a call-back."
        },</v>
      </c>
      <c r="H49" s="68" t="str">
        <f ca="1">SUBSTITUTE(SUBSTITUTE(SUBSTITUTE(SUBSTITUTE(SUBSTITUTE(SUBSTITUTE(SUBSTITUTE(SUBSTITUTE(
TRIM(CLEAN(Table_Text[[#This Row],[Config]])),
" {","{"),
"{ ","{"),
" }","}"),
"} ","}"),
" [","["),
"[ ","["),
" ]","]"),
"] ","]")</f>
        <v>"endorsementTriggeredMessageAppendix":{"text": "If you would like to discuss your quote with one of our representatives please request a call-back."},</v>
      </c>
      <c r="I4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"endorsementTriggeredMessageAppendix": "If you would like to discuss your quote with one of our representatives please request a call-back.",</v>
      </c>
      <c r="J49" s="26" t="str">
        <f ca="1">SUBSTITUTE(SUBSTITUTE(SUBSTITUTE(SUBSTITUTE(SUBSTITUTE(SUBSTITUTE(SUBSTITUTE(SUBSTITUTE(
TRIM(CLEAN(Table_Text[[#This Row],[Quote]])),
" {","{"),
"{ ","{"),
" }","}"),
"} ","}"),
" [","["),
"[ ","["),
" ]","]"),
"] ","]")</f>
        <v>"endorsementTriggeredMessageAppendix": "If you would like to discuss your quote with one of our representatives please request a call-back.",</v>
      </c>
      <c r="K49" s="27"/>
      <c r="L49" s="243" t="s">
        <v>995</v>
      </c>
    </row>
    <row r="50" spans="2:12" s="22" customFormat="1" ht="21" customHeight="1">
      <c r="B50" s="27" t="s">
        <v>1789</v>
      </c>
      <c r="C50" s="27"/>
      <c r="D5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declineTriggeredHeader</v>
      </c>
      <c r="F50" s="26" t="str">
        <f ca="1">IF(Table_Text[[#This Row],[Header]]="Yes","",IF(Table_Text[[#This Row],[Property]]&lt;&gt;"",SUBSTITUTE(Table_Text[[#This Row],[Type]]," ","")&amp;SUBSTITUTE(Table_Text[[#This Row],[Property]]," ",""),""))</f>
        <v>SidebarDeclineTriggeredHeader</v>
      </c>
      <c r="G5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"declineTriggeredHeader": {
            "text": "We cannot generate your quote."
        },</v>
      </c>
      <c r="H50" s="68" t="str">
        <f ca="1">SUBSTITUTE(SUBSTITUTE(SUBSTITUTE(SUBSTITUTE(SUBSTITUTE(SUBSTITUTE(SUBSTITUTE(SUBSTITUTE(
TRIM(CLEAN(Table_Text[[#This Row],[Config]])),
" {","{"),
"{ ","{"),
" }","}"),
"} ","}"),
" [","["),
"[ ","["),
" ]","]"),
"] ","]")</f>
        <v>"declineTriggeredHeader":{"text": "We cannot generate your quote."},</v>
      </c>
      <c r="I5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"declineTriggeredHeader": "We cannot generate your quote.",</v>
      </c>
      <c r="J50" s="26" t="str">
        <f ca="1">SUBSTITUTE(SUBSTITUTE(SUBSTITUTE(SUBSTITUTE(SUBSTITUTE(SUBSTITUTE(SUBSTITUTE(SUBSTITUTE(
TRIM(CLEAN(Table_Text[[#This Row],[Quote]])),
" {","{"),
"{ ","{"),
" }","}"),
"} ","}"),
" [","["),
"[ ","["),
" ]","]"),
"] ","]")</f>
        <v>"declineTriggeredHeader": "We cannot generate your quote.",</v>
      </c>
      <c r="K50" s="27"/>
      <c r="L50" s="52" t="s">
        <v>595</v>
      </c>
    </row>
    <row r="51" spans="2:12" s="22" customFormat="1" ht="21" customHeight="1">
      <c r="B51" s="27" t="s">
        <v>1790</v>
      </c>
      <c r="C51" s="27"/>
      <c r="D5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declineTriggeredLabel</v>
      </c>
      <c r="F51" s="26" t="str">
        <f ca="1">IF(Table_Text[[#This Row],[Header]]="Yes","",IF(Table_Text[[#This Row],[Property]]&lt;&gt;"",SUBSTITUTE(Table_Text[[#This Row],[Type]]," ","")&amp;SUBSTITUTE(Table_Text[[#This Row],[Property]]," ",""),""))</f>
        <v>SidebarDeclineTriggeredLabel</v>
      </c>
      <c r="G5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"declineTriggeredLabel": {
            "text": "Quote Declined"
        },</v>
      </c>
      <c r="H51" s="68" t="str">
        <f ca="1">SUBSTITUTE(SUBSTITUTE(SUBSTITUTE(SUBSTITUTE(SUBSTITUTE(SUBSTITUTE(SUBSTITUTE(SUBSTITUTE(
TRIM(CLEAN(Table_Text[[#This Row],[Config]])),
" {","{"),
"{ ","{"),
" }","}"),
"} ","}"),
" [","["),
"[ ","["),
" ]","]"),
"] ","]")</f>
        <v>"declineTriggeredLabel":{"text": "Quote Declined"},</v>
      </c>
      <c r="I5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"declineTriggeredLabel": "Quote Declined",</v>
      </c>
      <c r="J51" s="26" t="str">
        <f ca="1">SUBSTITUTE(SUBSTITUTE(SUBSTITUTE(SUBSTITUTE(SUBSTITUTE(SUBSTITUTE(SUBSTITUTE(SUBSTITUTE(
TRIM(CLEAN(Table_Text[[#This Row],[Quote]])),
" {","{"),
"{ ","{"),
" }","}"),
"} ","}"),
" [","["),
"[ ","["),
" ]","]"),
"] ","]")</f>
        <v>"declineTriggeredLabel": "Quote Declined",</v>
      </c>
      <c r="K51" s="27"/>
      <c r="L51" s="52" t="s">
        <v>596</v>
      </c>
    </row>
    <row r="52" spans="2:12" s="22" customFormat="1" ht="21" customHeight="1">
      <c r="B52" s="27" t="s">
        <v>1791</v>
      </c>
      <c r="C52" s="27"/>
      <c r="D5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declineTriggeredMessageDefault</v>
      </c>
      <c r="F52" s="26" t="str">
        <f ca="1">IF(Table_Text[[#This Row],[Header]]="Yes","",IF(Table_Text[[#This Row],[Property]]&lt;&gt;"",SUBSTITUTE(Table_Text[[#This Row],[Type]]," ","")&amp;SUBSTITUTE(Table_Text[[#This Row],[Property]]," ",""),""))</f>
        <v>SidebarDeclineTriggeredMessageDefault</v>
      </c>
      <c r="G5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"declineTriggeredMessageDefault": {
            "text": "Unfortunately you are ineligible to purchase this insurance product based on your selections."
        },</v>
      </c>
      <c r="H52" s="68" t="str">
        <f ca="1">SUBSTITUTE(SUBSTITUTE(SUBSTITUTE(SUBSTITUTE(SUBSTITUTE(SUBSTITUTE(SUBSTITUTE(SUBSTITUTE(
TRIM(CLEAN(Table_Text[[#This Row],[Config]])),
" {","{"),
"{ ","{"),
" }","}"),
"} ","}"),
" [","["),
"[ ","["),
" ]","]"),
"] ","]")</f>
        <v>"declineTriggeredMessageDefault":{"text": "Unfortunately you are ineligible to purchase this insurance product based on your selections."},</v>
      </c>
      <c r="I5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"declineTriggeredMessageDefault": "Unfortunately you are ineligible to purchase this insurance product based on your selections.",</v>
      </c>
      <c r="J52" s="26" t="str">
        <f ca="1">SUBSTITUTE(SUBSTITUTE(SUBSTITUTE(SUBSTITUTE(SUBSTITUTE(SUBSTITUTE(SUBSTITUTE(SUBSTITUTE(
TRIM(CLEAN(Table_Text[[#This Row],[Quote]])),
" {","{"),
"{ ","{"),
" }","}"),
"} ","}"),
" [","["),
"[ ","["),
" ]","]"),
"] ","]")</f>
        <v>"declineTriggeredMessageDefault": "Unfortunately you are ineligible to purchase this insurance product based on your selections.",</v>
      </c>
      <c r="K52" s="27"/>
      <c r="L52" s="171" t="s">
        <v>597</v>
      </c>
    </row>
    <row r="53" spans="2:12" s="22" customFormat="1" ht="21" customHeight="1">
      <c r="B53" s="27" t="s">
        <v>1792</v>
      </c>
      <c r="C53" s="27"/>
      <c r="D5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declineTriggeredMessageAppendix</v>
      </c>
      <c r="F53" s="26" t="str">
        <f ca="1">IF(Table_Text[[#This Row],[Header]]="Yes","",IF(Table_Text[[#This Row],[Property]]&lt;&gt;"",SUBSTITUTE(Table_Text[[#This Row],[Type]]," ","")&amp;SUBSTITUTE(Table_Text[[#This Row],[Property]]," ",""),""))</f>
        <v>SidebarDeclineTriggeredMessageAppendix</v>
      </c>
      <c r="G5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"declineTriggeredMessageAppendix": {
            "text": "However, if you enter your contact details one of our qualified insurance experts will assist you in exploring alternative insurance products that may suit your situation."
        },</v>
      </c>
      <c r="H53" s="68" t="str">
        <f ca="1">SUBSTITUTE(SUBSTITUTE(SUBSTITUTE(SUBSTITUTE(SUBSTITUTE(SUBSTITUTE(SUBSTITUTE(SUBSTITUTE(
TRIM(CLEAN(Table_Text[[#This Row],[Config]])),
" {","{"),
"{ ","{"),
" }","}"),
"} ","}"),
" [","["),
"[ ","["),
" ]","]"),
"] ","]")</f>
        <v>"declineTriggeredMessageAppendix":{"text": "However, if you enter your contact details one of our qualified insurance experts will assist you in exploring alternative insurance products that may suit your situation."},</v>
      </c>
      <c r="I5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"declineTriggeredMessageAppendix": "However, if you enter your contact details one of our qualified insurance experts will assist you in exploring alternative insurance products that may suit your situation.",</v>
      </c>
      <c r="J53" s="26" t="str">
        <f ca="1">SUBSTITUTE(SUBSTITUTE(SUBSTITUTE(SUBSTITUTE(SUBSTITUTE(SUBSTITUTE(SUBSTITUTE(SUBSTITUTE(
TRIM(CLEAN(Table_Text[[#This Row],[Quote]])),
" {","{"),
"{ ","{"),
" }","}"),
"} ","}"),
" [","["),
"[ ","["),
" ]","]"),
"] ","]")</f>
        <v>"declineTriggeredMessageAppendix": "However, if you enter your contact details one of our qualified insurance experts will assist you in exploring alternative insurance products that may suit your situation.",</v>
      </c>
      <c r="K53" s="27"/>
      <c r="L53" s="171" t="s">
        <v>598</v>
      </c>
    </row>
    <row r="54" spans="2:12" s="22" customFormat="1" ht="21" customHeight="1">
      <c r="B54" s="27" t="s">
        <v>1793</v>
      </c>
      <c r="C54" s="27"/>
      <c r="D5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errorTriggeredHeader</v>
      </c>
      <c r="F54" s="26" t="str">
        <f ca="1">IF(Table_Text[[#This Row],[Header]]="Yes","",IF(Table_Text[[#This Row],[Property]]&lt;&gt;"",SUBSTITUTE(Table_Text[[#This Row],[Type]]," ","")&amp;SUBSTITUTE(Table_Text[[#This Row],[Property]]," ",""),""))</f>
        <v>SidebarErrorTriggeredHeader</v>
      </c>
      <c r="G5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"errorTriggeredHeader": {
            "text": "We cannot generate your quote online."
        },</v>
      </c>
      <c r="H54" s="68" t="str">
        <f ca="1">SUBSTITUTE(SUBSTITUTE(SUBSTITUTE(SUBSTITUTE(SUBSTITUTE(SUBSTITUTE(SUBSTITUTE(SUBSTITUTE(
TRIM(CLEAN(Table_Text[[#This Row],[Config]])),
" {","{"),
"{ ","{"),
" }","}"),
"} ","}"),
" [","["),
"[ ","["),
" ]","]"),
"] ","]")</f>
        <v>"errorTriggeredHeader":{"text": "We cannot generate your quote online."},</v>
      </c>
      <c r="I5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"errorTriggeredHeader": "We cannot generate your quote online.",</v>
      </c>
      <c r="J54" s="26" t="str">
        <f ca="1">SUBSTITUTE(SUBSTITUTE(SUBSTITUTE(SUBSTITUTE(SUBSTITUTE(SUBSTITUTE(SUBSTITUTE(SUBSTITUTE(
TRIM(CLEAN(Table_Text[[#This Row],[Quote]])),
" {","{"),
"{ ","{"),
" }","}"),
"} ","}"),
" [","["),
"[ ","["),
" ]","]"),
"] ","]")</f>
        <v>"errorTriggeredHeader": "We cannot generate your quote online.",</v>
      </c>
      <c r="K54" s="27"/>
      <c r="L54" s="52" t="s">
        <v>593</v>
      </c>
    </row>
    <row r="55" spans="2:12" s="22" customFormat="1" ht="21" customHeight="1">
      <c r="B55" s="27" t="s">
        <v>1794</v>
      </c>
      <c r="C55" s="27"/>
      <c r="D5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errorTriggeredLabel</v>
      </c>
      <c r="F55" s="26" t="str">
        <f ca="1">IF(Table_Text[[#This Row],[Header]]="Yes","",IF(Table_Text[[#This Row],[Property]]&lt;&gt;"",SUBSTITUTE(Table_Text[[#This Row],[Type]]," ","")&amp;SUBSTITUTE(Table_Text[[#This Row],[Property]]," ",""),""))</f>
        <v>SidebarErrorTriggeredLabel</v>
      </c>
      <c r="G5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"errorTriggeredLabel": {
            "text": "Calculation Error"
        },</v>
      </c>
      <c r="H55" s="68" t="str">
        <f ca="1">SUBSTITUTE(SUBSTITUTE(SUBSTITUTE(SUBSTITUTE(SUBSTITUTE(SUBSTITUTE(SUBSTITUTE(SUBSTITUTE(
TRIM(CLEAN(Table_Text[[#This Row],[Config]])),
" {","{"),
"{ ","{"),
" }","}"),
"} ","}"),
" [","["),
"[ ","["),
" ]","]"),
"] ","]")</f>
        <v>"errorTriggeredLabel":{"text": "Calculation Error"},</v>
      </c>
      <c r="I5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"errorTriggeredLabel": "Calculation Error",</v>
      </c>
      <c r="J55" s="26" t="str">
        <f ca="1">SUBSTITUTE(SUBSTITUTE(SUBSTITUTE(SUBSTITUTE(SUBSTITUTE(SUBSTITUTE(SUBSTITUTE(SUBSTITUTE(
TRIM(CLEAN(Table_Text[[#This Row],[Quote]])),
" {","{"),
"{ ","{"),
" }","}"),
"} ","}"),
" [","["),
"[ ","["),
" ]","]"),
"] ","]")</f>
        <v>"errorTriggeredLabel": "Calculation Error",</v>
      </c>
      <c r="K55" s="27"/>
      <c r="L55" s="52" t="s">
        <v>599</v>
      </c>
    </row>
    <row r="56" spans="2:12" s="22" customFormat="1" ht="21" customHeight="1">
      <c r="B56" s="27" t="s">
        <v>1795</v>
      </c>
      <c r="C56" s="27"/>
      <c r="D5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errorTriggeredMessageDefault</v>
      </c>
      <c r="F56" s="26" t="str">
        <f ca="1">IF(Table_Text[[#This Row],[Header]]="Yes","",IF(Table_Text[[#This Row],[Property]]&lt;&gt;"",SUBSTITUTE(Table_Text[[#This Row],[Type]]," ","")&amp;SUBSTITUTE(Table_Text[[#This Row],[Property]]," ",""),""))</f>
        <v>SidebarErrorTriggeredMessageDefault</v>
      </c>
      <c r="G5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"errorTriggeredMessageDefault": {
            "text": "Unfortunately our online channel cannot provide you with a quote based of your selections."
        },</v>
      </c>
      <c r="H56" s="68" t="str">
        <f ca="1">SUBSTITUTE(SUBSTITUTE(SUBSTITUTE(SUBSTITUTE(SUBSTITUTE(SUBSTITUTE(SUBSTITUTE(SUBSTITUTE(
TRIM(CLEAN(Table_Text[[#This Row],[Config]])),
" {","{"),
"{ ","{"),
" }","}"),
"} ","}"),
" [","["),
"[ ","["),
" ]","]"),
"] ","]")</f>
        <v>"errorTriggeredMessageDefault":{"text": "Unfortunately our online channel cannot provide you with a quote based of your selections."},</v>
      </c>
      <c r="I5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"errorTriggeredMessageDefault": "Unfortunately our online channel cannot provide you with a quote based of your selections.",</v>
      </c>
      <c r="J56" s="26" t="str">
        <f ca="1">SUBSTITUTE(SUBSTITUTE(SUBSTITUTE(SUBSTITUTE(SUBSTITUTE(SUBSTITUTE(SUBSTITUTE(SUBSTITUTE(
TRIM(CLEAN(Table_Text[[#This Row],[Quote]])),
" {","{"),
"{ ","{"),
" }","}"),
"} ","}"),
" [","["),
"[ ","["),
" ]","]"),
"] ","]")</f>
        <v>"errorTriggeredMessageDefault": "Unfortunately our online channel cannot provide you with a quote based of your selections.",</v>
      </c>
      <c r="K56" s="27"/>
      <c r="L56" s="171" t="s">
        <v>594</v>
      </c>
    </row>
    <row r="57" spans="2:12" s="22" customFormat="1" ht="21" customHeight="1">
      <c r="B57" s="27" t="s">
        <v>1796</v>
      </c>
      <c r="C57" s="27"/>
      <c r="D5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errorTriggeredMessageAppendix</v>
      </c>
      <c r="F57" s="26" t="str">
        <f ca="1">IF(Table_Text[[#This Row],[Header]]="Yes","",IF(Table_Text[[#This Row],[Property]]&lt;&gt;"",SUBSTITUTE(Table_Text[[#This Row],[Type]]," ","")&amp;SUBSTITUTE(Table_Text[[#This Row],[Property]]," ",""),""))</f>
        <v>SidebarErrorTriggeredMessageAppendix</v>
      </c>
      <c r="G5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"errorTriggeredMessageAppendix": {
            "text": "However, if you enter your contact details one of our qualified insurance experts will assist you in completing your purchase offline."
        },</v>
      </c>
      <c r="H57" s="68" t="str">
        <f ca="1">SUBSTITUTE(SUBSTITUTE(SUBSTITUTE(SUBSTITUTE(SUBSTITUTE(SUBSTITUTE(SUBSTITUTE(SUBSTITUTE(
TRIM(CLEAN(Table_Text[[#This Row],[Config]])),
" {","{"),
"{ ","{"),
" }","}"),
"} ","}"),
" [","["),
"[ ","["),
" ]","]"),
"] ","]")</f>
        <v>"errorTriggeredMessageAppendix":{"text": "However, if you enter your contact details one of our qualified insurance experts will assist you in completing your purchase offline."},</v>
      </c>
      <c r="I5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"errorTriggeredMessageAppendix": "However, if you enter your contact details one of our qualified insurance experts will assist you in completing your purchase offline.",</v>
      </c>
      <c r="J57" s="26" t="str">
        <f ca="1">SUBSTITUTE(SUBSTITUTE(SUBSTITUTE(SUBSTITUTE(SUBSTITUTE(SUBSTITUTE(SUBSTITUTE(SUBSTITUTE(
TRIM(CLEAN(Table_Text[[#This Row],[Quote]])),
" {","{"),
"{ ","{"),
" }","}"),
"} ","}"),
" [","["),
"[ ","["),
" ]","]"),
"] ","]")</f>
        <v>"errorTriggeredMessageAppendix": "However, if you enter your contact details one of our qualified insurance experts will assist you in completing your purchase offline.",</v>
      </c>
      <c r="K57" s="27"/>
      <c r="L57" s="171" t="s">
        <v>592</v>
      </c>
    </row>
    <row r="58" spans="2:12" s="22" customFormat="1" ht="21" customHeight="1">
      <c r="B58" s="27" t="s">
        <v>993</v>
      </c>
      <c r="C58" s="27"/>
      <c r="D5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reviewHeader</v>
      </c>
      <c r="F58" s="26" t="str">
        <f ca="1">IF(Table_Text[[#This Row],[Header]]="Yes","",IF(Table_Text[[#This Row],[Property]]&lt;&gt;"",SUBSTITUTE(Table_Text[[#This Row],[Type]]," ","")&amp;SUBSTITUTE(Table_Text[[#This Row],[Property]]," ",""),""))</f>
        <v>SidebarReviewHeader</v>
      </c>
      <c r="G5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"reviewHeader": {
            "text": "Please review the details of this application."
        },</v>
      </c>
      <c r="H58" s="68" t="str">
        <f ca="1">SUBSTITUTE(SUBSTITUTE(SUBSTITUTE(SUBSTITUTE(SUBSTITUTE(SUBSTITUTE(SUBSTITUTE(SUBSTITUTE(
TRIM(CLEAN(Table_Text[[#This Row],[Config]])),
" {","{"),
"{ ","{"),
" }","}"),
"} ","}"),
" [","["),
"[ ","["),
" ]","]"),
"] ","]")</f>
        <v>"reviewHeader":{"text": "Please review the details of this application."},</v>
      </c>
      <c r="I5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"reviewHeader": "Please review the details of this application.",</v>
      </c>
      <c r="J58" s="26" t="str">
        <f ca="1">SUBSTITUTE(SUBSTITUTE(SUBSTITUTE(SUBSTITUTE(SUBSTITUTE(SUBSTITUTE(SUBSTITUTE(SUBSTITUTE(
TRIM(CLEAN(Table_Text[[#This Row],[Quote]])),
" {","{"),
"{ ","{"),
" }","}"),
"} ","}"),
" [","["),
"[ ","["),
" ]","]"),
"] ","]")</f>
        <v>"reviewHeader": "Please review the details of this application.",</v>
      </c>
      <c r="K58" s="26"/>
      <c r="L58" s="52" t="s">
        <v>1797</v>
      </c>
    </row>
    <row r="59" spans="2:12" s="22" customFormat="1" ht="21" customHeight="1">
      <c r="B59" s="27" t="s">
        <v>994</v>
      </c>
      <c r="C59" s="27"/>
      <c r="D5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reviewLabel</v>
      </c>
      <c r="F59" s="26" t="str">
        <f ca="1">IF(Table_Text[[#This Row],[Header]]="Yes","",IF(Table_Text[[#This Row],[Property]]&lt;&gt;"",SUBSTITUTE(Table_Text[[#This Row],[Type]]," ","")&amp;SUBSTITUTE(Table_Text[[#This Row],[Property]]," ",""),""))</f>
        <v>SidebarReviewLabel</v>
      </c>
      <c r="G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"reviewLabel": {
            "text": "Calculated Premium"
        },</v>
      </c>
      <c r="H59" s="68" t="str">
        <f ca="1">SUBSTITUTE(SUBSTITUTE(SUBSTITUTE(SUBSTITUTE(SUBSTITUTE(SUBSTITUTE(SUBSTITUTE(SUBSTITUTE(
TRIM(CLEAN(Table_Text[[#This Row],[Config]])),
" {","{"),
"{ ","{"),
" }","}"),
"} ","}"),
" [","["),
"[ ","["),
" ]","]"),
"] ","]")</f>
        <v>"reviewLabel":{"text": "Calculated Premium"},</v>
      </c>
      <c r="I5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"reviewLabel": "Calculated Premium",</v>
      </c>
      <c r="J59" s="26" t="str">
        <f ca="1">SUBSTITUTE(SUBSTITUTE(SUBSTITUTE(SUBSTITUTE(SUBSTITUTE(SUBSTITUTE(SUBSTITUTE(SUBSTITUTE(
TRIM(CLEAN(Table_Text[[#This Row],[Quote]])),
" {","{"),
"{ ","{"),
" }","}"),
"} ","}"),
" [","["),
"[ ","["),
" ]","]"),
"] ","]")</f>
        <v>"reviewLabel": "Calculated Premium",</v>
      </c>
      <c r="K59" s="26"/>
      <c r="L59" s="52" t="s">
        <v>1798</v>
      </c>
    </row>
    <row r="60" spans="2:12" s="22" customFormat="1" ht="21" customHeight="1">
      <c r="B60" s="27" t="s">
        <v>900</v>
      </c>
      <c r="C60" s="27"/>
      <c r="D6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reviewMessage</v>
      </c>
      <c r="F60" s="26" t="str">
        <f ca="1">IF(Table_Text[[#This Row],[Header]]="Yes","",IF(Table_Text[[#This Row],[Property]]&lt;&gt;"",SUBSTITUTE(Table_Text[[#This Row],[Type]]," ","")&amp;SUBSTITUTE(Table_Text[[#This Row],[Property]]," ",""),""))</f>
        <v>SidebarReviewMessage</v>
      </c>
      <c r="G6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"reviewMessage": {
            "text": "Please review the details of this application. When ready, please approve, decline, or return the quote to the customer to request more information."
        },</v>
      </c>
      <c r="H60" s="68" t="str">
        <f ca="1">SUBSTITUTE(SUBSTITUTE(SUBSTITUTE(SUBSTITUTE(SUBSTITUTE(SUBSTITUTE(SUBSTITUTE(SUBSTITUTE(
TRIM(CLEAN(Table_Text[[#This Row],[Config]])),
" {","{"),
"{ ","{"),
" }","}"),
"} ","}"),
" [","["),
"[ ","["),
" ]","]"),
"] ","]")</f>
        <v>"reviewMessage":{"text": "Please review the details of this application. When ready, please approve, decline, or return the quote to the customer to request more information."},</v>
      </c>
      <c r="I6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"reviewMessage": "Please review the details of this application. When ready, please approve, decline, or return the quote to the customer to request more information.",</v>
      </c>
      <c r="J60" s="26" t="str">
        <f ca="1">SUBSTITUTE(SUBSTITUTE(SUBSTITUTE(SUBSTITUTE(SUBSTITUTE(SUBSTITUTE(SUBSTITUTE(SUBSTITUTE(
TRIM(CLEAN(Table_Text[[#This Row],[Quote]])),
" {","{"),
"{ ","{"),
" }","}"),
"} ","}"),
" [","["),
"[ ","["),
" ]","]"),
"] ","]")</f>
        <v>"reviewMessage": "Please review the details of this application. When ready, please approve, decline, or return the quote to the customer to request more information.",</v>
      </c>
      <c r="K60" s="26"/>
      <c r="L60" s="52" t="s">
        <v>1799</v>
      </c>
    </row>
    <row r="61" spans="2:12" s="22" customFormat="1" ht="21" customHeight="1">
      <c r="B61" s="27" t="s">
        <v>1844</v>
      </c>
      <c r="C61" s="27"/>
      <c r="D6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reviewMessageDefault</v>
      </c>
      <c r="F61" s="26" t="str">
        <f ca="1">IF(Table_Text[[#This Row],[Header]]="Yes","",IF(Table_Text[[#This Row],[Property]]&lt;&gt;"",SUBSTITUTE(Table_Text[[#This Row],[Type]]," ","")&amp;SUBSTITUTE(Table_Text[[#This Row],[Property]]," ",""),""))</f>
        <v>SidebarReviewMessageDefault</v>
      </c>
      <c r="G6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"reviewMessageDefault": {
            "text": "Please review the details of this application. When ready, please approve, decline, or return the quote to the customer to request more information."
        },</v>
      </c>
      <c r="H61" s="68" t="str">
        <f ca="1">SUBSTITUTE(SUBSTITUTE(SUBSTITUTE(SUBSTITUTE(SUBSTITUTE(SUBSTITUTE(SUBSTITUTE(SUBSTITUTE(
TRIM(CLEAN(Table_Text[[#This Row],[Config]])),
" {","{"),
"{ ","{"),
" }","}"),
"} ","}"),
" [","["),
"[ ","["),
" ]","]"),
"] ","]")</f>
        <v>"reviewMessageDefault":{"text": "Please review the details of this application. When ready, please approve, decline, or return the quote to the customer to request more information."},</v>
      </c>
      <c r="I6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"reviewMessageDefault": "Please review the details of this application. When ready, please approve, decline, or return the quote to the customer to request more information.",</v>
      </c>
      <c r="J61" s="26" t="str">
        <f ca="1">SUBSTITUTE(SUBSTITUTE(SUBSTITUTE(SUBSTITUTE(SUBSTITUTE(SUBSTITUTE(SUBSTITUTE(SUBSTITUTE(
TRIM(CLEAN(Table_Text[[#This Row],[Quote]])),
" {","{"),
"{ ","{"),
" }","}"),
"} ","}"),
" [","["),
"[ ","["),
" ]","]"),
"] ","]")</f>
        <v>"reviewMessageDefault": "Please review the details of this application. When ready, please approve, decline, or return the quote to the customer to request more information.",</v>
      </c>
      <c r="K61" s="26"/>
      <c r="L61" s="52" t="s">
        <v>1799</v>
      </c>
    </row>
    <row r="62" spans="2:12" s="22" customFormat="1" ht="21" customHeight="1">
      <c r="B62" s="27" t="s">
        <v>1845</v>
      </c>
      <c r="C62" s="27"/>
      <c r="D6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reviewMessageAppendix</v>
      </c>
      <c r="F62" s="26" t="str">
        <f ca="1">IF(Table_Text[[#This Row],[Header]]="Yes","",IF(Table_Text[[#This Row],[Property]]&lt;&gt;"",SUBSTITUTE(Table_Text[[#This Row],[Type]]," ","")&amp;SUBSTITUTE(Table_Text[[#This Row],[Property]]," ",""),""))</f>
        <v>SidebarReviewMessageAppendix</v>
      </c>
      <c r="G6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"reviewMessageAppendix": {
            "text": "If you would like to discuss your quote with one of our representatives please request a call-back."
        },</v>
      </c>
      <c r="H62" s="68" t="str">
        <f ca="1">SUBSTITUTE(SUBSTITUTE(SUBSTITUTE(SUBSTITUTE(SUBSTITUTE(SUBSTITUTE(SUBSTITUTE(SUBSTITUTE(
TRIM(CLEAN(Table_Text[[#This Row],[Config]])),
" {","{"),
"{ ","{"),
" }","}"),
"} ","}"),
" [","["),
"[ ","["),
" ]","]"),
"] ","]")</f>
        <v>"reviewMessageAppendix":{"text": "If you would like to discuss your quote with one of our representatives please request a call-back."},</v>
      </c>
      <c r="I6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"reviewMessageAppendix": "If you would like to discuss your quote with one of our representatives please request a call-back.",</v>
      </c>
      <c r="J62" s="26" t="str">
        <f ca="1">SUBSTITUTE(SUBSTITUTE(SUBSTITUTE(SUBSTITUTE(SUBSTITUTE(SUBSTITUTE(SUBSTITUTE(SUBSTITUTE(
TRIM(CLEAN(Table_Text[[#This Row],[Quote]])),
" {","{"),
"{ ","{"),
" }","}"),
"} ","}"),
" [","["),
"[ ","["),
" ]","]"),
"] ","]")</f>
        <v>"reviewMessageAppendix": "If you would like to discuss your quote with one of our representatives please request a call-back.",</v>
      </c>
      <c r="K62" s="26"/>
      <c r="L62" s="52" t="s">
        <v>995</v>
      </c>
    </row>
    <row r="63" spans="2:12" s="22" customFormat="1" ht="21" customHeight="1">
      <c r="B63" s="27" t="s">
        <v>1118</v>
      </c>
      <c r="C63" s="27"/>
      <c r="D6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endorsementHeader</v>
      </c>
      <c r="F63" s="26" t="str">
        <f ca="1">IF(Table_Text[[#This Row],[Header]]="Yes","",IF(Table_Text[[#This Row],[Property]]&lt;&gt;"",SUBSTITUTE(Table_Text[[#This Row],[Type]]," ","")&amp;SUBSTITUTE(Table_Text[[#This Row],[Property]]," ",""),""))</f>
        <v>SidebarEndorsementHeader</v>
      </c>
      <c r="G6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"endorsementHeader": {
            "text": "Quote refered for endorsement."
        },</v>
      </c>
      <c r="H63" s="68" t="str">
        <f ca="1">SUBSTITUTE(SUBSTITUTE(SUBSTITUTE(SUBSTITUTE(SUBSTITUTE(SUBSTITUTE(SUBSTITUTE(SUBSTITUTE(
TRIM(CLEAN(Table_Text[[#This Row],[Config]])),
" {","{"),
"{ ","{"),
" }","}"),
"} ","}"),
" [","["),
"[ ","["),
" ]","]"),
"] ","]")</f>
        <v>"endorsementHeader":{"text": "Quote refered for endorsement."},</v>
      </c>
      <c r="I6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"endorsementHeader": "Quote refered for endorsement.",</v>
      </c>
      <c r="J63" s="26" t="str">
        <f ca="1">SUBSTITUTE(SUBSTITUTE(SUBSTITUTE(SUBSTITUTE(SUBSTITUTE(SUBSTITUTE(SUBSTITUTE(SUBSTITUTE(
TRIM(CLEAN(Table_Text[[#This Row],[Quote]])),
" {","{"),
"{ ","{"),
" }","}"),
"} ","}"),
" [","["),
"[ ","["),
" ]","]"),
"] ","]")</f>
        <v>"endorsementHeader": "Quote refered for endorsement.",</v>
      </c>
      <c r="K63" s="26"/>
      <c r="L63" s="52" t="s">
        <v>1800</v>
      </c>
    </row>
    <row r="64" spans="2:12" s="22" customFormat="1" ht="21" customHeight="1">
      <c r="B64" s="27" t="s">
        <v>1119</v>
      </c>
      <c r="C64" s="27"/>
      <c r="D6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endorsementLabel</v>
      </c>
      <c r="F64" s="26" t="str">
        <f ca="1">IF(Table_Text[[#This Row],[Header]]="Yes","",IF(Table_Text[[#This Row],[Property]]&lt;&gt;"",SUBSTITUTE(Table_Text[[#This Row],[Type]]," ","")&amp;SUBSTITUTE(Table_Text[[#This Row],[Property]]," ",""),""))</f>
        <v>SidebarEndorsementLabel</v>
      </c>
      <c r="G6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"endorsementLabel": {
            "text": "Calculated Premium"
        },</v>
      </c>
      <c r="H64" s="68" t="str">
        <f ca="1">SUBSTITUTE(SUBSTITUTE(SUBSTITUTE(SUBSTITUTE(SUBSTITUTE(SUBSTITUTE(SUBSTITUTE(SUBSTITUTE(
TRIM(CLEAN(Table_Text[[#This Row],[Config]])),
" {","{"),
"{ ","{"),
" }","}"),
"} ","}"),
" [","["),
"[ ","["),
" ]","]"),
"] ","]")</f>
        <v>"endorsementLabel":{"text": "Calculated Premium"},</v>
      </c>
      <c r="I6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"endorsementLabel": "Calculated Premium",</v>
      </c>
      <c r="J64" s="26" t="str">
        <f ca="1">SUBSTITUTE(SUBSTITUTE(SUBSTITUTE(SUBSTITUTE(SUBSTITUTE(SUBSTITUTE(SUBSTITUTE(SUBSTITUTE(
TRIM(CLEAN(Table_Text[[#This Row],[Quote]])),
" {","{"),
"{ ","{"),
" }","}"),
"} ","}"),
" [","["),
"[ ","["),
" ]","]"),
"] ","]")</f>
        <v>"endorsementLabel": "Calculated Premium",</v>
      </c>
      <c r="K64" s="26"/>
      <c r="L64" s="52" t="s">
        <v>1798</v>
      </c>
    </row>
    <row r="65" spans="2:12" s="22" customFormat="1" ht="21" customHeight="1">
      <c r="B65" s="27" t="s">
        <v>902</v>
      </c>
      <c r="C65" s="27"/>
      <c r="D6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endorsementMessage</v>
      </c>
      <c r="F65" s="26" t="str">
        <f ca="1">IF(Table_Text[[#This Row],[Header]]="Yes","",IF(Table_Text[[#This Row],[Property]]&lt;&gt;"",SUBSTITUTE(Table_Text[[#This Row],[Type]]," ","")&amp;SUBSTITUTE(Table_Text[[#This Row],[Property]]," ",""),""))</f>
        <v>SidebarEndorsementMessage</v>
      </c>
      <c r="G6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"endorsementMessage": {
            "text": "Please review the application details, then adjust loading factors and conditions. When ready, please approve, decline, or return the quote to the customer to request more information."
        },</v>
      </c>
      <c r="H65" s="68" t="str">
        <f ca="1">SUBSTITUTE(SUBSTITUTE(SUBSTITUTE(SUBSTITUTE(SUBSTITUTE(SUBSTITUTE(SUBSTITUTE(SUBSTITUTE(
TRIM(CLEAN(Table_Text[[#This Row],[Config]])),
" {","{"),
"{ ","{"),
" }","}"),
"} ","}"),
" [","["),
"[ ","["),
" ]","]"),
"] ","]")</f>
        <v>"endorsementMessage":{"text": "Please review the application details, then adjust loading factors and conditions. When ready, please approve, decline, or return the quote to the customer to request more information."},</v>
      </c>
      <c r="I6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"endorsementMessage": "Please review the application details, then adjust loading factors and conditions. When ready, please approve, decline, or return the quote to the customer to request more information.",</v>
      </c>
      <c r="J65" s="26" t="str">
        <f ca="1">SUBSTITUTE(SUBSTITUTE(SUBSTITUTE(SUBSTITUTE(SUBSTITUTE(SUBSTITUTE(SUBSTITUTE(SUBSTITUTE(
TRIM(CLEAN(Table_Text[[#This Row],[Quote]])),
" {","{"),
"{ ","{"),
" }","}"),
"} ","}"),
" [","["),
"[ ","["),
" ]","]"),
"] ","]")</f>
        <v>"endorsementMessage": "Please review the application details, then adjust loading factors and conditions. When ready, please approve, decline, or return the quote to the customer to request more information.",</v>
      </c>
      <c r="K65" s="26"/>
      <c r="L65" s="52" t="s">
        <v>1801</v>
      </c>
    </row>
    <row r="66" spans="2:12" s="22" customFormat="1" ht="21" customHeight="1">
      <c r="B66" s="27" t="s">
        <v>1846</v>
      </c>
      <c r="C66" s="27"/>
      <c r="D6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endorsementMessageDefault</v>
      </c>
      <c r="F66" s="26" t="str">
        <f ca="1">IF(Table_Text[[#This Row],[Header]]="Yes","",IF(Table_Text[[#This Row],[Property]]&lt;&gt;"",SUBSTITUTE(Table_Text[[#This Row],[Type]]," ","")&amp;SUBSTITUTE(Table_Text[[#This Row],[Property]]," ",""),""))</f>
        <v>SidebarEndorsementMessageDefault</v>
      </c>
      <c r="G6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"endorsementMessageDefault": {
            "text": "Please review the application details, then adjust loading factors and conditions. When ready, please approve, decline, or return the quote to the customer to request more information."
        },</v>
      </c>
      <c r="H66" s="68" t="str">
        <f ca="1">SUBSTITUTE(SUBSTITUTE(SUBSTITUTE(SUBSTITUTE(SUBSTITUTE(SUBSTITUTE(SUBSTITUTE(SUBSTITUTE(
TRIM(CLEAN(Table_Text[[#This Row],[Config]])),
" {","{"),
"{ ","{"),
" }","}"),
"} ","}"),
" [","["),
"[ ","["),
" ]","]"),
"] ","]")</f>
        <v>"endorsementMessageDefault":{"text": "Please review the application details, then adjust loading factors and conditions. When ready, please approve, decline, or return the quote to the customer to request more information."},</v>
      </c>
      <c r="I6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"endorsementMessageDefault": "Please review the application details, then adjust loading factors and conditions. When ready, please approve, decline, or return the quote to the customer to request more information.",</v>
      </c>
      <c r="J66" s="26" t="str">
        <f ca="1">SUBSTITUTE(SUBSTITUTE(SUBSTITUTE(SUBSTITUTE(SUBSTITUTE(SUBSTITUTE(SUBSTITUTE(SUBSTITUTE(
TRIM(CLEAN(Table_Text[[#This Row],[Quote]])),
" {","{"),
"{ ","{"),
" }","}"),
"} ","}"),
" [","["),
"[ ","["),
" ]","]"),
"] ","]")</f>
        <v>"endorsementMessageDefault": "Please review the application details, then adjust loading factors and conditions. When ready, please approve, decline, or return the quote to the customer to request more information.",</v>
      </c>
      <c r="K66" s="26"/>
      <c r="L66" s="52" t="s">
        <v>1801</v>
      </c>
    </row>
    <row r="67" spans="2:12" s="22" customFormat="1" ht="21" customHeight="1">
      <c r="B67" s="27" t="s">
        <v>1847</v>
      </c>
      <c r="C67" s="27"/>
      <c r="D6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endorsementMessageAppendix</v>
      </c>
      <c r="F67" s="26" t="str">
        <f ca="1">IF(Table_Text[[#This Row],[Header]]="Yes","",IF(Table_Text[[#This Row],[Property]]&lt;&gt;"",SUBSTITUTE(Table_Text[[#This Row],[Type]]," ","")&amp;SUBSTITUTE(Table_Text[[#This Row],[Property]]," ",""),""))</f>
        <v>SidebarEndorsementMessageAppendix</v>
      </c>
      <c r="G6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"endorsementMessageAppendix": {
            "text": "If you would like to discuss your quote with one of our representatives please request a call-back."
        },</v>
      </c>
      <c r="H67" s="68" t="str">
        <f ca="1">SUBSTITUTE(SUBSTITUTE(SUBSTITUTE(SUBSTITUTE(SUBSTITUTE(SUBSTITUTE(SUBSTITUTE(SUBSTITUTE(
TRIM(CLEAN(Table_Text[[#This Row],[Config]])),
" {","{"),
"{ ","{"),
" }","}"),
"} ","}"),
" [","["),
"[ ","["),
" ]","]"),
"] ","]")</f>
        <v>"endorsementMessageAppendix":{"text": "If you would like to discuss your quote with one of our representatives please request a call-back."},</v>
      </c>
      <c r="I6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"endorsementMessageAppendix": "If you would like to discuss your quote with one of our representatives please request a call-back.",</v>
      </c>
      <c r="J67" s="26" t="str">
        <f ca="1">SUBSTITUTE(SUBSTITUTE(SUBSTITUTE(SUBSTITUTE(SUBSTITUTE(SUBSTITUTE(SUBSTITUTE(SUBSTITUTE(
TRIM(CLEAN(Table_Text[[#This Row],[Quote]])),
" {","{"),
"{ ","{"),
" }","}"),
"} ","}"),
" [","["),
"[ ","["),
" ]","]"),
"] ","]")</f>
        <v>"endorsementMessageAppendix": "If you would like to discuss your quote with one of our representatives please request a call-back.",</v>
      </c>
      <c r="K67" s="26"/>
      <c r="L67" s="52" t="s">
        <v>995</v>
      </c>
    </row>
    <row r="68" spans="2:12" s="22" customFormat="1" ht="21" customHeight="1">
      <c r="B68" s="28" t="s">
        <v>1143</v>
      </c>
      <c r="C68" s="27"/>
      <c r="D6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approvedHeader</v>
      </c>
      <c r="F68" s="26" t="str">
        <f ca="1">IF(Table_Text[[#This Row],[Header]]="Yes","",IF(Table_Text[[#This Row],[Property]]&lt;&gt;"",SUBSTITUTE(Table_Text[[#This Row],[Type]]," ","")&amp;SUBSTITUTE(Table_Text[[#This Row],[Property]]," ",""),""))</f>
        <v>SidebarApprovedHeader</v>
      </c>
      <c r="G6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"approvedHeader": {
            "text": "Your quote has been approved and is ready for you to review and purchase."
        },</v>
      </c>
      <c r="H68" s="68" t="str">
        <f ca="1">SUBSTITUTE(SUBSTITUTE(SUBSTITUTE(SUBSTITUTE(SUBSTITUTE(SUBSTITUTE(SUBSTITUTE(SUBSTITUTE(
TRIM(CLEAN(Table_Text[[#This Row],[Config]])),
" {","{"),
"{ ","{"),
" }","}"),
"} ","}"),
" [","["),
"[ ","["),
" ]","]"),
"] ","]")</f>
        <v>"approvedHeader":{"text": "Your quote has been approved and is ready for you to review and purchase."},</v>
      </c>
      <c r="I6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"approvedHeader": "Your quote has been approved and is ready for you to review and purchase.",</v>
      </c>
      <c r="J68" s="26" t="str">
        <f ca="1">SUBSTITUTE(SUBSTITUTE(SUBSTITUTE(SUBSTITUTE(SUBSTITUTE(SUBSTITUTE(SUBSTITUTE(SUBSTITUTE(
TRIM(CLEAN(Table_Text[[#This Row],[Quote]])),
" {","{"),
"{ ","{"),
" }","}"),
"} ","}"),
" [","["),
"[ ","["),
" ]","]"),
"] ","]")</f>
        <v>"approvedHeader": "Your quote has been approved and is ready for you to review and purchase.",</v>
      </c>
      <c r="K68" s="26"/>
      <c r="L68" s="51" t="s">
        <v>1146</v>
      </c>
    </row>
    <row r="69" spans="2:12" s="22" customFormat="1" ht="21" customHeight="1">
      <c r="B69" s="28" t="s">
        <v>1144</v>
      </c>
      <c r="C69" s="27"/>
      <c r="D6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approvedLabel</v>
      </c>
      <c r="F69" s="26" t="str">
        <f ca="1">IF(Table_Text[[#This Row],[Header]]="Yes","",IF(Table_Text[[#This Row],[Property]]&lt;&gt;"",SUBSTITUTE(Table_Text[[#This Row],[Type]]," ","")&amp;SUBSTITUTE(Table_Text[[#This Row],[Property]]," ",""),""))</f>
        <v>SidebarApprovedLabel</v>
      </c>
      <c r="G6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"approvedLabel": {
            "text": "Quote Approved"
        },</v>
      </c>
      <c r="H69" s="68" t="str">
        <f ca="1">SUBSTITUTE(SUBSTITUTE(SUBSTITUTE(SUBSTITUTE(SUBSTITUTE(SUBSTITUTE(SUBSTITUTE(SUBSTITUTE(
TRIM(CLEAN(Table_Text[[#This Row],[Config]])),
" {","{"),
"{ ","{"),
" }","}"),
"} ","}"),
" [","["),
"[ ","["),
" ]","]"),
"] ","]")</f>
        <v>"approvedLabel":{"text": "Quote Approved"},</v>
      </c>
      <c r="I6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"approvedLabel": "Quote Approved",</v>
      </c>
      <c r="J69" s="26" t="str">
        <f ca="1">SUBSTITUTE(SUBSTITUTE(SUBSTITUTE(SUBSTITUTE(SUBSTITUTE(SUBSTITUTE(SUBSTITUTE(SUBSTITUTE(
TRIM(CLEAN(Table_Text[[#This Row],[Quote]])),
" {","{"),
"{ ","{"),
" }","}"),
"} ","}"),
" [","["),
"[ ","["),
" ]","]"),
"] ","]")</f>
        <v>"approvedLabel": "Quote Approved",</v>
      </c>
      <c r="K69" s="26"/>
      <c r="L69" s="51" t="s">
        <v>956</v>
      </c>
    </row>
    <row r="70" spans="2:12" s="22" customFormat="1" ht="21" customHeight="1">
      <c r="B70" s="28" t="s">
        <v>1145</v>
      </c>
      <c r="C70" s="27"/>
      <c r="D7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7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approvedMessage</v>
      </c>
      <c r="F70" s="26" t="str">
        <f ca="1">IF(Table_Text[[#This Row],[Header]]="Yes","",IF(Table_Text[[#This Row],[Property]]&lt;&gt;"",SUBSTITUTE(Table_Text[[#This Row],[Type]]," ","")&amp;SUBSTITUTE(Table_Text[[#This Row],[Property]]," ",""),""))</f>
        <v>SidebarApprovedMessage</v>
      </c>
      <c r="G7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"approvedMessage": {
            "text": "We have approved your quote based on the information provided."
        },</v>
      </c>
      <c r="H70" s="68" t="str">
        <f ca="1">SUBSTITUTE(SUBSTITUTE(SUBSTITUTE(SUBSTITUTE(SUBSTITUTE(SUBSTITUTE(SUBSTITUTE(SUBSTITUTE(
TRIM(CLEAN(Table_Text[[#This Row],[Config]])),
" {","{"),
"{ ","{"),
" }","}"),
"} ","}"),
" [","["),
"[ ","["),
" ]","]"),
"] ","]")</f>
        <v>"approvedMessage":{"text": "We have approved your quote based on the information provided."},</v>
      </c>
      <c r="I7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"approvedMessage": "We have approved your quote based on the information provided.",</v>
      </c>
      <c r="J70" s="26" t="str">
        <f ca="1">SUBSTITUTE(SUBSTITUTE(SUBSTITUTE(SUBSTITUTE(SUBSTITUTE(SUBSTITUTE(SUBSTITUTE(SUBSTITUTE(
TRIM(CLEAN(Table_Text[[#This Row],[Quote]])),
" {","{"),
"{ ","{"),
" }","}"),
"} ","}"),
" [","["),
"[ ","["),
" ]","]"),
"] ","]")</f>
        <v>"approvedMessage": "We have approved your quote based on the information provided.",</v>
      </c>
      <c r="K70" s="26"/>
      <c r="L70" s="51" t="s">
        <v>1147</v>
      </c>
    </row>
    <row r="71" spans="2:12" s="22" customFormat="1" ht="21" customHeight="1">
      <c r="B71" s="27" t="s">
        <v>1848</v>
      </c>
      <c r="C71" s="27"/>
      <c r="D7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7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approvedMessageDefault</v>
      </c>
      <c r="F71" s="26" t="str">
        <f ca="1">IF(Table_Text[[#This Row],[Header]]="Yes","",IF(Table_Text[[#This Row],[Property]]&lt;&gt;"",SUBSTITUTE(Table_Text[[#This Row],[Type]]," ","")&amp;SUBSTITUTE(Table_Text[[#This Row],[Property]]," ",""),""))</f>
        <v>SidebarApprovedMessageDefault</v>
      </c>
      <c r="G7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"approvedMessageDefault": {
            "text": "We have approved your quote based on the information provided."
        },</v>
      </c>
      <c r="H71" s="68" t="str">
        <f ca="1">SUBSTITUTE(SUBSTITUTE(SUBSTITUTE(SUBSTITUTE(SUBSTITUTE(SUBSTITUTE(SUBSTITUTE(SUBSTITUTE(
TRIM(CLEAN(Table_Text[[#This Row],[Config]])),
" {","{"),
"{ ","{"),
" }","}"),
"} ","}"),
" [","["),
"[ ","["),
" ]","]"),
"] ","]")</f>
        <v>"approvedMessageDefault":{"text": "We have approved your quote based on the information provided."},</v>
      </c>
      <c r="I7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"approvedMessageDefault": "We have approved your quote based on the information provided.",</v>
      </c>
      <c r="J71" s="26" t="str">
        <f ca="1">SUBSTITUTE(SUBSTITUTE(SUBSTITUTE(SUBSTITUTE(SUBSTITUTE(SUBSTITUTE(SUBSTITUTE(SUBSTITUTE(
TRIM(CLEAN(Table_Text[[#This Row],[Quote]])),
" {","{"),
"{ ","{"),
" }","}"),
"} ","}"),
" [","["),
"[ ","["),
" ]","]"),
"] ","]")</f>
        <v>"approvedMessageDefault": "We have approved your quote based on the information provided.",</v>
      </c>
      <c r="K71" s="26"/>
      <c r="L71" s="52" t="s">
        <v>1147</v>
      </c>
    </row>
    <row r="72" spans="2:12" s="22" customFormat="1" ht="21" customHeight="1">
      <c r="B72" s="27" t="s">
        <v>1849</v>
      </c>
      <c r="C72" s="27"/>
      <c r="D7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7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approvedMessageAppendix</v>
      </c>
      <c r="F72" s="26" t="str">
        <f ca="1">IF(Table_Text[[#This Row],[Header]]="Yes","",IF(Table_Text[[#This Row],[Property]]&lt;&gt;"",SUBSTITUTE(Table_Text[[#This Row],[Type]]," ","")&amp;SUBSTITUTE(Table_Text[[#This Row],[Property]]," ",""),""))</f>
        <v>SidebarApprovedMessageAppendix</v>
      </c>
      <c r="G7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"approvedMessageAppendix": {
            "text": "You may now proceed on the payment of your quote."
        },</v>
      </c>
      <c r="H72" s="68" t="str">
        <f ca="1">SUBSTITUTE(SUBSTITUTE(SUBSTITUTE(SUBSTITUTE(SUBSTITUTE(SUBSTITUTE(SUBSTITUTE(SUBSTITUTE(
TRIM(CLEAN(Table_Text[[#This Row],[Config]])),
" {","{"),
"{ ","{"),
" }","}"),
"} ","}"),
" [","["),
"[ ","["),
" ]","]"),
"] ","]")</f>
        <v>"approvedMessageAppendix":{"text": "You may now proceed on the payment of your quote."},</v>
      </c>
      <c r="I7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"approvedMessageAppendix": "You may now proceed on the payment of your quote.",</v>
      </c>
      <c r="J72" s="26" t="str">
        <f ca="1">SUBSTITUTE(SUBSTITUTE(SUBSTITUTE(SUBSTITUTE(SUBSTITUTE(SUBSTITUTE(SUBSTITUTE(SUBSTITUTE(
TRIM(CLEAN(Table_Text[[#This Row],[Quote]])),
" {","{"),
"{ ","{"),
" }","}"),
"} ","}"),
" [","["),
"[ ","["),
" ]","]"),
"] ","]")</f>
        <v>"approvedMessageAppendix": "You may now proceed on the payment of your quote.",</v>
      </c>
      <c r="K72" s="26"/>
      <c r="L72" s="52" t="s">
        <v>1850</v>
      </c>
    </row>
    <row r="73" spans="2:12" s="22" customFormat="1" ht="21" customHeight="1">
      <c r="B73" s="27" t="s">
        <v>34</v>
      </c>
      <c r="C73" s="27"/>
      <c r="D7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7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73" s="26" t="str">
        <f ca="1">IF(Table_Text[[#This Row],[Header]]="Yes","",IF(Table_Text[[#This Row],[Property]]&lt;&gt;"",SUBSTITUTE(Table_Text[[#This Row],[Type]]," ","")&amp;SUBSTITUTE(Table_Text[[#This Row],[Property]]," ",""),""))</f>
        <v>SidebarSummaryLabel</v>
      </c>
      <c r="G7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"Quote Summary"
        }
    },</v>
      </c>
      <c r="H73" s="26" t="str">
        <f ca="1">SUBSTITUTE(SUBSTITUTE(SUBSTITUTE(SUBSTITUTE(SUBSTITUTE(SUBSTITUTE(SUBSTITUTE(SUBSTITUTE(
TRIM(CLEAN(Table_Text[[#This Row],[Config]])),
" {","{"),
"{ ","{"),
" }","}"),
"} ","}"),
" [","["),
"[ ","["),
" ]","]"),
"] ","]")</f>
        <v>"summaryLabel":{"text": "Quote Summary"}},</v>
      </c>
      <c r="I7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"Quote Summary"
    },</v>
      </c>
      <c r="J73" s="26" t="str">
        <f ca="1">SUBSTITUTE(SUBSTITUTE(SUBSTITUTE(SUBSTITUTE(SUBSTITUTE(SUBSTITUTE(SUBSTITUTE(SUBSTITUTE(
TRIM(CLEAN(Table_Text[[#This Row],[Quote]])),
" {","{"),
"{ ","{"),
" }","}"),
"} ","}"),
" [","["),
"[ ","["),
" ]","]"),
"] ","]")</f>
        <v>"summaryLabel": "Quote Summary"},</v>
      </c>
      <c r="K73" s="27"/>
      <c r="L73" s="52" t="s">
        <v>600</v>
      </c>
    </row>
    <row r="74" spans="2:12" ht="29.25" thickBot="1">
      <c r="B74" s="15" t="s">
        <v>601</v>
      </c>
      <c r="C74" s="15" t="s">
        <v>60</v>
      </c>
      <c r="D74" s="15"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74" s="1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formElements</v>
      </c>
      <c r="F74" s="15" t="str">
        <f>IF(Table_Text[[#This Row],[Header]]="Yes","",IF(Table_Text[[#This Row],[Property]]&lt;&gt;"",SUBSTITUTE(Table_Text[[#This Row],[Type]]," ","")&amp;SUBSTITUTE(Table_Text[[#This Row],[Property]]," ",""),""))</f>
        <v/>
      </c>
      <c r="G74" s="1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"formElements": {</v>
      </c>
      <c r="H74" s="15" t="str">
        <f ca="1">SUBSTITUTE(SUBSTITUTE(SUBSTITUTE(SUBSTITUTE(SUBSTITUTE(SUBSTITUTE(SUBSTITUTE(SUBSTITUTE(
TRIM(CLEAN(Table_Text[[#This Row],[Config]])),
" {","{"),
"{ ","{"),
" }","}"),
"} ","}"),
" [","["),
"[ ","["),
" ]","]"),
"] ","]")</f>
        <v>"formElements":{</v>
      </c>
      <c r="I74" s="1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"formElements": {</v>
      </c>
      <c r="J74" s="15" t="str">
        <f ca="1">SUBSTITUTE(SUBSTITUTE(SUBSTITUTE(SUBSTITUTE(SUBSTITUTE(SUBSTITUTE(SUBSTITUTE(SUBSTITUTE(
TRIM(CLEAN(Table_Text[[#This Row],[Quote]])),
" {","{"),
"{ ","{"),
" }","}"),
"} ","}"),
" [","["),
"[ ","["),
" ]","]"),
"] ","]")</f>
        <v>"formElements":{</v>
      </c>
      <c r="K74" s="15"/>
      <c r="L74" s="33"/>
    </row>
    <row r="75" spans="2:12" s="22" customFormat="1" ht="21" hidden="1" customHeight="1">
      <c r="B75" s="27"/>
      <c r="C75" s="27"/>
      <c r="D7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7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75" s="26" t="str">
        <f>IF(Table_Text[[#This Row],[Header]]="Yes","",IF(Table_Text[[#This Row],[Property]]&lt;&gt;"",SUBSTITUTE(Table_Text[[#This Row],[Type]]," ","")&amp;SUBSTITUTE(Table_Text[[#This Row],[Property]]," ",""),""))</f>
        <v/>
      </c>
      <c r="G7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75" s="26" t="str">
        <f ca="1">SUBSTITUTE(SUBSTITUTE(SUBSTITUTE(SUBSTITUTE(SUBSTITUTE(SUBSTITUTE(SUBSTITUTE(SUBSTITUTE(
TRIM(CLEAN(Table_Text[[#This Row],[Config]])),
" {","{"),
"{ ","{"),
" }","}"),
"} ","}"),
" [","["),
"[ ","["),
" ]","]"),
"] ","]")</f>
        <v/>
      </c>
      <c r="I7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75" s="26" t="str">
        <f ca="1">SUBSTITUTE(SUBSTITUTE(SUBSTITUTE(SUBSTITUTE(SUBSTITUTE(SUBSTITUTE(SUBSTITUTE(SUBSTITUTE(
TRIM(CLEAN(Table_Text[[#This Row],[Quote]])),
" {","{"),
"{ ","{"),
" }","}"),
"} ","}"),
" [","["),
"[ ","["),
" ]","]"),
"] ","]")</f>
        <v/>
      </c>
      <c r="K75" s="27"/>
      <c r="L75" s="52"/>
    </row>
    <row r="76" spans="2:12" s="22" customFormat="1" ht="21" customHeight="1">
      <c r="B76" s="27" t="s">
        <v>602</v>
      </c>
      <c r="C76" s="27"/>
      <c r="D7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76" s="2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helpMessageLabel</v>
      </c>
      <c r="F76" s="27" t="str">
        <f ca="1">IF(Table_Text[[#This Row],[Header]]="Yes","",IF(Table_Text[[#This Row],[Property]]&lt;&gt;"",SUBSTITUTE(Table_Text[[#This Row],[Type]]," ","")&amp;SUBSTITUTE(Table_Text[[#This Row],[Property]]," ",""),""))</f>
        <v>FormElementHelpMessageLabel</v>
      </c>
      <c r="G76" s="2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"helpMessageLabel": {
            "text": "What doest this mean and why is it important?"
        },</v>
      </c>
      <c r="H76" s="27" t="str">
        <f ca="1">SUBSTITUTE(SUBSTITUTE(SUBSTITUTE(SUBSTITUTE(SUBSTITUTE(SUBSTITUTE(SUBSTITUTE(SUBSTITUTE(
TRIM(CLEAN(Table_Text[[#This Row],[Config]])),
" {","{"),
"{ ","{"),
" }","}"),
"} ","}"),
" [","["),
"[ ","["),
" ]","]"),
"] ","]")</f>
        <v>"helpMessageLabel":{"text": "What doest this mean and why is it important?"},</v>
      </c>
      <c r="I7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"helpMessageLabel": "What doest this mean and why is it important?",</v>
      </c>
      <c r="J76" s="26" t="str">
        <f ca="1">SUBSTITUTE(SUBSTITUTE(SUBSTITUTE(SUBSTITUTE(SUBSTITUTE(SUBSTITUTE(SUBSTITUTE(SUBSTITUTE(
TRIM(CLEAN(Table_Text[[#This Row],[Quote]])),
" {","{"),
"{ ","{"),
" }","}"),
"} ","}"),
" [","["),
"[ ","["),
" ]","]"),
"] ","]")</f>
        <v>"helpMessageLabel": "What doest this mean and why is it important?",</v>
      </c>
      <c r="K76" s="27"/>
      <c r="L76" s="51" t="s">
        <v>603</v>
      </c>
    </row>
    <row r="77" spans="2:12" s="22" customFormat="1" ht="21" customHeight="1">
      <c r="B77" s="167" t="s">
        <v>604</v>
      </c>
      <c r="C77" s="27"/>
      <c r="D7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7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repeatingAddItemButton</v>
      </c>
      <c r="F77" s="26" t="str">
        <f ca="1">IF(Table_Text[[#This Row],[Header]]="Yes","",IF(Table_Text[[#This Row],[Property]]&lt;&gt;"",SUBSTITUTE(Table_Text[[#This Row],[Type]]," ","")&amp;SUBSTITUTE(Table_Text[[#This Row],[Property]]," ",""),""))</f>
        <v>FormElementRepeatingAddItemButton</v>
      </c>
      <c r="G7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"repeatingAddItemButton": {
            "text": "Add",
            "icon": "glyphicon glyphicon-plus"
        },</v>
      </c>
      <c r="H77" s="68" t="str">
        <f ca="1">SUBSTITUTE(SUBSTITUTE(SUBSTITUTE(SUBSTITUTE(SUBSTITUTE(SUBSTITUTE(SUBSTITUTE(SUBSTITUTE(
TRIM(CLEAN(Table_Text[[#This Row],[Config]])),
" {","{"),
"{ ","{"),
" }","}"),
"} ","}"),
" [","["),
"[ ","["),
" ]","]"),
"] ","]")</f>
        <v>"repeatingAddItemButton":{"text": "Add", "icon": "glyphicon glyphicon-plus"},</v>
      </c>
      <c r="I7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"repeatingAddItemButton": "Add",</v>
      </c>
      <c r="J77" s="26" t="str">
        <f ca="1">SUBSTITUTE(SUBSTITUTE(SUBSTITUTE(SUBSTITUTE(SUBSTITUTE(SUBSTITUTE(SUBSTITUTE(SUBSTITUTE(
TRIM(CLEAN(Table_Text[[#This Row],[Quote]])),
" {","{"),
"{ ","{"),
" }","}"),
"} ","}"),
" [","["),
"[ ","["),
" ]","]"),
"] ","]")</f>
        <v>"repeatingAddItemButton": "Add",</v>
      </c>
      <c r="K77" s="179" t="s">
        <v>605</v>
      </c>
      <c r="L77" s="171" t="s">
        <v>606</v>
      </c>
    </row>
    <row r="78" spans="2:12" s="22" customFormat="1" ht="21" customHeight="1">
      <c r="B78" s="167" t="s">
        <v>607</v>
      </c>
      <c r="C78" s="27"/>
      <c r="D7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7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repeatingRemoveItemButton</v>
      </c>
      <c r="F78" s="26" t="str">
        <f ca="1">IF(Table_Text[[#This Row],[Header]]="Yes","",IF(Table_Text[[#This Row],[Property]]&lt;&gt;"",SUBSTITUTE(Table_Text[[#This Row],[Type]]," ","")&amp;SUBSTITUTE(Table_Text[[#This Row],[Property]]," ",""),""))</f>
        <v>FormElementRepeatingRemoveItemButton</v>
      </c>
      <c r="G7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"repeatingRemoveItemButton": {
            "text": "Remove",
            "icon": "glyphicon glyphicon-remove"
        }
    },</v>
      </c>
      <c r="H78" s="68" t="str">
        <f ca="1">SUBSTITUTE(SUBSTITUTE(SUBSTITUTE(SUBSTITUTE(SUBSTITUTE(SUBSTITUTE(SUBSTITUTE(SUBSTITUTE(
TRIM(CLEAN(Table_Text[[#This Row],[Config]])),
" {","{"),
"{ ","{"),
" }","}"),
"} ","}"),
" [","["),
"[ ","["),
" ]","]"),
"] ","]")</f>
        <v>"repeatingRemoveItemButton":{"text": "Remove", "icon": "glyphicon glyphicon-remove"}},</v>
      </c>
      <c r="I7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"repeatingRemoveItemButton": "Remove"
    },</v>
      </c>
      <c r="J78" s="26" t="str">
        <f ca="1">SUBSTITUTE(SUBSTITUTE(SUBSTITUTE(SUBSTITUTE(SUBSTITUTE(SUBSTITUTE(SUBSTITUTE(SUBSTITUTE(
TRIM(CLEAN(Table_Text[[#This Row],[Quote]])),
" {","{"),
"{ ","{"),
" }","}"),
"} ","}"),
" [","["),
"[ ","["),
" ]","]"),
"] ","]")</f>
        <v>"repeatingRemoveItemButton": "Remove"},</v>
      </c>
      <c r="K78" s="179" t="s">
        <v>608</v>
      </c>
      <c r="L78" s="171" t="s">
        <v>609</v>
      </c>
    </row>
    <row r="79" spans="2:12" s="22" customFormat="1" ht="29.25" thickBot="1">
      <c r="B79" s="49" t="s">
        <v>790</v>
      </c>
      <c r="C79" s="15" t="s">
        <v>60</v>
      </c>
      <c r="D79" s="4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79" s="4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sidebarPanels</v>
      </c>
      <c r="F79" s="49" t="str">
        <f>IF(Table_Text[[#This Row],[Header]]="Yes","",IF(Table_Text[[#This Row],[Property]]&lt;&gt;"",SUBSTITUTE(Table_Text[[#This Row],[Type]]," ","")&amp;SUBSTITUTE(Table_Text[[#This Row],[Property]]," ",""),""))</f>
        <v/>
      </c>
      <c r="G79" s="4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"sidebarPanels": {</v>
      </c>
      <c r="H79" s="49" t="str">
        <f ca="1">SUBSTITUTE(SUBSTITUTE(SUBSTITUTE(SUBSTITUTE(SUBSTITUTE(SUBSTITUTE(SUBSTITUTE(SUBSTITUTE(
TRIM(CLEAN(Table_Text[[#This Row],[Config]])),
" {","{"),
"{ ","{"),
" }","}"),
"} ","}"),
" [","["),
"[ ","["),
" ]","]"),
"] ","]")</f>
        <v>"sidebarPanels":{</v>
      </c>
      <c r="I79" s="4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"sidebarPanels": {</v>
      </c>
      <c r="J79" s="49" t="str">
        <f ca="1">SUBSTITUTE(SUBSTITUTE(SUBSTITUTE(SUBSTITUTE(SUBSTITUTE(SUBSTITUTE(SUBSTITUTE(SUBSTITUTE(
TRIM(CLEAN(Table_Text[[#This Row],[Quote]])),
" {","{"),
"{ ","{"),
" }","}"),
"} ","}"),
" [","["),
"[ ","["),
" ]","]"),
"] ","]")</f>
        <v>"sidebarPanels":{</v>
      </c>
      <c r="K79" s="49"/>
      <c r="L79" s="48"/>
    </row>
    <row r="80" spans="2:12" s="22" customFormat="1" ht="21" hidden="1" customHeight="1">
      <c r="B80" s="27"/>
      <c r="C80" s="27"/>
      <c r="D8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80" s="26" t="str">
        <f>IF(Table_Text[[#This Row],[Header]]="Yes","",IF(Table_Text[[#This Row],[Property]]&lt;&gt;"",SUBSTITUTE(Table_Text[[#This Row],[Type]]," ","")&amp;SUBSTITUTE(Table_Text[[#This Row],[Property]]," ",""),""))</f>
        <v/>
      </c>
      <c r="G8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80" s="68" t="str">
        <f ca="1">SUBSTITUTE(SUBSTITUTE(SUBSTITUTE(SUBSTITUTE(SUBSTITUTE(SUBSTITUTE(SUBSTITUTE(SUBSTITUTE(
TRIM(CLEAN(Table_Text[[#This Row],[Config]])),
" {","{"),
"{ ","{"),
" }","}"),
"} ","}"),
" [","["),
"[ ","["),
" ]","]"),
"] ","]")</f>
        <v/>
      </c>
      <c r="I8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80" s="26" t="str">
        <f ca="1">SUBSTITUTE(SUBSTITUTE(SUBSTITUTE(SUBSTITUTE(SUBSTITUTE(SUBSTITUTE(SUBSTITUTE(SUBSTITUTE(
TRIM(CLEAN(Table_Text[[#This Row],[Quote]])),
" {","{"),
"{ ","{"),
" }","}"),
"} ","}"),
" [","["),
"[ ","["),
" ]","]"),
"] ","]")</f>
        <v/>
      </c>
      <c r="K80" s="26"/>
      <c r="L80" s="52"/>
    </row>
    <row r="81" spans="2:12" s="22" customFormat="1" ht="21" customHeight="1">
      <c r="B81" t="s">
        <v>791</v>
      </c>
      <c r="C81" s="27"/>
      <c r="D8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test1Header</v>
      </c>
      <c r="F81" s="26" t="str">
        <f ca="1">IF(Table_Text[[#This Row],[Header]]="Yes","",IF(Table_Text[[#This Row],[Property]]&lt;&gt;"",SUBSTITUTE(Table_Text[[#This Row],[Type]]," ","")&amp;SUBSTITUTE(Table_Text[[#This Row],[Property]]," ",""),""))</f>
        <v>SidebarPanelTest1Header</v>
      </c>
      <c r="G8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"test1Header": {
            "text": "Header 1"
        },</v>
      </c>
      <c r="H81" s="68" t="str">
        <f ca="1">SUBSTITUTE(SUBSTITUTE(SUBSTITUTE(SUBSTITUTE(SUBSTITUTE(SUBSTITUTE(SUBSTITUTE(SUBSTITUTE(
TRIM(CLEAN(Table_Text[[#This Row],[Config]])),
" {","{"),
"{ ","{"),
" }","}"),
"} ","}"),
" [","["),
"[ ","["),
" ]","]"),
"] ","]")</f>
        <v>"test1Header":{"text": "Header 1"},</v>
      </c>
      <c r="I8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"test1Header": "Header 1",</v>
      </c>
      <c r="J81" s="26" t="str">
        <f ca="1">SUBSTITUTE(SUBSTITUTE(SUBSTITUTE(SUBSTITUTE(SUBSTITUTE(SUBSTITUTE(SUBSTITUTE(SUBSTITUTE(
TRIM(CLEAN(Table_Text[[#This Row],[Quote]])),
" {","{"),
"{ ","{"),
" }","}"),
"} ","}"),
" [","["),
"[ ","["),
" ]","]"),
"] ","]")</f>
        <v>"test1Header": "Header 1",</v>
      </c>
      <c r="K81" s="26"/>
      <c r="L81" s="52" t="s">
        <v>792</v>
      </c>
    </row>
    <row r="82" spans="2:12" s="22" customFormat="1" ht="21" customHeight="1">
      <c r="B82" s="27" t="s">
        <v>793</v>
      </c>
      <c r="C82" s="27"/>
      <c r="D8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test1Body</v>
      </c>
      <c r="F82" s="26" t="str">
        <f ca="1">IF(Table_Text[[#This Row],[Header]]="Yes","",IF(Table_Text[[#This Row],[Property]]&lt;&gt;"",SUBSTITUTE(Table_Text[[#This Row],[Type]]," ","")&amp;SUBSTITUTE(Table_Text[[#This Row],[Property]]," ",""),""))</f>
        <v>SidebarPanelTest1Body</v>
      </c>
      <c r="G8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"test1Body": {
            "text": "&lt;p&gt;Some HTML content&lt;/p&gt;"
        },</v>
      </c>
      <c r="H82" s="68" t="str">
        <f ca="1">SUBSTITUTE(SUBSTITUTE(SUBSTITUTE(SUBSTITUTE(SUBSTITUTE(SUBSTITUTE(SUBSTITUTE(SUBSTITUTE(
TRIM(CLEAN(Table_Text[[#This Row],[Config]])),
" {","{"),
"{ ","{"),
" }","}"),
"} ","}"),
" [","["),
"[ ","["),
" ]","]"),
"] ","]")</f>
        <v>"test1Body":{"text": "&lt;p&gt;Some HTML content&lt;/p&gt;"},</v>
      </c>
      <c r="I8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"test1Body": "&lt;p&gt;Some HTML content&lt;/p&gt;",</v>
      </c>
      <c r="J82" s="26" t="str">
        <f ca="1">SUBSTITUTE(SUBSTITUTE(SUBSTITUTE(SUBSTITUTE(SUBSTITUTE(SUBSTITUTE(SUBSTITUTE(SUBSTITUTE(
TRIM(CLEAN(Table_Text[[#This Row],[Quote]])),
" {","{"),
"{ ","{"),
" }","}"),
"} ","}"),
" [","["),
"[ ","["),
" ]","]"),
"] ","]")</f>
        <v>"test1Body": "&lt;p&gt;Some HTML content&lt;/p&gt;",</v>
      </c>
      <c r="K82" s="26"/>
      <c r="L82" s="52" t="s">
        <v>794</v>
      </c>
    </row>
    <row r="83" spans="2:12" s="22" customFormat="1" ht="21" customHeight="1">
      <c r="B83" s="27" t="s">
        <v>795</v>
      </c>
      <c r="C83" s="27"/>
      <c r="D8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test1Footer</v>
      </c>
      <c r="F83" s="26" t="str">
        <f ca="1">IF(Table_Text[[#This Row],[Header]]="Yes","",IF(Table_Text[[#This Row],[Property]]&lt;&gt;"",SUBSTITUTE(Table_Text[[#This Row],[Type]]," ","")&amp;SUBSTITUTE(Table_Text[[#This Row],[Property]]," ",""),""))</f>
        <v>SidebarPanelTest1Footer</v>
      </c>
      <c r="G8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"test1Footer": {
            "text": "Footer 1"
        }
    },</v>
      </c>
      <c r="H83" s="68" t="str">
        <f ca="1">SUBSTITUTE(SUBSTITUTE(SUBSTITUTE(SUBSTITUTE(SUBSTITUTE(SUBSTITUTE(SUBSTITUTE(SUBSTITUTE(
TRIM(CLEAN(Table_Text[[#This Row],[Config]])),
" {","{"),
"{ ","{"),
" }","}"),
"} ","}"),
" [","["),
"[ ","["),
" ]","]"),
"] ","]")</f>
        <v>"test1Footer":{"text": "Footer 1"}},</v>
      </c>
      <c r="I8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"test1Footer": "Footer 1"
    },</v>
      </c>
      <c r="J83" s="26" t="str">
        <f ca="1">SUBSTITUTE(SUBSTITUTE(SUBSTITUTE(SUBSTITUTE(SUBSTITUTE(SUBSTITUTE(SUBSTITUTE(SUBSTITUTE(
TRIM(CLEAN(Table_Text[[#This Row],[Quote]])),
" {","{"),
"{ ","{"),
" }","}"),
"} ","}"),
" [","["),
"[ ","["),
" ]","]"),
"] ","]")</f>
        <v>"test1Footer": "Footer 1"},</v>
      </c>
      <c r="K83" s="26"/>
      <c r="L83" s="52" t="s">
        <v>796</v>
      </c>
    </row>
    <row r="84" spans="2:12" ht="29.25" thickBot="1">
      <c r="B84" s="15" t="s">
        <v>610</v>
      </c>
      <c r="C84" s="15" t="s">
        <v>60</v>
      </c>
      <c r="D84" s="15"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4" s="1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workflow</v>
      </c>
      <c r="F84" s="15" t="str">
        <f>IF(Table_Text[[#This Row],[Header]]="Yes","",IF(Table_Text[[#This Row],[Property]]&lt;&gt;"",SUBSTITUTE(Table_Text[[#This Row],[Type]]," ","")&amp;SUBSTITUTE(Table_Text[[#This Row],[Property]]," ",""),""))</f>
        <v/>
      </c>
      <c r="G84" s="1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"workflow": {</v>
      </c>
      <c r="H84" s="15" t="str">
        <f ca="1">SUBSTITUTE(SUBSTITUTE(SUBSTITUTE(SUBSTITUTE(SUBSTITUTE(SUBSTITUTE(SUBSTITUTE(SUBSTITUTE(
TRIM(CLEAN(Table_Text[[#This Row],[Config]])),
" {","{"),
"{ ","{"),
" }","}"),
"} ","}"),
" [","["),
"[ ","["),
" ]","]"),
"] ","]")</f>
        <v>"workflow":{</v>
      </c>
      <c r="I84" s="1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"workflow": {</v>
      </c>
      <c r="J84" s="15" t="str">
        <f ca="1">SUBSTITUTE(SUBSTITUTE(SUBSTITUTE(SUBSTITUTE(SUBSTITUTE(SUBSTITUTE(SUBSTITUTE(SUBSTITUTE(
TRIM(CLEAN(Table_Text[[#This Row],[Quote]])),
" {","{"),
"{ ","{"),
" }","}"),
"} ","}"),
" [","["),
"[ ","["),
" ]","]"),
"] ","]")</f>
        <v>"workflow":{</v>
      </c>
      <c r="K84" s="15"/>
      <c r="L84" s="33"/>
    </row>
    <row r="85" spans="2:12" ht="21.75" thickBot="1">
      <c r="B85" s="99" t="s">
        <v>903</v>
      </c>
      <c r="C85" s="99" t="s">
        <v>60</v>
      </c>
      <c r="D85"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5"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purchaseQuote</v>
      </c>
      <c r="F85" s="99" t="str">
        <f>IF(Table_Text[[#This Row],[Header]]="Yes","",IF(Table_Text[[#This Row],[Property]]&lt;&gt;"",SUBSTITUTE(Table_Text[[#This Row],[Type]]," ","")&amp;SUBSTITUTE(Table_Text[[#This Row],[Property]]," ",""),""))</f>
        <v/>
      </c>
      <c r="G85"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"purchaseQuote": {</v>
      </c>
      <c r="H85" s="99" t="str">
        <f ca="1">SUBSTITUTE(SUBSTITUTE(SUBSTITUTE(SUBSTITUTE(SUBSTITUTE(SUBSTITUTE(SUBSTITUTE(SUBSTITUTE(
TRIM(CLEAN(Table_Text[[#This Row],[Config]])),
" {","{"),
"{ ","{"),
" }","}"),
"} ","}"),
" [","["),
"[ ","["),
" ]","]"),
"] ","]")</f>
        <v>"purchaseQuote":{</v>
      </c>
      <c r="I85"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"purchaseQuote": {</v>
      </c>
      <c r="J85" s="99" t="str">
        <f ca="1">SUBSTITUTE(SUBSTITUTE(SUBSTITUTE(SUBSTITUTE(SUBSTITUTE(SUBSTITUTE(SUBSTITUTE(SUBSTITUTE(
TRIM(CLEAN(Table_Text[[#This Row],[Quote]])),
" {","{"),
"{ ","{"),
" }","}"),
"} ","}"),
" [","["),
"[ ","["),
" ]","]"),
"] ","]")</f>
        <v>"purchaseQuote":{</v>
      </c>
      <c r="K85" s="99"/>
      <c r="L85" s="130"/>
    </row>
    <row r="86" spans="2:12" s="22" customFormat="1" ht="21" hidden="1" customHeight="1">
      <c r="B86" s="27"/>
      <c r="C86" s="27"/>
      <c r="D8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8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86" s="26" t="str">
        <f>IF(Table_Text[[#This Row],[Header]]="Yes","",IF(Table_Text[[#This Row],[Property]]&lt;&gt;"",SUBSTITUTE(Table_Text[[#This Row],[Type]]," ","")&amp;SUBSTITUTE(Table_Text[[#This Row],[Property]]," ",""),""))</f>
        <v/>
      </c>
      <c r="G86" s="2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86" s="27" t="str">
        <f ca="1">SUBSTITUTE(SUBSTITUTE(SUBSTITUTE(SUBSTITUTE(SUBSTITUTE(SUBSTITUTE(SUBSTITUTE(SUBSTITUTE(
TRIM(CLEAN(Table_Text[[#This Row],[Config]])),
" {","{"),
"{ ","{"),
" }","}"),
"} ","}"),
" [","["),
"[ ","["),
" ]","]"),
"] ","]")</f>
        <v/>
      </c>
      <c r="I8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86" s="26" t="str">
        <f ca="1">SUBSTITUTE(SUBSTITUTE(SUBSTITUTE(SUBSTITUTE(SUBSTITUTE(SUBSTITUTE(SUBSTITUTE(SUBSTITUTE(
TRIM(CLEAN(Table_Text[[#This Row],[Quote]])),
" {","{"),
"{ ","{"),
" }","}"),
"} ","}"),
" [","["),
"[ ","["),
" ]","]"),
"] ","]")</f>
        <v/>
      </c>
      <c r="K86" s="27"/>
      <c r="L86" s="52"/>
    </row>
    <row r="87" spans="2:12" s="22" customFormat="1" ht="21" customHeight="1">
      <c r="B87" s="27" t="s">
        <v>1000</v>
      </c>
      <c r="C87" s="27"/>
      <c r="D8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8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87" s="26" t="str">
        <f ca="1">IF(Table_Text[[#This Row],[Header]]="Yes","",IF(Table_Text[[#This Row],[Property]]&lt;&gt;"",SUBSTITUTE(Table_Text[[#This Row],[Type]]," ","")&amp;SUBSTITUTE(Table_Text[[#This Row],[Property]]," ",""),""))</f>
        <v>PurchaseQuoteCloseButtonLabel</v>
      </c>
      <c r="G8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"Cancel"
        },</v>
      </c>
      <c r="H87" s="68" t="str">
        <f ca="1">SUBSTITUTE(SUBSTITUTE(SUBSTITUTE(SUBSTITUTE(SUBSTITUTE(SUBSTITUTE(SUBSTITUTE(SUBSTITUTE(
TRIM(CLEAN(Table_Text[[#This Row],[Config]])),
" {","{"),
"{ ","{"),
" }","}"),
"} ","}"),
" [","["),
"[ ","["),
" ]","]"),
"] ","]")</f>
        <v>"closeButtonLabel":{"text": "Cancel"},</v>
      </c>
      <c r="I8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"Cancel",</v>
      </c>
      <c r="J87" s="26" t="str">
        <f ca="1">SUBSTITUTE(SUBSTITUTE(SUBSTITUTE(SUBSTITUTE(SUBSTITUTE(SUBSTITUTE(SUBSTITUTE(SUBSTITUTE(
TRIM(CLEAN(Table_Text[[#This Row],[Quote]])),
" {","{"),
"{ ","{"),
" }","}"),
"} ","}"),
" [","["),
"[ ","["),
" ]","]"),
"] ","]")</f>
        <v>"closeButtonLabel": "Cancel",</v>
      </c>
      <c r="K87" s="26"/>
      <c r="L87" s="52" t="s">
        <v>1001</v>
      </c>
    </row>
    <row r="88" spans="2:12" s="22" customFormat="1" ht="21" customHeight="1">
      <c r="B88" s="167" t="s">
        <v>611</v>
      </c>
      <c r="C88" s="27"/>
      <c r="D8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8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88" s="26" t="str">
        <f ca="1">IF(Table_Text[[#This Row],[Header]]="Yes","",IF(Table_Text[[#This Row],[Property]]&lt;&gt;"",SUBSTITUTE(Table_Text[[#This Row],[Type]]," ","")&amp;SUBSTITUTE(Table_Text[[#This Row],[Property]]," ",""),""))</f>
        <v>PurchaseQuoteTabLabel</v>
      </c>
      <c r="G8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"Get a Quote"
        },</v>
      </c>
      <c r="H88" s="68" t="str">
        <f ca="1">SUBSTITUTE(SUBSTITUTE(SUBSTITUTE(SUBSTITUTE(SUBSTITUTE(SUBSTITUTE(SUBSTITUTE(SUBSTITUTE(
TRIM(CLEAN(Table_Text[[#This Row],[Config]])),
" {","{"),
"{ ","{"),
" }","}"),
"} ","}"),
" [","["),
"[ ","["),
" ]","]"),
"] ","]")</f>
        <v>"tabLabel":{"text": "Get a Quote"},</v>
      </c>
      <c r="I8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"Get a Quote",</v>
      </c>
      <c r="J88" s="26" t="str">
        <f ca="1">SUBSTITUTE(SUBSTITUTE(SUBSTITUTE(SUBSTITUTE(SUBSTITUTE(SUBSTITUTE(SUBSTITUTE(SUBSTITUTE(
TRIM(CLEAN(Table_Text[[#This Row],[Quote]])),
" {","{"),
"{ ","{"),
" }","}"),
"} ","}"),
" [","["),
"[ ","["),
" ]","]"),
"] ","]")</f>
        <v>"tabLabel": "Get a Quote",</v>
      </c>
      <c r="K88" s="27"/>
      <c r="L88" s="51" t="s">
        <v>1672</v>
      </c>
    </row>
    <row r="89" spans="2:12" s="22" customFormat="1" ht="21" customHeight="1">
      <c r="B89" s="167" t="s">
        <v>612</v>
      </c>
      <c r="C89" s="27"/>
      <c r="D8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8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89" s="26" t="str">
        <f ca="1">IF(Table_Text[[#This Row],[Header]]="Yes","",IF(Table_Text[[#This Row],[Property]]&lt;&gt;"",SUBSTITUTE(Table_Text[[#This Row],[Type]]," ","")&amp;SUBSTITUTE(Table_Text[[#This Row],[Property]]," ",""),""))</f>
        <v>PurchaseQuoteTopHeading</v>
      </c>
      <c r="G8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89" s="68" t="str">
        <f ca="1">SUBSTITUTE(SUBSTITUTE(SUBSTITUTE(SUBSTITUTE(SUBSTITUTE(SUBSTITUTE(SUBSTITUTE(SUBSTITUTE(
TRIM(CLEAN(Table_Text[[#This Row],[Config]])),
" {","{"),
"{ ","{"),
" }","}"),
"} ","}"),
" [","["),
"[ ","["),
" ]","]"),
"] ","]")</f>
        <v>"topHeading":{"text": "ACSIS Professional Indemnity"},</v>
      </c>
      <c r="I8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89" s="26" t="str">
        <f ca="1">SUBSTITUTE(SUBSTITUTE(SUBSTITUTE(SUBSTITUTE(SUBSTITUTE(SUBSTITUTE(SUBSTITUTE(SUBSTITUTE(
TRIM(CLEAN(Table_Text[[#This Row],[Quote]])),
" {","{"),
"{ ","{"),
" }","}"),
"} ","}"),
" [","["),
"[ ","["),
" ]","]"),
"] ","]")</f>
        <v>"topHeading": "ACSIS Professional Indemnity",</v>
      </c>
      <c r="K89" s="27"/>
      <c r="L89" s="52" t="str">
        <f>L19</f>
        <v>ACSIS Professional Indemnity</v>
      </c>
    </row>
    <row r="90" spans="2:12" s="22" customFormat="1" ht="21" customHeight="1">
      <c r="B90" s="167" t="s">
        <v>613</v>
      </c>
      <c r="C90" s="27"/>
      <c r="D9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9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ratingHeading</v>
      </c>
      <c r="F90" s="26" t="str">
        <f ca="1">IF(Table_Text[[#This Row],[Header]]="Yes","",IF(Table_Text[[#This Row],[Property]]&lt;&gt;"",SUBSTITUTE(Table_Text[[#This Row],[Type]]," ","")&amp;SUBSTITUTE(Table_Text[[#This Row],[Property]]," ",""),""))</f>
        <v>PurchaseQuoteRatingHeading</v>
      </c>
      <c r="G9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90" s="68" t="str">
        <f ca="1">SUBSTITUTE(SUBSTITUTE(SUBSTITUTE(SUBSTITUTE(SUBSTITUTE(SUBSTITUTE(SUBSTITUTE(SUBSTITUTE(
TRIM(CLEAN(Table_Text[[#This Row],[Config]])),
" {","{"),
"{ ","{"),
" }","}"),
"} ","}"),
" [","["),
"[ ","["),
" ]","]"),
"] ","]")</f>
        <v/>
      </c>
      <c r="I9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90" s="26" t="str">
        <f ca="1">SUBSTITUTE(SUBSTITUTE(SUBSTITUTE(SUBSTITUTE(SUBSTITUTE(SUBSTITUTE(SUBSTITUTE(SUBSTITUTE(
TRIM(CLEAN(Table_Text[[#This Row],[Quote]])),
" {","{"),
"{ ","{"),
" }","}"),
"} ","}"),
" [","["),
"[ ","["),
" ]","]"),
"] ","]")</f>
        <v/>
      </c>
      <c r="K90" s="27"/>
      <c r="L90" s="51"/>
    </row>
    <row r="91" spans="2:12" s="22" customFormat="1" ht="21" customHeight="1">
      <c r="B91" s="167" t="s">
        <v>614</v>
      </c>
      <c r="C91" s="27"/>
      <c r="D9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9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ratingText</v>
      </c>
      <c r="F91" s="26" t="str">
        <f ca="1">IF(Table_Text[[#This Row],[Header]]="Yes","",IF(Table_Text[[#This Row],[Property]]&lt;&gt;"",SUBSTITUTE(Table_Text[[#This Row],[Type]]," ","")&amp;SUBSTITUTE(Table_Text[[#This Row],[Property]]," ",""),""))</f>
        <v>PurchaseQuoteRatingText</v>
      </c>
      <c r="G9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"ratingText": {
            "text": "&lt;div class='linkHeader'&gt;&lt;i&gt;Before completing this form please read the &lt;a target='_blank' href='https://app.ubind.com.au/assets/steadfast-irs/acsis-pi/staging/Important-Notices.pdf'&gt;Important Notices&lt;/a&gt;&lt;/i&gt;&lt;/div&gt;"
        },</v>
      </c>
      <c r="H91" s="68" t="str">
        <f ca="1">SUBSTITUTE(SUBSTITUTE(SUBSTITUTE(SUBSTITUTE(SUBSTITUTE(SUBSTITUTE(SUBSTITUTE(SUBSTITUTE(
TRIM(CLEAN(Table_Text[[#This Row],[Config]])),
" {","{"),
"{ ","{"),
" }","}"),
"} ","}"),
" [","["),
"[ ","["),
" ]","]"),
"] ","]")</f>
        <v>"ratingText":{"text": "&lt;div class='linkHeader'&gt;&lt;i&gt;Before completing this form please read the &lt;a target='_blank' href='https://app.ubind.com.au/assets/steadfast-irs/acsis-pi/staging/Important-Notices.pdf'&gt;Important Notices&lt;/a&gt;&lt;/i&gt;&lt;/div&gt;"},</v>
      </c>
      <c r="I9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"ratingText": "&lt;div class='linkHeader'&gt;&lt;i&gt;Before completing this form please read the &lt;a target='_blank' href='https://app.ubind.com.au/assets/steadfast-irs/acsis-pi/staging/Important-Notices.pdf'&gt;Important Notices&lt;/a&gt;&lt;/i&gt;&lt;/div&gt;",</v>
      </c>
      <c r="J91" s="26" t="str">
        <f ca="1">SUBSTITUTE(SUBSTITUTE(SUBSTITUTE(SUBSTITUTE(SUBSTITUTE(SUBSTITUTE(SUBSTITUTE(SUBSTITUTE(
TRIM(CLEAN(Table_Text[[#This Row],[Quote]])),
" {","{"),
"{ ","{"),
" }","}"),
"} ","}"),
" [","["),
"[ ","["),
" ]","]"),
"] ","]")</f>
        <v>"ratingText": "&lt;div class='linkHeader'&gt;&lt;i&gt;Before completing this form please read the &lt;a target='_blank' href='https://app.ubind.com.au/assets/steadfast-irs/acsis-pi/staging/Important-Notices.pdf'&gt;Important Notices&lt;/a&gt;&lt;/i&gt;&lt;/div&gt;",</v>
      </c>
      <c r="K91" s="27"/>
      <c r="L91" s="52" t="s">
        <v>1673</v>
      </c>
    </row>
    <row r="92" spans="2:12" s="22" customFormat="1" ht="21" customHeight="1">
      <c r="B92" s="27" t="s">
        <v>615</v>
      </c>
      <c r="C92" s="27"/>
      <c r="D9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9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contactHeading</v>
      </c>
      <c r="F92" s="26" t="str">
        <f ca="1">IF(Table_Text[[#This Row],[Header]]="Yes","",IF(Table_Text[[#This Row],[Property]]&lt;&gt;"",SUBSTITUTE(Table_Text[[#This Row],[Type]]," ","")&amp;SUBSTITUTE(Table_Text[[#This Row],[Property]]," ",""),""))</f>
        <v>PurchaseQuoteContactHeading</v>
      </c>
      <c r="G9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"contactHeading": {
            "text": "Contact Details"
        },</v>
      </c>
      <c r="H92" s="68" t="str">
        <f ca="1">SUBSTITUTE(SUBSTITUTE(SUBSTITUTE(SUBSTITUTE(SUBSTITUTE(SUBSTITUTE(SUBSTITUTE(SUBSTITUTE(
TRIM(CLEAN(Table_Text[[#This Row],[Config]])),
" {","{"),
"{ ","{"),
" }","}"),
"} ","}"),
" [","["),
"[ ","["),
" ]","]"),
"] ","]")</f>
        <v>"contactHeading":{"text": "Contact Details"},</v>
      </c>
      <c r="I9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"contactHeading": "Contact Details",</v>
      </c>
      <c r="J92" s="26" t="str">
        <f ca="1">SUBSTITUTE(SUBSTITUTE(SUBSTITUTE(SUBSTITUTE(SUBSTITUTE(SUBSTITUTE(SUBSTITUTE(SUBSTITUTE(
TRIM(CLEAN(Table_Text[[#This Row],[Quote]])),
" {","{"),
"{ ","{"),
" }","}"),
"} ","}"),
" [","["),
"[ ","["),
" ]","]"),
"] ","]")</f>
        <v>"contactHeading": "Contact Details",</v>
      </c>
      <c r="K92" s="26"/>
      <c r="L92" s="52" t="s">
        <v>616</v>
      </c>
    </row>
    <row r="93" spans="2:12" s="22" customFormat="1" ht="21" customHeight="1">
      <c r="B93" s="27" t="s">
        <v>617</v>
      </c>
      <c r="C93" s="27"/>
      <c r="D9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9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contactText</v>
      </c>
      <c r="F93" s="26" t="str">
        <f ca="1">IF(Table_Text[[#This Row],[Header]]="Yes","",IF(Table_Text[[#This Row],[Property]]&lt;&gt;"",SUBSTITUTE(Table_Text[[#This Row],[Type]]," ","")&amp;SUBSTITUTE(Table_Text[[#This Row],[Property]]," ",""),""))</f>
        <v>PurchaseQuoteContactText</v>
      </c>
      <c r="G9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93" s="68" t="str">
        <f ca="1">SUBSTITUTE(SUBSTITUTE(SUBSTITUTE(SUBSTITUTE(SUBSTITUTE(SUBSTITUTE(SUBSTITUTE(SUBSTITUTE(
TRIM(CLEAN(Table_Text[[#This Row],[Config]])),
" {","{"),
"{ ","{"),
" }","}"),
"} ","}"),
" [","["),
"[ ","["),
" ]","]"),
"] ","]")</f>
        <v/>
      </c>
      <c r="I9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93" s="26" t="str">
        <f ca="1">SUBSTITUTE(SUBSTITUTE(SUBSTITUTE(SUBSTITUTE(SUBSTITUTE(SUBSTITUTE(SUBSTITUTE(SUBSTITUTE(
TRIM(CLEAN(Table_Text[[#This Row],[Quote]])),
" {","{"),
"{ ","{"),
" }","}"),
"} ","}"),
" [","["),
"[ ","["),
" ]","]"),
"] ","]")</f>
        <v/>
      </c>
      <c r="K93" s="26"/>
      <c r="L93" s="52"/>
    </row>
    <row r="94" spans="2:12" s="22" customFormat="1" ht="21" customHeight="1">
      <c r="B94" s="167" t="s">
        <v>618</v>
      </c>
      <c r="C94" s="27"/>
      <c r="D9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9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94" s="26" t="str">
        <f ca="1">IF(Table_Text[[#This Row],[Header]]="Yes","",IF(Table_Text[[#This Row],[Property]]&lt;&gt;"",SUBSTITUTE(Table_Text[[#This Row],[Type]]," ","")&amp;SUBSTITUTE(Table_Text[[#This Row],[Property]]," ",""),""))</f>
        <v>PurchaseQuoteNextButton</v>
      </c>
      <c r="G9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94" s="68" t="str">
        <f ca="1">SUBSTITUTE(SUBSTITUTE(SUBSTITUTE(SUBSTITUTE(SUBSTITUTE(SUBSTITUTE(SUBSTITUTE(SUBSTITUTE(
TRIM(CLEAN(Table_Text[[#This Row],[Config]])),
" {","{"),
"{ ","{"),
" }","}"),
"} ","}"),
" [","["),
"[ ","["),
" ]","]"),
"] ","]")</f>
        <v>"nextButton":{"text": "Next", "icon": "glyphicon glyphicon-arrow-right"},</v>
      </c>
      <c r="I9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94" s="26" t="str">
        <f ca="1">SUBSTITUTE(SUBSTITUTE(SUBSTITUTE(SUBSTITUTE(SUBSTITUTE(SUBSTITUTE(SUBSTITUTE(SUBSTITUTE(
TRIM(CLEAN(Table_Text[[#This Row],[Quote]])),
" {","{"),
"{ ","{"),
" }","}"),
"} ","}"),
" [","["),
"[ ","["),
" ]","]"),
"] ","]")</f>
        <v>"nextButton": "Next",</v>
      </c>
      <c r="K94" s="167" t="s">
        <v>619</v>
      </c>
      <c r="L94" s="201" t="s">
        <v>739</v>
      </c>
    </row>
    <row r="95" spans="2:12" s="22" customFormat="1" ht="21" customHeight="1">
      <c r="B95" s="27" t="s">
        <v>1674</v>
      </c>
      <c r="C95" s="27"/>
      <c r="D9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9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saveButton</v>
      </c>
      <c r="F95" s="26" t="str">
        <f ca="1">IF(Table_Text[[#This Row],[Header]]="Yes","",IF(Table_Text[[#This Row],[Property]]&lt;&gt;"",SUBSTITUTE(Table_Text[[#This Row],[Type]]," ","")&amp;SUBSTITUTE(Table_Text[[#This Row],[Property]]," ",""),""))</f>
        <v>PurchaseQuoteSaveButton</v>
      </c>
      <c r="G9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"saveButton": {
            "text": "Save/Send My Quote",
            "icon": "glyphicon glyphicon-floppy-saved"
        },</v>
      </c>
      <c r="H95" s="68" t="str">
        <f ca="1">SUBSTITUTE(SUBSTITUTE(SUBSTITUTE(SUBSTITUTE(SUBSTITUTE(SUBSTITUTE(SUBSTITUTE(SUBSTITUTE(
TRIM(CLEAN(Table_Text[[#This Row],[Config]])),
" {","{"),
"{ ","{"),
" }","}"),
"} ","}"),
" [","["),
"[ ","["),
" ]","]"),
"] ","]")</f>
        <v>"saveButton":{"text": "Save/Send My Quote", "icon": "glyphicon glyphicon-floppy-saved"},</v>
      </c>
      <c r="I9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"saveButton": "Save/Send My Quote",</v>
      </c>
      <c r="J95" s="26" t="str">
        <f ca="1">SUBSTITUTE(SUBSTITUTE(SUBSTITUTE(SUBSTITUTE(SUBSTITUTE(SUBSTITUTE(SUBSTITUTE(SUBSTITUTE(
TRIM(CLEAN(Table_Text[[#This Row],[Quote]])),
" {","{"),
"{ ","{"),
" }","}"),
"} ","}"),
" [","["),
"[ ","["),
" ]","]"),
"] ","]")</f>
        <v>"saveButton": "Save/Send My Quote",</v>
      </c>
      <c r="K95" s="26" t="s">
        <v>1675</v>
      </c>
      <c r="L95" s="52" t="s">
        <v>1676</v>
      </c>
    </row>
    <row r="96" spans="2:12" s="22" customFormat="1" ht="21" customHeight="1">
      <c r="B96" s="167" t="s">
        <v>620</v>
      </c>
      <c r="C96" s="167" t="s">
        <v>621</v>
      </c>
      <c r="D9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9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96" s="26" t="str">
        <f ca="1">IF(Table_Text[[#This Row],[Header]]="Yes","",IF(Table_Text[[#This Row],[Property]]&lt;&gt;"",SUBSTITUTE(Table_Text[[#This Row],[Type]]," ","")&amp;SUBSTITUTE(Table_Text[[#This Row],[Property]]," ",""),""))</f>
        <v>PurchaseQuoteEnquiryButton</v>
      </c>
      <c r="G9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96" s="68" t="str">
        <f ca="1">SUBSTITUTE(SUBSTITUTE(SUBSTITUTE(SUBSTITUTE(SUBSTITUTE(SUBSTITUTE(SUBSTITUTE(SUBSTITUTE(
TRIM(CLEAN(Table_Text[[#This Row],[Config]])),
" {","{"),
"{ ","{"),
" }","}"),
"} ","}"),
" [","["),
"[ ","["),
" ]","]"),
"] ","]")</f>
        <v>"enquiryButton":{"text": "Request a call-back", "icon": "glyphicon glyphicon-earphone"}},</v>
      </c>
      <c r="I9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96" s="26" t="str">
        <f ca="1">SUBSTITUTE(SUBSTITUTE(SUBSTITUTE(SUBSTITUTE(SUBSTITUTE(SUBSTITUTE(SUBSTITUTE(SUBSTITUTE(
TRIM(CLEAN(Table_Text[[#This Row],[Quote]])),
" {","{"),
"{ ","{"),
" }","}"),
"} ","}"),
" [","["),
"[ ","["),
" ]","]"),
"] ","]")</f>
        <v>"enquiryButton": "Request a call-back"},</v>
      </c>
      <c r="K96" s="167" t="s">
        <v>622</v>
      </c>
      <c r="L96" s="171" t="s">
        <v>623</v>
      </c>
    </row>
    <row r="97" spans="2:12" ht="21" customHeight="1" thickBot="1">
      <c r="B97" s="99" t="s">
        <v>917</v>
      </c>
      <c r="C97" s="99" t="s">
        <v>60</v>
      </c>
      <c r="D97"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97"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purchaseDetails</v>
      </c>
      <c r="F97" s="99" t="str">
        <f>IF(Table_Text[[#This Row],[Header]]="Yes","",IF(Table_Text[[#This Row],[Property]]&lt;&gt;"",SUBSTITUTE(Table_Text[[#This Row],[Type]]," ","")&amp;SUBSTITUTE(Table_Text[[#This Row],[Property]]," ",""),""))</f>
        <v/>
      </c>
      <c r="G97"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"purchaseDetails": {</v>
      </c>
      <c r="H97" s="99" t="str">
        <f ca="1">SUBSTITUTE(SUBSTITUTE(SUBSTITUTE(SUBSTITUTE(SUBSTITUTE(SUBSTITUTE(SUBSTITUTE(SUBSTITUTE(
TRIM(CLEAN(Table_Text[[#This Row],[Config]])),
" {","{"),
"{ ","{"),
" }","}"),
"} ","}"),
" [","["),
"[ ","["),
" ]","]"),
"] ","]")</f>
        <v>"purchaseDetails":{</v>
      </c>
      <c r="I97"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"purchaseDetails": {</v>
      </c>
      <c r="J97" s="99" t="str">
        <f ca="1">SUBSTITUTE(SUBSTITUTE(SUBSTITUTE(SUBSTITUTE(SUBSTITUTE(SUBSTITUTE(SUBSTITUTE(SUBSTITUTE(
TRIM(CLEAN(Table_Text[[#This Row],[Quote]])),
" {","{"),
"{ ","{"),
" }","}"),
"} ","}"),
" [","["),
"[ ","["),
" ]","]"),
"] ","]")</f>
        <v>"purchaseDetails":{</v>
      </c>
      <c r="K97" s="99"/>
      <c r="L97" s="130"/>
    </row>
    <row r="98" spans="2:12" s="22" customFormat="1" ht="21" hidden="1" customHeight="1">
      <c r="B98" s="27"/>
      <c r="C98" s="27"/>
      <c r="D9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9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98" s="26" t="str">
        <f>IF(Table_Text[[#This Row],[Header]]="Yes","",IF(Table_Text[[#This Row],[Property]]&lt;&gt;"",SUBSTITUTE(Table_Text[[#This Row],[Type]]," ","")&amp;SUBSTITUTE(Table_Text[[#This Row],[Property]]," ",""),""))</f>
        <v/>
      </c>
      <c r="G9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98" s="68" t="str">
        <f ca="1">SUBSTITUTE(SUBSTITUTE(SUBSTITUTE(SUBSTITUTE(SUBSTITUTE(SUBSTITUTE(SUBSTITUTE(SUBSTITUTE(
TRIM(CLEAN(Table_Text[[#This Row],[Config]])),
" {","{"),
"{ ","{"),
" }","}"),
"} ","}"),
" [","["),
"[ ","["),
" ]","]"),
"] ","]")</f>
        <v/>
      </c>
      <c r="I9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98" s="26" t="str">
        <f ca="1">SUBSTITUTE(SUBSTITUTE(SUBSTITUTE(SUBSTITUTE(SUBSTITUTE(SUBSTITUTE(SUBSTITUTE(SUBSTITUTE(
TRIM(CLEAN(Table_Text[[#This Row],[Quote]])),
" {","{"),
"{ ","{"),
" }","}"),
"} ","}"),
" [","["),
"[ ","["),
" ]","]"),
"] ","]")</f>
        <v/>
      </c>
      <c r="K98" s="27"/>
      <c r="L98" s="52"/>
    </row>
    <row r="99" spans="2:12" s="22" customFormat="1" ht="21" customHeight="1">
      <c r="B99" s="167" t="s">
        <v>611</v>
      </c>
      <c r="C99" s="27"/>
      <c r="D9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9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99" s="26" t="str">
        <f ca="1">IF(Table_Text[[#This Row],[Header]]="Yes","",IF(Table_Text[[#This Row],[Property]]&lt;&gt;"",SUBSTITUTE(Table_Text[[#This Row],[Type]]," ","")&amp;SUBSTITUTE(Table_Text[[#This Row],[Property]]," ",""),""))</f>
        <v>PurchaseDetailTabLabel</v>
      </c>
      <c r="G9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"Insurance Details"
        },</v>
      </c>
      <c r="H99" s="68" t="str">
        <f ca="1">SUBSTITUTE(SUBSTITUTE(SUBSTITUTE(SUBSTITUTE(SUBSTITUTE(SUBSTITUTE(SUBSTITUTE(SUBSTITUTE(
TRIM(CLEAN(Table_Text[[#This Row],[Config]])),
" {","{"),
"{ ","{"),
" }","}"),
"} ","}"),
" [","["),
"[ ","["),
" ]","]"),
"] ","]")</f>
        <v>"tabLabel":{"text": "Insurance Details"},</v>
      </c>
      <c r="I9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"Insurance Details",</v>
      </c>
      <c r="J99" s="26" t="str">
        <f ca="1">SUBSTITUTE(SUBSTITUTE(SUBSTITUTE(SUBSTITUTE(SUBSTITUTE(SUBSTITUTE(SUBSTITUTE(SUBSTITUTE(
TRIM(CLEAN(Table_Text[[#This Row],[Quote]])),
" {","{"),
"{ ","{"),
" }","}"),
"} ","}"),
" [","["),
"[ ","["),
" ]","]"),
"] ","]")</f>
        <v>"tabLabel": "Insurance Details",</v>
      </c>
      <c r="K99" s="27"/>
      <c r="L99" s="51" t="s">
        <v>1677</v>
      </c>
    </row>
    <row r="100" spans="2:12" s="22" customFormat="1" ht="21" customHeight="1">
      <c r="B100" s="167" t="s">
        <v>612</v>
      </c>
      <c r="C100" s="27"/>
      <c r="D10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10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0" s="26" t="str">
        <f ca="1">IF(Table_Text[[#This Row],[Header]]="Yes","",IF(Table_Text[[#This Row],[Property]]&lt;&gt;"",SUBSTITUTE(Table_Text[[#This Row],[Type]]," ","")&amp;SUBSTITUTE(Table_Text[[#This Row],[Property]]," ",""),""))</f>
        <v>PurchaseDetailTopHeading</v>
      </c>
      <c r="G10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00" s="68" t="str">
        <f ca="1">SUBSTITUTE(SUBSTITUTE(SUBSTITUTE(SUBSTITUTE(SUBSTITUTE(SUBSTITUTE(SUBSTITUTE(SUBSTITUTE(
TRIM(CLEAN(Table_Text[[#This Row],[Config]])),
" {","{"),
"{ ","{"),
" }","}"),
"} ","}"),
" [","["),
"[ ","["),
" ]","]"),
"] ","]")</f>
        <v>"topHeading":{"text": "ACSIS Professional Indemnity"},</v>
      </c>
      <c r="I10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00" s="26" t="str">
        <f ca="1">SUBSTITUTE(SUBSTITUTE(SUBSTITUTE(SUBSTITUTE(SUBSTITUTE(SUBSTITUTE(SUBSTITUTE(SUBSTITUTE(
TRIM(CLEAN(Table_Text[[#This Row],[Quote]])),
" {","{"),
"{ ","{"),
" }","}"),
"} ","}"),
" [","["),
"[ ","["),
" ]","]"),
"] ","]")</f>
        <v>"topHeading": "ACSIS Professional Indemnity",</v>
      </c>
      <c r="K100" s="27"/>
      <c r="L100" s="52" t="str">
        <f>L19</f>
        <v>ACSIS Professional Indemnity</v>
      </c>
    </row>
    <row r="101" spans="2:12" s="22" customFormat="1" ht="21" customHeight="1">
      <c r="B101" s="27" t="s">
        <v>1678</v>
      </c>
      <c r="C101" s="27"/>
      <c r="D10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10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businessHeading</v>
      </c>
      <c r="F101" s="26" t="str">
        <f ca="1">IF(Table_Text[[#This Row],[Header]]="Yes","",IF(Table_Text[[#This Row],[Property]]&lt;&gt;"",SUBSTITUTE(Table_Text[[#This Row],[Type]]," ","")&amp;SUBSTITUTE(Table_Text[[#This Row],[Property]]," ",""),""))</f>
        <v>PurchaseDetailBusinessHeading</v>
      </c>
      <c r="G10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"businessHeading": {
            "text": "Your Details"
        },</v>
      </c>
      <c r="H101" s="68" t="str">
        <f ca="1">SUBSTITUTE(SUBSTITUTE(SUBSTITUTE(SUBSTITUTE(SUBSTITUTE(SUBSTITUTE(SUBSTITUTE(SUBSTITUTE(
TRIM(CLEAN(Table_Text[[#This Row],[Config]])),
" {","{"),
"{ ","{"),
" }","}"),
"} ","}"),
" [","["),
"[ ","["),
" ]","]"),
"] ","]")</f>
        <v>"businessHeading":{"text": "Your Details"},</v>
      </c>
      <c r="I10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"businessHeading": "Your Details",</v>
      </c>
      <c r="J101" s="26" t="str">
        <f ca="1">SUBSTITUTE(SUBSTITUTE(SUBSTITUTE(SUBSTITUTE(SUBSTITUTE(SUBSTITUTE(SUBSTITUTE(SUBSTITUTE(
TRIM(CLEAN(Table_Text[[#This Row],[Quote]])),
" {","{"),
"{ ","{"),
" }","}"),
"} ","}"),
" [","["),
"[ ","["),
" ]","]"),
"] ","]")</f>
        <v>"businessHeading": "Your Details",</v>
      </c>
      <c r="K101" s="26"/>
      <c r="L101" s="52" t="s">
        <v>918</v>
      </c>
    </row>
    <row r="102" spans="2:12" s="22" customFormat="1" ht="21" customHeight="1">
      <c r="B102" s="27" t="s">
        <v>1679</v>
      </c>
      <c r="C102" s="27"/>
      <c r="D10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10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businessText</v>
      </c>
      <c r="F102" s="26" t="str">
        <f ca="1">IF(Table_Text[[#This Row],[Header]]="Yes","",IF(Table_Text[[#This Row],[Property]]&lt;&gt;"",SUBSTITUTE(Table_Text[[#This Row],[Type]]," ","")&amp;SUBSTITUTE(Table_Text[[#This Row],[Property]]," ",""),""))</f>
        <v>PurchaseDetailBusinessText</v>
      </c>
      <c r="G10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2" s="68" t="str">
        <f ca="1">SUBSTITUTE(SUBSTITUTE(SUBSTITUTE(SUBSTITUTE(SUBSTITUTE(SUBSTITUTE(SUBSTITUTE(SUBSTITUTE(
TRIM(CLEAN(Table_Text[[#This Row],[Config]])),
" {","{"),
"{ ","{"),
" }","}"),
"} ","}"),
" [","["),
"[ ","["),
" ]","]"),
"] ","]")</f>
        <v/>
      </c>
      <c r="I10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2" s="26" t="str">
        <f ca="1">SUBSTITUTE(SUBSTITUTE(SUBSTITUTE(SUBSTITUTE(SUBSTITUTE(SUBSTITUTE(SUBSTITUTE(SUBSTITUTE(
TRIM(CLEAN(Table_Text[[#This Row],[Quote]])),
" {","{"),
"{ ","{"),
" }","}"),
"} ","}"),
" [","["),
"[ ","["),
" ]","]"),
"] ","]")</f>
        <v/>
      </c>
      <c r="K102" s="26"/>
      <c r="L102" s="52"/>
    </row>
    <row r="103" spans="2:12" s="22" customFormat="1" ht="21" customHeight="1">
      <c r="B103" s="167" t="s">
        <v>618</v>
      </c>
      <c r="C103" s="27"/>
      <c r="D10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10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03" s="26" t="str">
        <f ca="1">IF(Table_Text[[#This Row],[Header]]="Yes","",IF(Table_Text[[#This Row],[Property]]&lt;&gt;"",SUBSTITUTE(Table_Text[[#This Row],[Type]]," ","")&amp;SUBSTITUTE(Table_Text[[#This Row],[Property]]," ",""),""))</f>
        <v>PurchaseDetailNextButton</v>
      </c>
      <c r="G10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03" s="68" t="str">
        <f ca="1">SUBSTITUTE(SUBSTITUTE(SUBSTITUTE(SUBSTITUTE(SUBSTITUTE(SUBSTITUTE(SUBSTITUTE(SUBSTITUTE(
TRIM(CLEAN(Table_Text[[#This Row],[Config]])),
" {","{"),
"{ ","{"),
" }","}"),
"} ","}"),
" [","["),
"[ ","["),
" ]","]"),
"] ","]")</f>
        <v>"nextButton":{"text": "Next", "icon": "glyphicon glyphicon-arrow-right"},</v>
      </c>
      <c r="I10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03" s="26" t="str">
        <f ca="1">SUBSTITUTE(SUBSTITUTE(SUBSTITUTE(SUBSTITUTE(SUBSTITUTE(SUBSTITUTE(SUBSTITUTE(SUBSTITUTE(
TRIM(CLEAN(Table_Text[[#This Row],[Quote]])),
" {","{"),
"{ ","{"),
" }","}"),
"} ","}"),
" [","["),
"[ ","["),
" ]","]"),
"] ","]")</f>
        <v>"nextButton": "Next",</v>
      </c>
      <c r="K103" s="167" t="s">
        <v>619</v>
      </c>
      <c r="L103" s="201" t="s">
        <v>739</v>
      </c>
    </row>
    <row r="104" spans="2:12" s="22" customFormat="1" ht="21" customHeight="1">
      <c r="B104" s="167" t="s">
        <v>625</v>
      </c>
      <c r="C104" s="27"/>
      <c r="D10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10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04" s="26" t="str">
        <f ca="1">IF(Table_Text[[#This Row],[Header]]="Yes","",IF(Table_Text[[#This Row],[Property]]&lt;&gt;"",SUBSTITUTE(Table_Text[[#This Row],[Type]]," ","")&amp;SUBSTITUTE(Table_Text[[#This Row],[Property]]," ",""),""))</f>
        <v>PurchaseDetailBackButton</v>
      </c>
      <c r="G10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v>
      </c>
      <c r="H104" s="68" t="str">
        <f ca="1">SUBSTITUTE(SUBSTITUTE(SUBSTITUTE(SUBSTITUTE(SUBSTITUTE(SUBSTITUTE(SUBSTITUTE(SUBSTITUTE(
TRIM(CLEAN(Table_Text[[#This Row],[Config]])),
" {","{"),
"{ ","{"),
" }","}"),
"} ","}"),
" [","["),
"[ ","["),
" ]","]"),
"] ","]")</f>
        <v>"backButton":{"text": "Back", "icon": "glyphicon glyphicon-arrow-left"},</v>
      </c>
      <c r="I10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v>
      </c>
      <c r="J104" s="26" t="str">
        <f ca="1">SUBSTITUTE(SUBSTITUTE(SUBSTITUTE(SUBSTITUTE(SUBSTITUTE(SUBSTITUTE(SUBSTITUTE(SUBSTITUTE(
TRIM(CLEAN(Table_Text[[#This Row],[Quote]])),
" {","{"),
"{ ","{"),
" }","}"),
"} ","}"),
" [","["),
"[ ","["),
" ]","]"),
"] ","]")</f>
        <v>"backButton": "Back",</v>
      </c>
      <c r="K104" s="167" t="s">
        <v>626</v>
      </c>
      <c r="L104" s="206" t="s">
        <v>742</v>
      </c>
    </row>
    <row r="105" spans="2:12" s="22" customFormat="1" ht="21" customHeight="1">
      <c r="B105" s="27" t="s">
        <v>1674</v>
      </c>
      <c r="C105" s="27"/>
      <c r="D10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10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saveButton</v>
      </c>
      <c r="F105" s="26" t="str">
        <f ca="1">IF(Table_Text[[#This Row],[Header]]="Yes","",IF(Table_Text[[#This Row],[Property]]&lt;&gt;"",SUBSTITUTE(Table_Text[[#This Row],[Type]]," ","")&amp;SUBSTITUTE(Table_Text[[#This Row],[Property]]," ",""),""))</f>
        <v>PurchaseDetailSaveButton</v>
      </c>
      <c r="G10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"saveButton": {
            "text": "Save/Send My Quote",
            "icon": "glyphicon glyphicon-floppy-saved"
        },</v>
      </c>
      <c r="H105" s="68" t="str">
        <f ca="1">SUBSTITUTE(SUBSTITUTE(SUBSTITUTE(SUBSTITUTE(SUBSTITUTE(SUBSTITUTE(SUBSTITUTE(SUBSTITUTE(
TRIM(CLEAN(Table_Text[[#This Row],[Config]])),
" {","{"),
"{ ","{"),
" }","}"),
"} ","}"),
" [","["),
"[ ","["),
" ]","]"),
"] ","]")</f>
        <v>"saveButton":{"text": "Save/Send My Quote", "icon": "glyphicon glyphicon-floppy-saved"},</v>
      </c>
      <c r="I10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"saveButton": "Save/Send My Quote",</v>
      </c>
      <c r="J105" s="26" t="str">
        <f ca="1">SUBSTITUTE(SUBSTITUTE(SUBSTITUTE(SUBSTITUTE(SUBSTITUTE(SUBSTITUTE(SUBSTITUTE(SUBSTITUTE(
TRIM(CLEAN(Table_Text[[#This Row],[Quote]])),
" {","{"),
"{ ","{"),
" }","}"),
"} ","}"),
" [","["),
"[ ","["),
" ]","]"),
"] ","]")</f>
        <v>"saveButton": "Save/Send My Quote",</v>
      </c>
      <c r="K105" s="26" t="s">
        <v>1675</v>
      </c>
      <c r="L105" s="52" t="s">
        <v>1676</v>
      </c>
    </row>
    <row r="106" spans="2:12" s="22" customFormat="1" ht="21" customHeight="1">
      <c r="B106" s="167" t="s">
        <v>620</v>
      </c>
      <c r="C106" s="27"/>
      <c r="D10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10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06" s="26" t="str">
        <f ca="1">IF(Table_Text[[#This Row],[Header]]="Yes","",IF(Table_Text[[#This Row],[Property]]&lt;&gt;"",SUBSTITUTE(Table_Text[[#This Row],[Type]]," ","")&amp;SUBSTITUTE(Table_Text[[#This Row],[Property]]," ",""),""))</f>
        <v>PurchaseDetailEnquiryButton</v>
      </c>
      <c r="G10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06" s="68" t="str">
        <f ca="1">SUBSTITUTE(SUBSTITUTE(SUBSTITUTE(SUBSTITUTE(SUBSTITUTE(SUBSTITUTE(SUBSTITUTE(SUBSTITUTE(
TRIM(CLEAN(Table_Text[[#This Row],[Config]])),
" {","{"),
"{ ","{"),
" }","}"),
"} ","}"),
" [","["),
"[ ","["),
" ]","]"),
"] ","]")</f>
        <v>"enquiryButton":{"text": "Request a call-back", "icon": "glyphicon glyphicon-earphone"}},</v>
      </c>
      <c r="I10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06" s="26" t="str">
        <f ca="1">SUBSTITUTE(SUBSTITUTE(SUBSTITUTE(SUBSTITUTE(SUBSTITUTE(SUBSTITUTE(SUBSTITUTE(SUBSTITUTE(
TRIM(CLEAN(Table_Text[[#This Row],[Quote]])),
" {","{"),
"{ ","{"),
" }","}"),
"} ","}"),
" [","["),
"[ ","["),
" ]","]"),
"] ","]")</f>
        <v>"enquiryButton": "Request a call-back"},</v>
      </c>
      <c r="K106" s="167" t="s">
        <v>622</v>
      </c>
      <c r="L106" s="171" t="s">
        <v>623</v>
      </c>
    </row>
    <row r="107" spans="2:12" ht="21" customHeight="1" thickBot="1">
      <c r="B107" s="99" t="s">
        <v>905</v>
      </c>
      <c r="C107" s="99" t="s">
        <v>60</v>
      </c>
      <c r="D107"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7"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purchaseDisclosure</v>
      </c>
      <c r="F107" s="99" t="str">
        <f>IF(Table_Text[[#This Row],[Header]]="Yes","",IF(Table_Text[[#This Row],[Property]]&lt;&gt;"",SUBSTITUTE(Table_Text[[#This Row],[Type]]," ","")&amp;SUBSTITUTE(Table_Text[[#This Row],[Property]]," ",""),""))</f>
        <v/>
      </c>
      <c r="G107"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"purchaseDisclosure": {</v>
      </c>
      <c r="H107" s="99" t="str">
        <f ca="1">SUBSTITUTE(SUBSTITUTE(SUBSTITUTE(SUBSTITUTE(SUBSTITUTE(SUBSTITUTE(SUBSTITUTE(SUBSTITUTE(
TRIM(CLEAN(Table_Text[[#This Row],[Config]])),
" {","{"),
"{ ","{"),
" }","}"),
"} ","}"),
" [","["),
"[ ","["),
" ]","]"),
"] ","]")</f>
        <v>"purchaseDisclosure":{</v>
      </c>
      <c r="I107"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"purchaseDisclosure": {</v>
      </c>
      <c r="J107" s="99" t="str">
        <f ca="1">SUBSTITUTE(SUBSTITUTE(SUBSTITUTE(SUBSTITUTE(SUBSTITUTE(SUBSTITUTE(SUBSTITUTE(SUBSTITUTE(
TRIM(CLEAN(Table_Text[[#This Row],[Quote]])),
" {","{"),
"{ ","{"),
" }","}"),
"} ","}"),
" [","["),
"[ ","["),
" ]","]"),
"] ","]")</f>
        <v>"purchaseDisclosure":{</v>
      </c>
      <c r="K107" s="99"/>
      <c r="L107" s="130"/>
    </row>
    <row r="108" spans="2:12" s="22" customFormat="1" ht="21" hidden="1" customHeight="1">
      <c r="B108" s="27"/>
      <c r="C108" s="27"/>
      <c r="D10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10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8" s="26" t="str">
        <f>IF(Table_Text[[#This Row],[Header]]="Yes","",IF(Table_Text[[#This Row],[Property]]&lt;&gt;"",SUBSTITUTE(Table_Text[[#This Row],[Type]]," ","")&amp;SUBSTITUTE(Table_Text[[#This Row],[Property]]," ",""),""))</f>
        <v/>
      </c>
      <c r="G10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8" s="68" t="str">
        <f ca="1">SUBSTITUTE(SUBSTITUTE(SUBSTITUTE(SUBSTITUTE(SUBSTITUTE(SUBSTITUTE(SUBSTITUTE(SUBSTITUTE(
TRIM(CLEAN(Table_Text[[#This Row],[Config]])),
" {","{"),
"{ ","{"),
" }","}"),
"} ","}"),
" [","["),
"[ ","["),
" ]","]"),
"] ","]")</f>
        <v/>
      </c>
      <c r="I10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8" s="26" t="str">
        <f ca="1">SUBSTITUTE(SUBSTITUTE(SUBSTITUTE(SUBSTITUTE(SUBSTITUTE(SUBSTITUTE(SUBSTITUTE(SUBSTITUTE(
TRIM(CLEAN(Table_Text[[#This Row],[Quote]])),
" {","{"),
"{ ","{"),
" }","}"),
"} ","}"),
" [","["),
"[ ","["),
" ]","]"),
"] ","]")</f>
        <v/>
      </c>
      <c r="K108" s="27"/>
      <c r="L108" s="52"/>
    </row>
    <row r="109" spans="2:12" s="22" customFormat="1" ht="21" customHeight="1">
      <c r="B109" s="167" t="s">
        <v>611</v>
      </c>
      <c r="C109" s="27"/>
      <c r="D10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10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09" s="26" t="str">
        <f ca="1">IF(Table_Text[[#This Row],[Header]]="Yes","",IF(Table_Text[[#This Row],[Property]]&lt;&gt;"",SUBSTITUTE(Table_Text[[#This Row],[Type]]," ","")&amp;SUBSTITUTE(Table_Text[[#This Row],[Property]]," ",""),""))</f>
        <v>PurchaseDisclosureTabLabel</v>
      </c>
      <c r="G10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"Duty of Disclosure"
        },</v>
      </c>
      <c r="H109" s="68" t="str">
        <f ca="1">SUBSTITUTE(SUBSTITUTE(SUBSTITUTE(SUBSTITUTE(SUBSTITUTE(SUBSTITUTE(SUBSTITUTE(SUBSTITUTE(
TRIM(CLEAN(Table_Text[[#This Row],[Config]])),
" {","{"),
"{ ","{"),
" }","}"),
"} ","}"),
" [","["),
"[ ","["),
" ]","]"),
"] ","]")</f>
        <v>"tabLabel":{"text": "Duty of Disclosure"},</v>
      </c>
      <c r="I10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"Duty of Disclosure",</v>
      </c>
      <c r="J109" s="26" t="str">
        <f ca="1">SUBSTITUTE(SUBSTITUTE(SUBSTITUTE(SUBSTITUTE(SUBSTITUTE(SUBSTITUTE(SUBSTITUTE(SUBSTITUTE(
TRIM(CLEAN(Table_Text[[#This Row],[Quote]])),
" {","{"),
"{ ","{"),
" }","}"),
"} ","}"),
" [","["),
"[ ","["),
" ]","]"),
"] ","]")</f>
        <v>"tabLabel": "Duty of Disclosure",</v>
      </c>
      <c r="K109" s="27"/>
      <c r="L109" s="51" t="s">
        <v>624</v>
      </c>
    </row>
    <row r="110" spans="2:12" s="22" customFormat="1" ht="21" customHeight="1">
      <c r="B110" s="167" t="s">
        <v>612</v>
      </c>
      <c r="C110" s="27"/>
      <c r="D11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11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10" s="26" t="str">
        <f ca="1">IF(Table_Text[[#This Row],[Header]]="Yes","",IF(Table_Text[[#This Row],[Property]]&lt;&gt;"",SUBSTITUTE(Table_Text[[#This Row],[Type]]," ","")&amp;SUBSTITUTE(Table_Text[[#This Row],[Property]]," ",""),""))</f>
        <v>PurchaseDisclosureTopHeading</v>
      </c>
      <c r="G11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10" s="68" t="str">
        <f ca="1">SUBSTITUTE(SUBSTITUTE(SUBSTITUTE(SUBSTITUTE(SUBSTITUTE(SUBSTITUTE(SUBSTITUTE(SUBSTITUTE(
TRIM(CLEAN(Table_Text[[#This Row],[Config]])),
" {","{"),
"{ ","{"),
" }","}"),
"} ","}"),
" [","["),
"[ ","["),
" ]","]"),
"] ","]")</f>
        <v>"topHeading":{"text": "ACSIS Professional Indemnity"},</v>
      </c>
      <c r="I11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10" s="26" t="str">
        <f ca="1">SUBSTITUTE(SUBSTITUTE(SUBSTITUTE(SUBSTITUTE(SUBSTITUTE(SUBSTITUTE(SUBSTITUTE(SUBSTITUTE(
TRIM(CLEAN(Table_Text[[#This Row],[Quote]])),
" {","{"),
"{ ","{"),
" }","}"),
"} ","}"),
" [","["),
"[ ","["),
" ]","]"),
"] ","]")</f>
        <v>"topHeading": "ACSIS Professional Indemnity",</v>
      </c>
      <c r="K110" s="27"/>
      <c r="L110" s="52" t="str">
        <f>L19</f>
        <v>ACSIS Professional Indemnity</v>
      </c>
    </row>
    <row r="111" spans="2:12" s="22" customFormat="1" ht="21" customHeight="1">
      <c r="B111" s="27" t="s">
        <v>1457</v>
      </c>
      <c r="C111" s="27"/>
      <c r="D11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11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disclosureHeading</v>
      </c>
      <c r="F111" s="26" t="str">
        <f ca="1">IF(Table_Text[[#This Row],[Header]]="Yes","",IF(Table_Text[[#This Row],[Property]]&lt;&gt;"",SUBSTITUTE(Table_Text[[#This Row],[Type]]," ","")&amp;SUBSTITUTE(Table_Text[[#This Row],[Property]]," ",""),""))</f>
        <v>PurchaseDisclosureDisclosureHeading</v>
      </c>
      <c r="G11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"disclosureHeading": {
            "text": "Duty of Disclosure"
        },</v>
      </c>
      <c r="H111" s="68" t="str">
        <f ca="1">SUBSTITUTE(SUBSTITUTE(SUBSTITUTE(SUBSTITUTE(SUBSTITUTE(SUBSTITUTE(SUBSTITUTE(SUBSTITUTE(
TRIM(CLEAN(Table_Text[[#This Row],[Config]])),
" {","{"),
"{ ","{"),
" }","}"),
"} ","}"),
" [","["),
"[ ","["),
" ]","]"),
"] ","]")</f>
        <v>"disclosureHeading":{"text": "Duty of Disclosure"},</v>
      </c>
      <c r="I11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"disclosureHeading": "Duty of Disclosure",</v>
      </c>
      <c r="J111" s="26" t="str">
        <f ca="1">SUBSTITUTE(SUBSTITUTE(SUBSTITUTE(SUBSTITUTE(SUBSTITUTE(SUBSTITUTE(SUBSTITUTE(SUBSTITUTE(
TRIM(CLEAN(Table_Text[[#This Row],[Quote]])),
" {","{"),
"{ ","{"),
" }","}"),
"} ","}"),
" [","["),
"[ ","["),
" ]","]"),
"] ","]")</f>
        <v>"disclosureHeading": "Duty of Disclosure",</v>
      </c>
      <c r="K111" s="26"/>
      <c r="L111" s="52" t="s">
        <v>624</v>
      </c>
    </row>
    <row r="112" spans="2:12" s="22" customFormat="1" ht="21" customHeight="1">
      <c r="B112" s="27" t="s">
        <v>1680</v>
      </c>
      <c r="C112" s="27"/>
      <c r="D11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11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disclosureText</v>
      </c>
      <c r="F112" s="26" t="str">
        <f ca="1">IF(Table_Text[[#This Row],[Header]]="Yes","",IF(Table_Text[[#This Row],[Property]]&lt;&gt;"",SUBSTITUTE(Table_Text[[#This Row],[Type]]," ","")&amp;SUBSTITUTE(Table_Text[[#This Row],[Property]]," ",""),""))</f>
        <v>PurchaseDisclosureDisclosureText</v>
      </c>
      <c r="G11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12" s="68" t="str">
        <f ca="1">SUBSTITUTE(SUBSTITUTE(SUBSTITUTE(SUBSTITUTE(SUBSTITUTE(SUBSTITUTE(SUBSTITUTE(SUBSTITUTE(
TRIM(CLEAN(Table_Text[[#This Row],[Config]])),
" {","{"),
"{ ","{"),
" }","}"),
"} ","}"),
" [","["),
"[ ","["),
" ]","]"),
"] ","]")</f>
        <v/>
      </c>
      <c r="I11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12" s="26" t="str">
        <f ca="1">SUBSTITUTE(SUBSTITUTE(SUBSTITUTE(SUBSTITUTE(SUBSTITUTE(SUBSTITUTE(SUBSTITUTE(SUBSTITUTE(
TRIM(CLEAN(Table_Text[[#This Row],[Quote]])),
" {","{"),
"{ ","{"),
" }","}"),
"} ","}"),
" [","["),
"[ ","["),
" ]","]"),
"] ","]")</f>
        <v/>
      </c>
      <c r="K112" s="26"/>
      <c r="L112" s="52"/>
    </row>
    <row r="113" spans="2:12" s="22" customFormat="1" ht="21" customHeight="1">
      <c r="B113" s="245" t="s">
        <v>986</v>
      </c>
      <c r="C113" s="27"/>
      <c r="D11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11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nextSummaryButton</v>
      </c>
      <c r="F113" s="26" t="str">
        <f ca="1">IF(Table_Text[[#This Row],[Header]]="Yes","",IF(Table_Text[[#This Row],[Property]]&lt;&gt;"",SUBSTITUTE(Table_Text[[#This Row],[Type]]," ","")&amp;SUBSTITUTE(Table_Text[[#This Row],[Property]]," ",""),""))</f>
        <v>PurchaseDisclosureNextSummaryButton</v>
      </c>
      <c r="G11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"nextSummaryButton": {
            "text": "Next",
            "icon": "glyphicon glyphicon-arrow-right"
        },</v>
      </c>
      <c r="H113" s="68" t="str">
        <f ca="1">SUBSTITUTE(SUBSTITUTE(SUBSTITUTE(SUBSTITUTE(SUBSTITUTE(SUBSTITUTE(SUBSTITUTE(SUBSTITUTE(
TRIM(CLEAN(Table_Text[[#This Row],[Config]])),
" {","{"),
"{ ","{"),
" }","}"),
"} ","}"),
" [","["),
"[ ","["),
" ]","]"),
"] ","]")</f>
        <v>"nextSummaryButton":{"text": "Next", "icon": "glyphicon glyphicon-arrow-right"},</v>
      </c>
      <c r="I11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"nextSummaryButton": "Next",</v>
      </c>
      <c r="J113" s="26" t="str">
        <f ca="1">SUBSTITUTE(SUBSTITUTE(SUBSTITUTE(SUBSTITUTE(SUBSTITUTE(SUBSTITUTE(SUBSTITUTE(SUBSTITUTE(
TRIM(CLEAN(Table_Text[[#This Row],[Quote]])),
" {","{"),
"{ ","{"),
" }","}"),
"} ","}"),
" [","["),
"[ ","["),
" ]","]"),
"] ","]")</f>
        <v>"nextSummaryButton": "Next",</v>
      </c>
      <c r="K113" s="167" t="s">
        <v>619</v>
      </c>
      <c r="L113" s="272" t="s">
        <v>739</v>
      </c>
    </row>
    <row r="114" spans="2:12" s="22" customFormat="1" ht="21" customHeight="1">
      <c r="B114" s="27" t="s">
        <v>944</v>
      </c>
      <c r="C114" s="27"/>
      <c r="D11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11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nextReviewButton</v>
      </c>
      <c r="F114" s="26" t="str">
        <f ca="1">IF(Table_Text[[#This Row],[Header]]="Yes","",IF(Table_Text[[#This Row],[Property]]&lt;&gt;"",SUBSTITUTE(Table_Text[[#This Row],[Type]]," ","")&amp;SUBSTITUTE(Table_Text[[#This Row],[Property]]," ",""),""))</f>
        <v>PurchaseDisclosureNextReviewButton</v>
      </c>
      <c r="G11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"nextReviewButton": {
            "text": "Next",
            "icon": "glyphicon glyphicon-arrow-right"
        },</v>
      </c>
      <c r="H114" s="68" t="str">
        <f ca="1">SUBSTITUTE(SUBSTITUTE(SUBSTITUTE(SUBSTITUTE(SUBSTITUTE(SUBSTITUTE(SUBSTITUTE(SUBSTITUTE(
TRIM(CLEAN(Table_Text[[#This Row],[Config]])),
" {","{"),
"{ ","{"),
" }","}"),
"} ","}"),
" [","["),
"[ ","["),
" ]","]"),
"] ","]")</f>
        <v>"nextReviewButton":{"text": "Next", "icon": "glyphicon glyphicon-arrow-right"},</v>
      </c>
      <c r="I11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"nextReviewButton": "Next",</v>
      </c>
      <c r="J114" s="26" t="str">
        <f ca="1">SUBSTITUTE(SUBSTITUTE(SUBSTITUTE(SUBSTITUTE(SUBSTITUTE(SUBSTITUTE(SUBSTITUTE(SUBSTITUTE(
TRIM(CLEAN(Table_Text[[#This Row],[Quote]])),
" {","{"),
"{ ","{"),
" }","}"),
"} ","}"),
" [","["),
"[ ","["),
" ]","]"),
"] ","]")</f>
        <v>"nextReviewButton": "Next",</v>
      </c>
      <c r="K114" s="167" t="s">
        <v>619</v>
      </c>
      <c r="L114" s="272" t="s">
        <v>739</v>
      </c>
    </row>
    <row r="115" spans="2:12" s="22" customFormat="1" ht="21" customHeight="1">
      <c r="B115" s="27" t="s">
        <v>945</v>
      </c>
      <c r="C115" s="27"/>
      <c r="D11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11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nextEndorsementButton</v>
      </c>
      <c r="F115" s="26" t="str">
        <f ca="1">IF(Table_Text[[#This Row],[Header]]="Yes","",IF(Table_Text[[#This Row],[Property]]&lt;&gt;"",SUBSTITUTE(Table_Text[[#This Row],[Type]]," ","")&amp;SUBSTITUTE(Table_Text[[#This Row],[Property]]," ",""),""))</f>
        <v>PurchaseDisclosureNextEndorsementButton</v>
      </c>
      <c r="G11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"nextEndorsementButton": {
            "text": "Next",
            "icon": "glyphicon glyphicon-arrow-right"
        },</v>
      </c>
      <c r="H115" s="68" t="str">
        <f ca="1">SUBSTITUTE(SUBSTITUTE(SUBSTITUTE(SUBSTITUTE(SUBSTITUTE(SUBSTITUTE(SUBSTITUTE(SUBSTITUTE(
TRIM(CLEAN(Table_Text[[#This Row],[Config]])),
" {","{"),
"{ ","{"),
" }","}"),
"} ","}"),
" [","["),
"[ ","["),
" ]","]"),
"] ","]")</f>
        <v>"nextEndorsementButton":{"text": "Next", "icon": "glyphicon glyphicon-arrow-right"},</v>
      </c>
      <c r="I11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"nextEndorsementButton": "Next",</v>
      </c>
      <c r="J115" s="26" t="str">
        <f ca="1">SUBSTITUTE(SUBSTITUTE(SUBSTITUTE(SUBSTITUTE(SUBSTITUTE(SUBSTITUTE(SUBSTITUTE(SUBSTITUTE(
TRIM(CLEAN(Table_Text[[#This Row],[Quote]])),
" {","{"),
"{ ","{"),
" }","}"),
"} ","}"),
" [","["),
"[ ","["),
" ]","]"),
"] ","]")</f>
        <v>"nextEndorsementButton": "Next",</v>
      </c>
      <c r="K115" s="167" t="s">
        <v>619</v>
      </c>
      <c r="L115" s="272" t="s">
        <v>739</v>
      </c>
    </row>
    <row r="116" spans="2:12" s="22" customFormat="1" ht="21" customHeight="1">
      <c r="B116" s="27" t="s">
        <v>987</v>
      </c>
      <c r="C116" s="27"/>
      <c r="D11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11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nextDeclinedButton</v>
      </c>
      <c r="F116" s="26" t="str">
        <f ca="1">IF(Table_Text[[#This Row],[Header]]="Yes","",IF(Table_Text[[#This Row],[Property]]&lt;&gt;"",SUBSTITUTE(Table_Text[[#This Row],[Type]]," ","")&amp;SUBSTITUTE(Table_Text[[#This Row],[Property]]," ",""),""))</f>
        <v>PurchaseDisclosureNextDeclinedButton</v>
      </c>
      <c r="G11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"nextDeclinedButton": {
            "text": "Next",
            "icon": "glyphicon glyphicon-arrow-right"
        },</v>
      </c>
      <c r="H116" s="68" t="str">
        <f ca="1">SUBSTITUTE(SUBSTITUTE(SUBSTITUTE(SUBSTITUTE(SUBSTITUTE(SUBSTITUTE(SUBSTITUTE(SUBSTITUTE(
TRIM(CLEAN(Table_Text[[#This Row],[Config]])),
" {","{"),
"{ ","{"),
" }","}"),
"} ","}"),
" [","["),
"[ ","["),
" ]","]"),
"] ","]")</f>
        <v>"nextDeclinedButton":{"text": "Next", "icon": "glyphicon glyphicon-arrow-right"},</v>
      </c>
      <c r="I11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"nextDeclinedButton": "Next",</v>
      </c>
      <c r="J116" s="26" t="str">
        <f ca="1">SUBSTITUTE(SUBSTITUTE(SUBSTITUTE(SUBSTITUTE(SUBSTITUTE(SUBSTITUTE(SUBSTITUTE(SUBSTITUTE(
TRIM(CLEAN(Table_Text[[#This Row],[Quote]])),
" {","{"),
"{ ","{"),
" }","}"),
"} ","}"),
" [","["),
"[ ","["),
" ]","]"),
"] ","]")</f>
        <v>"nextDeclinedButton": "Next",</v>
      </c>
      <c r="K116" s="167" t="s">
        <v>619</v>
      </c>
      <c r="L116" s="272" t="s">
        <v>739</v>
      </c>
    </row>
    <row r="117" spans="2:12" s="22" customFormat="1" ht="21" customHeight="1">
      <c r="B117" s="167" t="s">
        <v>625</v>
      </c>
      <c r="C117" s="27"/>
      <c r="D11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11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17" s="26" t="str">
        <f ca="1">IF(Table_Text[[#This Row],[Header]]="Yes","",IF(Table_Text[[#This Row],[Property]]&lt;&gt;"",SUBSTITUTE(Table_Text[[#This Row],[Type]]," ","")&amp;SUBSTITUTE(Table_Text[[#This Row],[Property]]," ",""),""))</f>
        <v>PurchaseDisclosureBackButton</v>
      </c>
      <c r="G1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v>
      </c>
      <c r="H117" s="68" t="str">
        <f ca="1">SUBSTITUTE(SUBSTITUTE(SUBSTITUTE(SUBSTITUTE(SUBSTITUTE(SUBSTITUTE(SUBSTITUTE(SUBSTITUTE(
TRIM(CLEAN(Table_Text[[#This Row],[Config]])),
" {","{"),
"{ ","{"),
" }","}"),
"} ","}"),
" [","["),
"[ ","["),
" ]","]"),
"] ","]")</f>
        <v>"backButton":{"text": "Back", "icon": "glyphicon glyphicon-arrow-left"},</v>
      </c>
      <c r="I11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v>
      </c>
      <c r="J117" s="26" t="str">
        <f ca="1">SUBSTITUTE(SUBSTITUTE(SUBSTITUTE(SUBSTITUTE(SUBSTITUTE(SUBSTITUTE(SUBSTITUTE(SUBSTITUTE(
TRIM(CLEAN(Table_Text[[#This Row],[Quote]])),
" {","{"),
"{ ","{"),
" }","}"),
"} ","}"),
" [","["),
"[ ","["),
" ]","]"),
"] ","]")</f>
        <v>"backButton": "Back",</v>
      </c>
      <c r="K117" s="167" t="s">
        <v>626</v>
      </c>
      <c r="L117" s="206" t="s">
        <v>742</v>
      </c>
    </row>
    <row r="118" spans="2:12" s="22" customFormat="1" ht="21" customHeight="1">
      <c r="B118" s="27" t="s">
        <v>1674</v>
      </c>
      <c r="C118" s="27"/>
      <c r="D118" s="27" t="s">
        <v>1681</v>
      </c>
      <c r="E118" s="26" t="s">
        <v>1682</v>
      </c>
      <c r="F118" s="26" t="s">
        <v>1683</v>
      </c>
      <c r="G118" s="26" t="s">
        <v>1684</v>
      </c>
      <c r="H118" s="68" t="s">
        <v>1685</v>
      </c>
      <c r="I118" s="26" t="s">
        <v>1686</v>
      </c>
      <c r="J118" s="26" t="s">
        <v>1687</v>
      </c>
      <c r="K118" s="26" t="s">
        <v>1675</v>
      </c>
      <c r="L118" s="52" t="s">
        <v>1676</v>
      </c>
    </row>
    <row r="119" spans="2:12" s="22" customFormat="1" ht="21" customHeight="1">
      <c r="B119" s="167" t="s">
        <v>620</v>
      </c>
      <c r="C119" s="27"/>
      <c r="D11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11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19" s="26" t="str">
        <f ca="1">IF(Table_Text[[#This Row],[Header]]="Yes","",IF(Table_Text[[#This Row],[Property]]&lt;&gt;"",SUBSTITUTE(Table_Text[[#This Row],[Type]]," ","")&amp;SUBSTITUTE(Table_Text[[#This Row],[Property]]," ",""),""))</f>
        <v>PurchaseDetailEnquiryButton</v>
      </c>
      <c r="G11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19" s="68" t="str">
        <f ca="1">SUBSTITUTE(SUBSTITUTE(SUBSTITUTE(SUBSTITUTE(SUBSTITUTE(SUBSTITUTE(SUBSTITUTE(SUBSTITUTE(
TRIM(CLEAN(Table_Text[[#This Row],[Config]])),
" {","{"),
"{ ","{"),
" }","}"),
"} ","}"),
" [","["),
"[ ","["),
" ]","]"),
"] ","]")</f>
        <v>"enquiryButton":{"text": "Request a call-back", "icon": "glyphicon glyphicon-earphone"}},</v>
      </c>
      <c r="I11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19" s="26" t="str">
        <f ca="1">SUBSTITUTE(SUBSTITUTE(SUBSTITUTE(SUBSTITUTE(SUBSTITUTE(SUBSTITUTE(SUBSTITUTE(SUBSTITUTE(
TRIM(CLEAN(Table_Text[[#This Row],[Quote]])),
" {","{"),
"{ ","{"),
" }","}"),
"} ","}"),
" [","["),
"[ ","["),
" ]","]"),
"] ","]")</f>
        <v>"enquiryButton": "Request a call-back"},</v>
      </c>
      <c r="K119" s="167" t="s">
        <v>622</v>
      </c>
      <c r="L119" s="171" t="s">
        <v>623</v>
      </c>
    </row>
    <row r="120" spans="2:12" s="22" customFormat="1" ht="21" customHeight="1" thickBot="1">
      <c r="B120" s="219" t="s">
        <v>906</v>
      </c>
      <c r="C120" s="219" t="s">
        <v>60</v>
      </c>
      <c r="D120"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0"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purchaseSummary</v>
      </c>
      <c r="F120" s="219" t="str">
        <f>IF(Table_Text[[#This Row],[Header]]="Yes","",IF(Table_Text[[#This Row],[Property]]&lt;&gt;"",SUBSTITUTE(Table_Text[[#This Row],[Type]]," ","")&amp;SUBSTITUTE(Table_Text[[#This Row],[Property]]," ",""),""))</f>
        <v/>
      </c>
      <c r="G120"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"purchaseSummary": {</v>
      </c>
      <c r="H120" s="219" t="str">
        <f ca="1">SUBSTITUTE(SUBSTITUTE(SUBSTITUTE(SUBSTITUTE(SUBSTITUTE(SUBSTITUTE(SUBSTITUTE(SUBSTITUTE(
TRIM(CLEAN(Table_Text[[#This Row],[Config]])),
" {","{"),
"{ ","{"),
" }","}"),
"} ","}"),
" [","["),
"[ ","["),
" ]","]"),
"] ","]")</f>
        <v>"purchaseSummary":{</v>
      </c>
      <c r="I120"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"purchaseSummary": {</v>
      </c>
      <c r="J120" s="219" t="str">
        <f ca="1">SUBSTITUTE(SUBSTITUTE(SUBSTITUTE(SUBSTITUTE(SUBSTITUTE(SUBSTITUTE(SUBSTITUTE(SUBSTITUTE(
TRIM(CLEAN(Table_Text[[#This Row],[Quote]])),
" {","{"),
"{ ","{"),
" }","}"),
"} ","}"),
" [","["),
"[ ","["),
" ]","]"),
"] ","]")</f>
        <v>"purchaseSummary":{</v>
      </c>
      <c r="K120" s="219"/>
      <c r="L120" s="69"/>
    </row>
    <row r="121" spans="2:12" s="22" customFormat="1" ht="21" hidden="1" customHeight="1">
      <c r="B121" s="27"/>
      <c r="C121" s="27"/>
      <c r="D12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12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21" s="26" t="str">
        <f>IF(Table_Text[[#This Row],[Header]]="Yes","",IF(Table_Text[[#This Row],[Property]]&lt;&gt;"",SUBSTITUTE(Table_Text[[#This Row],[Type]]," ","")&amp;SUBSTITUTE(Table_Text[[#This Row],[Property]]," ",""),""))</f>
        <v/>
      </c>
      <c r="G12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21" s="68" t="str">
        <f ca="1">SUBSTITUTE(SUBSTITUTE(SUBSTITUTE(SUBSTITUTE(SUBSTITUTE(SUBSTITUTE(SUBSTITUTE(SUBSTITUTE(
TRIM(CLEAN(Table_Text[[#This Row],[Config]])),
" {","{"),
"{ ","{"),
" }","}"),
"} ","}"),
" [","["),
"[ ","["),
" ]","]"),
"] ","]")</f>
        <v/>
      </c>
      <c r="I12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21" s="26" t="str">
        <f ca="1">SUBSTITUTE(SUBSTITUTE(SUBSTITUTE(SUBSTITUTE(SUBSTITUTE(SUBSTITUTE(SUBSTITUTE(SUBSTITUTE(
TRIM(CLEAN(Table_Text[[#This Row],[Quote]])),
" {","{"),
"{ ","{"),
" }","}"),
"} ","}"),
" [","["),
"[ ","["),
" ]","]"),
"] ","]")</f>
        <v/>
      </c>
      <c r="K121" s="26"/>
      <c r="L121" s="52"/>
    </row>
    <row r="122" spans="2:12" s="22" customFormat="1" ht="21" customHeight="1">
      <c r="B122" s="167" t="s">
        <v>611</v>
      </c>
      <c r="C122" s="27"/>
      <c r="D12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1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22" s="26" t="str">
        <f ca="1">IF(Table_Text[[#This Row],[Header]]="Yes","",IF(Table_Text[[#This Row],[Property]]&lt;&gt;"",SUBSTITUTE(Table_Text[[#This Row],[Type]]," ","")&amp;SUBSTITUTE(Table_Text[[#This Row],[Property]]," ",""),""))</f>
        <v>PurchaseSummaryTabLabel</v>
      </c>
      <c r="G1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"Summary"
        },</v>
      </c>
      <c r="H122" s="68" t="str">
        <f ca="1">SUBSTITUTE(SUBSTITUTE(SUBSTITUTE(SUBSTITUTE(SUBSTITUTE(SUBSTITUTE(SUBSTITUTE(SUBSTITUTE(
TRIM(CLEAN(Table_Text[[#This Row],[Config]])),
" {","{"),
"{ ","{"),
" }","}"),
"} ","}"),
" [","["),
"[ ","["),
" ]","]"),
"] ","]")</f>
        <v>"tabLabel":{"text": "Summary"},</v>
      </c>
      <c r="I12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"Summary",</v>
      </c>
      <c r="J122" s="26" t="str">
        <f ca="1">SUBSTITUTE(SUBSTITUTE(SUBSTITUTE(SUBSTITUTE(SUBSTITUTE(SUBSTITUTE(SUBSTITUTE(SUBSTITUTE(
TRIM(CLEAN(Table_Text[[#This Row],[Quote]])),
" {","{"),
"{ ","{"),
" }","}"),
"} ","}"),
" [","["),
"[ ","["),
" ]","]"),
"] ","]")</f>
        <v>"tabLabel": "Summary",</v>
      </c>
      <c r="K122" s="26"/>
      <c r="L122" s="51" t="s">
        <v>536</v>
      </c>
    </row>
    <row r="123" spans="2:12" s="22" customFormat="1" ht="21" customHeight="1">
      <c r="B123" s="167" t="s">
        <v>612</v>
      </c>
      <c r="C123" s="27"/>
      <c r="D12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12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23" s="26" t="str">
        <f ca="1">IF(Table_Text[[#This Row],[Header]]="Yes","",IF(Table_Text[[#This Row],[Property]]&lt;&gt;"",SUBSTITUTE(Table_Text[[#This Row],[Type]]," ","")&amp;SUBSTITUTE(Table_Text[[#This Row],[Property]]," ",""),""))</f>
        <v>PurchaseSummaryTopHeading</v>
      </c>
      <c r="G12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23" s="68" t="str">
        <f ca="1">SUBSTITUTE(SUBSTITUTE(SUBSTITUTE(SUBSTITUTE(SUBSTITUTE(SUBSTITUTE(SUBSTITUTE(SUBSTITUTE(
TRIM(CLEAN(Table_Text[[#This Row],[Config]])),
" {","{"),
"{ ","{"),
" }","}"),
"} ","}"),
" [","["),
"[ ","["),
" ]","]"),
"] ","]")</f>
        <v>"topHeading":{"text": "ACSIS Professional Indemnity"},</v>
      </c>
      <c r="I12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23" s="26" t="str">
        <f ca="1">SUBSTITUTE(SUBSTITUTE(SUBSTITUTE(SUBSTITUTE(SUBSTITUTE(SUBSTITUTE(SUBSTITUTE(SUBSTITUTE(
TRIM(CLEAN(Table_Text[[#This Row],[Quote]])),
" {","{"),
"{ ","{"),
" }","}"),
"} ","}"),
" [","["),
"[ ","["),
" ]","]"),
"] ","]")</f>
        <v>"topHeading": "ACSIS Professional Indemnity",</v>
      </c>
      <c r="K123" s="26"/>
      <c r="L123" s="52" t="str">
        <f>L19</f>
        <v>ACSIS Professional Indemnity</v>
      </c>
    </row>
    <row r="124" spans="2:12" s="22" customFormat="1" ht="21" customHeight="1">
      <c r="B124" s="27" t="s">
        <v>377</v>
      </c>
      <c r="C124" s="27"/>
      <c r="D12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12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124" s="26" t="str">
        <f ca="1">IF(Table_Text[[#This Row],[Header]]="Yes","",IF(Table_Text[[#This Row],[Property]]&lt;&gt;"",SUBSTITUTE(Table_Text[[#This Row],[Type]]," ","")&amp;SUBSTITUTE(Table_Text[[#This Row],[Property]]," ",""),""))</f>
        <v>PurchaseSummaryHeading</v>
      </c>
      <c r="G12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Summary"
        },</v>
      </c>
      <c r="H124" s="68" t="str">
        <f ca="1">SUBSTITUTE(SUBSTITUTE(SUBSTITUTE(SUBSTITUTE(SUBSTITUTE(SUBSTITUTE(SUBSTITUTE(SUBSTITUTE(
TRIM(CLEAN(Table_Text[[#This Row],[Config]])),
" {","{"),
"{ ","{"),
" }","}"),
"} ","}"),
" [","["),
"[ ","["),
" ]","]"),
"] ","]")</f>
        <v>"heading":{"text": "Quote Summary"},</v>
      </c>
      <c r="I12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Summary",</v>
      </c>
      <c r="J124" s="26" t="str">
        <f ca="1">SUBSTITUTE(SUBSTITUTE(SUBSTITUTE(SUBSTITUTE(SUBSTITUTE(SUBSTITUTE(SUBSTITUTE(SUBSTITUTE(
TRIM(CLEAN(Table_Text[[#This Row],[Quote]])),
" {","{"),
"{ ","{"),
" }","}"),
"} ","}"),
" [","["),
"[ ","["),
" ]","]"),
"] ","]")</f>
        <v>"heading": "Quote Summary",</v>
      </c>
      <c r="K124" s="26"/>
      <c r="L124" s="52" t="s">
        <v>600</v>
      </c>
    </row>
    <row r="125" spans="2:12" s="22" customFormat="1" ht="21" customHeight="1">
      <c r="B125" s="27" t="s">
        <v>37</v>
      </c>
      <c r="C125" s="27"/>
      <c r="D12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12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125" s="26" t="str">
        <f ca="1">IF(Table_Text[[#This Row],[Header]]="Yes","",IF(Table_Text[[#This Row],[Property]]&lt;&gt;"",SUBSTITUTE(Table_Text[[#This Row],[Type]]," ","")&amp;SUBSTITUTE(Table_Text[[#This Row],[Property]]," ",""),""))</f>
        <v>PurchaseSummaryText</v>
      </c>
      <c r="G12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"Please review the following details of your quote and confirm that all your selections and details are accurate before proceeding."
        },</v>
      </c>
      <c r="H125" s="68" t="str">
        <f ca="1">SUBSTITUTE(SUBSTITUTE(SUBSTITUTE(SUBSTITUTE(SUBSTITUTE(SUBSTITUTE(SUBSTITUTE(SUBSTITUTE(
TRIM(CLEAN(Table_Text[[#This Row],[Config]])),
" {","{"),
"{ ","{"),
" }","}"),
"} ","}"),
" [","["),
"[ ","["),
" ]","]"),
"] ","]")</f>
        <v>"text":{"text": "Please review the following details of your quote and confirm that all your selections and details are accurate before proceeding."},</v>
      </c>
      <c r="I12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"Please review the following details of your quote and confirm that all your selections and details are accurate before proceeding.",</v>
      </c>
      <c r="J125" s="26" t="str">
        <f ca="1">SUBSTITUTE(SUBSTITUTE(SUBSTITUTE(SUBSTITUTE(SUBSTITUTE(SUBSTITUTE(SUBSTITUTE(SUBSTITUTE(
TRIM(CLEAN(Table_Text[[#This Row],[Quote]])),
" {","{"),
"{ ","{"),
" }","}"),
"} ","}"),
" [","["),
"[ ","["),
" ]","]"),
"] ","]")</f>
        <v>"text": "Please review the following details of your quote and confirm that all your selections and details are accurate before proceeding.",</v>
      </c>
      <c r="K125" s="26"/>
      <c r="L125" s="52" t="s">
        <v>1131</v>
      </c>
    </row>
    <row r="126" spans="2:12" s="22" customFormat="1" ht="21" customHeight="1">
      <c r="B126" s="27" t="s">
        <v>910</v>
      </c>
      <c r="C126" s="27"/>
      <c r="D12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12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126" s="26" t="str">
        <f ca="1">IF(Table_Text[[#This Row],[Header]]="Yes","",IF(Table_Text[[#This Row],[Property]]&lt;&gt;"",SUBSTITUTE(Table_Text[[#This Row],[Type]]," ","")&amp;SUBSTITUTE(Table_Text[[#This Row],[Property]]," ",""),""))</f>
        <v>PurchaseSummaryEditButton</v>
      </c>
      <c r="G12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quote",
            "icon": "glyphicon glyphicon-pencil"
        },</v>
      </c>
      <c r="H126" s="68" t="str">
        <f ca="1">SUBSTITUTE(SUBSTITUTE(SUBSTITUTE(SUBSTITUTE(SUBSTITUTE(SUBSTITUTE(SUBSTITUTE(SUBSTITUTE(
TRIM(CLEAN(Table_Text[[#This Row],[Config]])),
" {","{"),
"{ ","{"),
" }","}"),
"} ","}"),
" [","["),
"[ ","["),
" ]","]"),
"] ","]")</f>
        <v>"editButton":{"text": "Edit quote", "icon": "glyphicon glyphicon-pencil"},</v>
      </c>
      <c r="I12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 quote",</v>
      </c>
      <c r="J126" s="26" t="str">
        <f ca="1">SUBSTITUTE(SUBSTITUTE(SUBSTITUTE(SUBSTITUTE(SUBSTITUTE(SUBSTITUTE(SUBSTITUTE(SUBSTITUTE(
TRIM(CLEAN(Table_Text[[#This Row],[Quote]])),
" {","{"),
"{ ","{"),
" }","}"),
"} ","}"),
" [","["),
"[ ","["),
" ]","]"),
"] ","]")</f>
        <v>"editButton": "Edit quote",</v>
      </c>
      <c r="K126" s="236" t="s">
        <v>914</v>
      </c>
      <c r="L126" s="52" t="s">
        <v>915</v>
      </c>
    </row>
    <row r="127" spans="2:12" s="22" customFormat="1" ht="21" customHeight="1">
      <c r="B127" s="27" t="s">
        <v>620</v>
      </c>
      <c r="C127" s="27"/>
      <c r="D12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12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27" s="26" t="str">
        <f ca="1">IF(Table_Text[[#This Row],[Header]]="Yes","",IF(Table_Text[[#This Row],[Property]]&lt;&gt;"",SUBSTITUTE(Table_Text[[#This Row],[Type]]," ","")&amp;SUBSTITUTE(Table_Text[[#This Row],[Property]]," ",""),""))</f>
        <v>PurchaseSummaryEnquiryButton</v>
      </c>
      <c r="G12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v>
      </c>
      <c r="H127" s="68" t="str">
        <f ca="1">SUBSTITUTE(SUBSTITUTE(SUBSTITUTE(SUBSTITUTE(SUBSTITUTE(SUBSTITUTE(SUBSTITUTE(SUBSTITUTE(
TRIM(CLEAN(Table_Text[[#This Row],[Config]])),
" {","{"),
"{ ","{"),
" }","}"),
"} ","}"),
" [","["),
"[ ","["),
" ]","]"),
"] ","]")</f>
        <v>"enquiryButton":{"text": "Request a call-back", "icon": "glyphicon glyphicon-earphone"},</v>
      </c>
      <c r="I12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v>
      </c>
      <c r="J127" s="26" t="str">
        <f ca="1">SUBSTITUTE(SUBSTITUTE(SUBSTITUTE(SUBSTITUTE(SUBSTITUTE(SUBSTITUTE(SUBSTITUTE(SUBSTITUTE(
TRIM(CLEAN(Table_Text[[#This Row],[Quote]])),
" {","{"),
"{ ","{"),
" }","}"),
"} ","}"),
" [","["),
"[ ","["),
" ]","]"),
"] ","]")</f>
        <v>"enquiryButton": "Request a call-back",</v>
      </c>
      <c r="K127" s="167" t="s">
        <v>622</v>
      </c>
      <c r="L127" s="171" t="s">
        <v>623</v>
      </c>
    </row>
    <row r="128" spans="2:12" s="22" customFormat="1" ht="21" customHeight="1">
      <c r="B128" s="27" t="s">
        <v>618</v>
      </c>
      <c r="C128" s="27"/>
      <c r="D12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12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28" s="26" t="str">
        <f ca="1">IF(Table_Text[[#This Row],[Header]]="Yes","",IF(Table_Text[[#This Row],[Property]]&lt;&gt;"",SUBSTITUTE(Table_Text[[#This Row],[Type]]," ","")&amp;SUBSTITUTE(Table_Text[[#This Row],[Property]]," ",""),""))</f>
        <v>PurchaseSummaryNextButton</v>
      </c>
      <c r="G12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"Proceed",
            "icon": "glyphicon glyphicon-arrow-right"
        }
    },</v>
      </c>
      <c r="H128" s="68" t="str">
        <f ca="1">SUBSTITUTE(SUBSTITUTE(SUBSTITUTE(SUBSTITUTE(SUBSTITUTE(SUBSTITUTE(SUBSTITUTE(SUBSTITUTE(
TRIM(CLEAN(Table_Text[[#This Row],[Config]])),
" {","{"),
"{ ","{"),
" }","}"),
"} ","}"),
" [","["),
"[ ","["),
" ]","]"),
"] ","]")</f>
        <v>"nextButton":{"text": "Proceed", "icon": "glyphicon glyphicon-arrow-right"}},</v>
      </c>
      <c r="I12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"Proceed"
    },</v>
      </c>
      <c r="J128" s="26" t="str">
        <f ca="1">SUBSTITUTE(SUBSTITUTE(SUBSTITUTE(SUBSTITUTE(SUBSTITUTE(SUBSTITUTE(SUBSTITUTE(SUBSTITUTE(
TRIM(CLEAN(Table_Text[[#This Row],[Quote]])),
" {","{"),
"{ ","{"),
" }","}"),
"} ","}"),
" [","["),
"[ ","["),
" ]","]"),
"] ","]")</f>
        <v>"nextButton": "Proceed"},</v>
      </c>
      <c r="K128" s="167" t="s">
        <v>619</v>
      </c>
      <c r="L128" s="237" t="s">
        <v>916</v>
      </c>
    </row>
    <row r="129" spans="2:12" s="22" customFormat="1" ht="21" customHeight="1" thickBot="1">
      <c r="B129" s="99" t="s">
        <v>904</v>
      </c>
      <c r="C129" s="99" t="s">
        <v>60</v>
      </c>
      <c r="D129"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9"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purchasePayment</v>
      </c>
      <c r="F129" s="219" t="str">
        <f>IF(Table_Text[[#This Row],[Header]]="Yes","",IF(Table_Text[[#This Row],[Property]]&lt;&gt;"",SUBSTITUTE(Table_Text[[#This Row],[Type]]," ","")&amp;SUBSTITUTE(Table_Text[[#This Row],[Property]]," ",""),""))</f>
        <v/>
      </c>
      <c r="G129"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"purchasePayment": {</v>
      </c>
      <c r="H129" s="219" t="str">
        <f ca="1">SUBSTITUTE(SUBSTITUTE(SUBSTITUTE(SUBSTITUTE(SUBSTITUTE(SUBSTITUTE(SUBSTITUTE(SUBSTITUTE(
TRIM(CLEAN(Table_Text[[#This Row],[Config]])),
" {","{"),
"{ ","{"),
" }","}"),
"} ","}"),
" [","["),
"[ ","["),
" ]","]"),
"] ","]")</f>
        <v>"purchasePayment":{</v>
      </c>
      <c r="I129"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"purchasePayment": {</v>
      </c>
      <c r="J129" s="219" t="str">
        <f ca="1">SUBSTITUTE(SUBSTITUTE(SUBSTITUTE(SUBSTITUTE(SUBSTITUTE(SUBSTITUTE(SUBSTITUTE(SUBSTITUTE(
TRIM(CLEAN(Table_Text[[#This Row],[Quote]])),
" {","{"),
"{ ","{"),
" }","}"),
"} ","}"),
" [","["),
"[ ","["),
" ]","]"),
"] ","]")</f>
        <v>"purchasePayment":{</v>
      </c>
      <c r="K129" s="219"/>
      <c r="L129" s="69"/>
    </row>
    <row r="130" spans="2:12" s="22" customFormat="1" ht="21" hidden="1" customHeight="1">
      <c r="B130" s="27"/>
      <c r="C130" s="27"/>
      <c r="D13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13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0" s="26" t="str">
        <f>IF(Table_Text[[#This Row],[Header]]="Yes","",IF(Table_Text[[#This Row],[Property]]&lt;&gt;"",SUBSTITUTE(Table_Text[[#This Row],[Type]]," ","")&amp;SUBSTITUTE(Table_Text[[#This Row],[Property]]," ",""),""))</f>
        <v/>
      </c>
      <c r="G13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0" s="68" t="str">
        <f ca="1">SUBSTITUTE(SUBSTITUTE(SUBSTITUTE(SUBSTITUTE(SUBSTITUTE(SUBSTITUTE(SUBSTITUTE(SUBSTITUTE(
TRIM(CLEAN(Table_Text[[#This Row],[Config]])),
" {","{"),
"{ ","{"),
" }","}"),
"} ","}"),
" [","["),
"[ ","["),
" ]","]"),
"] ","]")</f>
        <v/>
      </c>
      <c r="I13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0" s="26" t="str">
        <f ca="1">SUBSTITUTE(SUBSTITUTE(SUBSTITUTE(SUBSTITUTE(SUBSTITUTE(SUBSTITUTE(SUBSTITUTE(SUBSTITUTE(
TRIM(CLEAN(Table_Text[[#This Row],[Quote]])),
" {","{"),
"{ ","{"),
" }","}"),
"} ","}"),
" [","["),
"[ ","["),
" ]","]"),
"] ","]")</f>
        <v/>
      </c>
      <c r="K130" s="26"/>
      <c r="L130" s="52"/>
    </row>
    <row r="131" spans="2:12" s="22" customFormat="1" ht="21" customHeight="1">
      <c r="B131" s="167" t="s">
        <v>611</v>
      </c>
      <c r="C131" s="27"/>
      <c r="D13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13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31" s="26" t="str">
        <f ca="1">IF(Table_Text[[#This Row],[Header]]="Yes","",IF(Table_Text[[#This Row],[Property]]&lt;&gt;"",SUBSTITUTE(Table_Text[[#This Row],[Type]]," ","")&amp;SUBSTITUTE(Table_Text[[#This Row],[Property]]," ",""),""))</f>
        <v>PurchasePaymentTabLabel</v>
      </c>
      <c r="G13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"Payment"
        },</v>
      </c>
      <c r="H131" s="68" t="str">
        <f ca="1">SUBSTITUTE(SUBSTITUTE(SUBSTITUTE(SUBSTITUTE(SUBSTITUTE(SUBSTITUTE(SUBSTITUTE(SUBSTITUTE(
TRIM(CLEAN(Table_Text[[#This Row],[Config]])),
" {","{"),
"{ ","{"),
" }","}"),
"} ","}"),
" [","["),
"[ ","["),
" ]","]"),
"] ","]")</f>
        <v>"tabLabel":{"text": "Payment"},</v>
      </c>
      <c r="I13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"Payment",</v>
      </c>
      <c r="J131" s="26" t="str">
        <f ca="1">SUBSTITUTE(SUBSTITUTE(SUBSTITUTE(SUBSTITUTE(SUBSTITUTE(SUBSTITUTE(SUBSTITUTE(SUBSTITUTE(
TRIM(CLEAN(Table_Text[[#This Row],[Quote]])),
" {","{"),
"{ ","{"),
" }","}"),
"} ","}"),
" [","["),
"[ ","["),
" ]","]"),
"] ","]")</f>
        <v>"tabLabel": "Payment",</v>
      </c>
      <c r="K131" s="26"/>
      <c r="L131" s="51" t="s">
        <v>208</v>
      </c>
    </row>
    <row r="132" spans="2:12" s="22" customFormat="1" ht="21" customHeight="1">
      <c r="B132" s="167" t="s">
        <v>612</v>
      </c>
      <c r="C132" s="27"/>
      <c r="D13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13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32" s="26" t="str">
        <f ca="1">IF(Table_Text[[#This Row],[Header]]="Yes","",IF(Table_Text[[#This Row],[Property]]&lt;&gt;"",SUBSTITUTE(Table_Text[[#This Row],[Type]]," ","")&amp;SUBSTITUTE(Table_Text[[#This Row],[Property]]," ",""),""))</f>
        <v>PurchasePaymentTopHeading</v>
      </c>
      <c r="G13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32" s="68" t="str">
        <f ca="1">SUBSTITUTE(SUBSTITUTE(SUBSTITUTE(SUBSTITUTE(SUBSTITUTE(SUBSTITUTE(SUBSTITUTE(SUBSTITUTE(
TRIM(CLEAN(Table_Text[[#This Row],[Config]])),
" {","{"),
"{ ","{"),
" }","}"),
"} ","}"),
" [","["),
"[ ","["),
" ]","]"),
"] ","]")</f>
        <v>"topHeading":{"text": "ACSIS Professional Indemnity"},</v>
      </c>
      <c r="I13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32" s="26" t="str">
        <f ca="1">SUBSTITUTE(SUBSTITUTE(SUBSTITUTE(SUBSTITUTE(SUBSTITUTE(SUBSTITUTE(SUBSTITUTE(SUBSTITUTE(
TRIM(CLEAN(Table_Text[[#This Row],[Quote]])),
" {","{"),
"{ ","{"),
" }","}"),
"} ","}"),
" [","["),
"[ ","["),
" ]","]"),
"] ","]")</f>
        <v>"topHeading": "ACSIS Professional Indemnity",</v>
      </c>
      <c r="K132" s="26"/>
      <c r="L132" s="52" t="str">
        <f>L19</f>
        <v>ACSIS Professional Indemnity</v>
      </c>
    </row>
    <row r="133" spans="2:12" s="22" customFormat="1" ht="21" customHeight="1">
      <c r="B133" s="27" t="s">
        <v>377</v>
      </c>
      <c r="C133" s="27"/>
      <c r="D13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13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133" s="26" t="str">
        <f ca="1">IF(Table_Text[[#This Row],[Header]]="Yes","",IF(Table_Text[[#This Row],[Property]]&lt;&gt;"",SUBSTITUTE(Table_Text[[#This Row],[Type]]," ","")&amp;SUBSTITUTE(Table_Text[[#This Row],[Property]]," ",""),""))</f>
        <v>PurchasePaymentHeading</v>
      </c>
      <c r="G13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"Payment Options"
        },</v>
      </c>
      <c r="H133" s="68" t="str">
        <f ca="1">SUBSTITUTE(SUBSTITUTE(SUBSTITUTE(SUBSTITUTE(SUBSTITUTE(SUBSTITUTE(SUBSTITUTE(SUBSTITUTE(
TRIM(CLEAN(Table_Text[[#This Row],[Config]])),
" {","{"),
"{ ","{"),
" }","}"),
"} ","}"),
" [","["),
"[ ","["),
" ]","]"),
"] ","]")</f>
        <v>"heading":{"text": "Payment Options"},</v>
      </c>
      <c r="I13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"Payment Options",</v>
      </c>
      <c r="J133" s="26" t="str">
        <f ca="1">SUBSTITUTE(SUBSTITUTE(SUBSTITUTE(SUBSTITUTE(SUBSTITUTE(SUBSTITUTE(SUBSTITUTE(SUBSTITUTE(
TRIM(CLEAN(Table_Text[[#This Row],[Quote]])),
" {","{"),
"{ ","{"),
" }","}"),
"} ","}"),
" [","["),
"[ ","["),
" ]","]"),
"] ","]")</f>
        <v>"heading": "Payment Options",</v>
      </c>
      <c r="K133" s="26"/>
      <c r="L133" s="51" t="s">
        <v>94</v>
      </c>
    </row>
    <row r="134" spans="2:12" s="22" customFormat="1" ht="21" customHeight="1">
      <c r="B134" s="27" t="s">
        <v>37</v>
      </c>
      <c r="C134" s="27"/>
      <c r="D13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13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134" s="26" t="str">
        <f ca="1">IF(Table_Text[[#This Row],[Header]]="Yes","",IF(Table_Text[[#This Row],[Property]]&lt;&gt;"",SUBSTITUTE(Table_Text[[#This Row],[Type]]," ","")&amp;SUBSTITUTE(Table_Text[[#This Row],[Property]]," ",""),""))</f>
        <v>PurchasePaymentText</v>
      </c>
      <c r="G13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 have the option to pay for your policy online today using credit card, or we can send you an invoice with other payment options (including cheque and EFT) that you can pay within 30 days.&lt;br/&gt;&lt;br/&gt;You also have the option to pay for your policy monthly using premium finance."
        },</v>
      </c>
      <c r="H134" s="68" t="str">
        <f ca="1">SUBSTITUTE(SUBSTITUTE(SUBSTITUTE(SUBSTITUTE(SUBSTITUTE(SUBSTITUTE(SUBSTITUTE(SUBSTITUTE(
TRIM(CLEAN(Table_Text[[#This Row],[Config]])),
" {","{"),
"{ ","{"),
" }","}"),
"} ","}"),
" [","["),
"[ ","["),
" ]","]"),
"] ","]")</f>
        <v>"text":{"text": "You have the option to pay for your policy online today using credit card, or we can send you an invoice with other payment options (including cheque and EFT) that you can pay within 30 days.&lt;br/&gt;&lt;br/&gt;You also have the option to pay for your policy monthly using premium finance."},</v>
      </c>
      <c r="I13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 have the option to pay for your policy online today using credit card, or we can send you an invoice with other payment options (including cheque and EFT) that you can pay within 30 days.&lt;br/&gt;&lt;br/&gt;You also have the option to pay for your policy monthly using premium finance.",</v>
      </c>
      <c r="J134" s="26" t="str">
        <f ca="1">SUBSTITUTE(SUBSTITUTE(SUBSTITUTE(SUBSTITUTE(SUBSTITUTE(SUBSTITUTE(SUBSTITUTE(SUBSTITUTE(
TRIM(CLEAN(Table_Text[[#This Row],[Quote]])),
" {","{"),
"{ ","{"),
" }","}"),
"} ","}"),
" [","["),
"[ ","["),
" ]","]"),
"] ","]")</f>
        <v>"text": "You have the option to pay for your policy online today using credit card, or we can send you an invoice with other payment options (including cheque and EFT) that you can pay within 30 days.&lt;br/&gt;&lt;br/&gt;You also have the option to pay for your policy monthly using premium finance.",</v>
      </c>
      <c r="K134" s="26"/>
      <c r="L134" s="52" t="s">
        <v>1022</v>
      </c>
    </row>
    <row r="135" spans="2:12" s="22" customFormat="1" ht="21" customHeight="1">
      <c r="B135" s="167" t="s">
        <v>618</v>
      </c>
      <c r="C135" s="27"/>
      <c r="D13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13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35" s="26" t="str">
        <f ca="1">IF(Table_Text[[#This Row],[Header]]="Yes","",IF(Table_Text[[#This Row],[Property]]&lt;&gt;"",SUBSTITUTE(Table_Text[[#This Row],[Type]]," ","")&amp;SUBSTITUTE(Table_Text[[#This Row],[Property]]," ",""),""))</f>
        <v>PurchasePaymentNextButton</v>
      </c>
      <c r="G13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"Complete purchase",
            "icon": "fa fa-check"
        },</v>
      </c>
      <c r="H135" s="68" t="str">
        <f ca="1">SUBSTITUTE(SUBSTITUTE(SUBSTITUTE(SUBSTITUTE(SUBSTITUTE(SUBSTITUTE(SUBSTITUTE(SUBSTITUTE(
TRIM(CLEAN(Table_Text[[#This Row],[Config]])),
" {","{"),
"{ ","{"),
" }","}"),
"} ","}"),
" [","["),
"[ ","["),
" ]","]"),
"] ","]")</f>
        <v>"nextButton":{"text": "Complete purchase", "icon": "fa fa-check"},</v>
      </c>
      <c r="I13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"Complete purchase",</v>
      </c>
      <c r="J135" s="26" t="str">
        <f ca="1">SUBSTITUTE(SUBSTITUTE(SUBSTITUTE(SUBSTITUTE(SUBSTITUTE(SUBSTITUTE(SUBSTITUTE(SUBSTITUTE(
TRIM(CLEAN(Table_Text[[#This Row],[Quote]])),
" {","{"),
"{ ","{"),
" }","}"),
"} ","}"),
" [","["),
"[ ","["),
" ]","]"),
"] ","]")</f>
        <v>"nextButton": "Complete purchase",</v>
      </c>
      <c r="K135" s="198" t="s">
        <v>737</v>
      </c>
      <c r="L135" s="206" t="s">
        <v>743</v>
      </c>
    </row>
    <row r="136" spans="2:12" s="22" customFormat="1" ht="21" customHeight="1">
      <c r="B136" s="167" t="s">
        <v>625</v>
      </c>
      <c r="C136" s="27"/>
      <c r="D13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13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36" s="26" t="str">
        <f ca="1">IF(Table_Text[[#This Row],[Header]]="Yes","",IF(Table_Text[[#This Row],[Property]]&lt;&gt;"",SUBSTITUTE(Table_Text[[#This Row],[Type]]," ","")&amp;SUBSTITUTE(Table_Text[[#This Row],[Property]]," ",""),""))</f>
        <v>PurchasePaymentBackButton</v>
      </c>
      <c r="G13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v>
      </c>
      <c r="H136" s="68" t="str">
        <f ca="1">SUBSTITUTE(SUBSTITUTE(SUBSTITUTE(SUBSTITUTE(SUBSTITUTE(SUBSTITUTE(SUBSTITUTE(SUBSTITUTE(
TRIM(CLEAN(Table_Text[[#This Row],[Config]])),
" {","{"),
"{ ","{"),
" }","}"),
"} ","}"),
" [","["),
"[ ","["),
" ]","]"),
"] ","]")</f>
        <v>"backButton":{"text": "Back", "icon": "glyphicon glyphicon-arrow-left"},</v>
      </c>
      <c r="I13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v>
      </c>
      <c r="J136" s="26" t="str">
        <f ca="1">SUBSTITUTE(SUBSTITUTE(SUBSTITUTE(SUBSTITUTE(SUBSTITUTE(SUBSTITUTE(SUBSTITUTE(SUBSTITUTE(
TRIM(CLEAN(Table_Text[[#This Row],[Quote]])),
" {","{"),
"{ ","{"),
" }","}"),
"} ","}"),
" [","["),
"[ ","["),
" ]","]"),
"] ","]")</f>
        <v>"backButton": "Back",</v>
      </c>
      <c r="K136" s="167" t="s">
        <v>626</v>
      </c>
      <c r="L136" s="206" t="s">
        <v>742</v>
      </c>
    </row>
    <row r="137" spans="2:12" s="22" customFormat="1" ht="21" customHeight="1">
      <c r="B137" s="312" t="s">
        <v>620</v>
      </c>
      <c r="C137" s="27"/>
      <c r="D13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13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37" s="26" t="str">
        <f ca="1">IF(Table_Text[[#This Row],[Header]]="Yes","",IF(Table_Text[[#This Row],[Property]]&lt;&gt;"",SUBSTITUTE(Table_Text[[#This Row],[Type]]," ","")&amp;SUBSTITUTE(Table_Text[[#This Row],[Property]]," ",""),""))</f>
        <v>PurchasePaymentEnquiryButton</v>
      </c>
      <c r="G13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37" s="68" t="str">
        <f ca="1">SUBSTITUTE(SUBSTITUTE(SUBSTITUTE(SUBSTITUTE(SUBSTITUTE(SUBSTITUTE(SUBSTITUTE(SUBSTITUTE(
TRIM(CLEAN(Table_Text[[#This Row],[Config]])),
" {","{"),
"{ ","{"),
" }","}"),
"} ","}"),
" [","["),
"[ ","["),
" ]","]"),
"] ","]")</f>
        <v>"enquiryButton":{"text": "Request a call-back", "icon": "glyphicon glyphicon-earphone"}},</v>
      </c>
      <c r="I13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37" s="26" t="str">
        <f ca="1">SUBSTITUTE(SUBSTITUTE(SUBSTITUTE(SUBSTITUTE(SUBSTITUTE(SUBSTITUTE(SUBSTITUTE(SUBSTITUTE(
TRIM(CLEAN(Table_Text[[#This Row],[Quote]])),
" {","{"),
"{ ","{"),
" }","}"),
"} ","}"),
" [","["),
"[ ","["),
" ]","]"),
"] ","]")</f>
        <v>"enquiryButton": "Request a call-back"},</v>
      </c>
      <c r="K137" s="312" t="s">
        <v>622</v>
      </c>
      <c r="L137" s="313" t="s">
        <v>623</v>
      </c>
    </row>
    <row r="138" spans="2:12" ht="21" customHeight="1" thickBot="1">
      <c r="B138" s="99" t="s">
        <v>907</v>
      </c>
      <c r="C138" s="99" t="s">
        <v>60</v>
      </c>
      <c r="D138"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38"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purchaseCompleted</v>
      </c>
      <c r="F138" s="99" t="str">
        <f>IF(Table_Text[[#This Row],[Header]]="Yes","",IF(Table_Text[[#This Row],[Property]]&lt;&gt;"",SUBSTITUTE(Table_Text[[#This Row],[Type]]," ","")&amp;SUBSTITUTE(Table_Text[[#This Row],[Property]]," ",""),""))</f>
        <v/>
      </c>
      <c r="G138"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"purchaseCompleted": {</v>
      </c>
      <c r="H138" s="99" t="str">
        <f ca="1">SUBSTITUTE(SUBSTITUTE(SUBSTITUTE(SUBSTITUTE(SUBSTITUTE(SUBSTITUTE(SUBSTITUTE(SUBSTITUTE(
TRIM(CLEAN(Table_Text[[#This Row],[Config]])),
" {","{"),
"{ ","{"),
" }","}"),
"} ","}"),
" [","["),
"[ ","["),
" ]","]"),
"] ","]")</f>
        <v>"purchaseCompleted":{</v>
      </c>
      <c r="I138"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"purchaseCompleted": {</v>
      </c>
      <c r="J138" s="99" t="str">
        <f ca="1">SUBSTITUTE(SUBSTITUTE(SUBSTITUTE(SUBSTITUTE(SUBSTITUTE(SUBSTITUTE(SUBSTITUTE(SUBSTITUTE(
TRIM(CLEAN(Table_Text[[#This Row],[Quote]])),
" {","{"),
"{ ","{"),
" }","}"),
"} ","}"),
" [","["),
"[ ","["),
" ]","]"),
"] ","]")</f>
        <v>"purchaseCompleted":{</v>
      </c>
      <c r="K138" s="99"/>
      <c r="L138" s="130"/>
    </row>
    <row r="139" spans="2:12" s="22" customFormat="1" ht="21" hidden="1" customHeight="1">
      <c r="B139" s="27"/>
      <c r="C139" s="27"/>
      <c r="D13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13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9" s="26" t="str">
        <f>IF(Table_Text[[#This Row],[Header]]="Yes","",IF(Table_Text[[#This Row],[Property]]&lt;&gt;"",SUBSTITUTE(Table_Text[[#This Row],[Type]]," ","")&amp;SUBSTITUTE(Table_Text[[#This Row],[Property]]," ",""),""))</f>
        <v/>
      </c>
      <c r="G13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9" s="68" t="str">
        <f ca="1">SUBSTITUTE(SUBSTITUTE(SUBSTITUTE(SUBSTITUTE(SUBSTITUTE(SUBSTITUTE(SUBSTITUTE(SUBSTITUTE(
TRIM(CLEAN(Table_Text[[#This Row],[Config]])),
" {","{"),
"{ ","{"),
" }","}"),
"} ","}"),
" [","["),
"[ ","["),
" ]","]"),
"] ","]")</f>
        <v/>
      </c>
      <c r="I13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9" s="26" t="str">
        <f ca="1">SUBSTITUTE(SUBSTITUTE(SUBSTITUTE(SUBSTITUTE(SUBSTITUTE(SUBSTITUTE(SUBSTITUTE(SUBSTITUTE(
TRIM(CLEAN(Table_Text[[#This Row],[Quote]])),
" {","{"),
"{ ","{"),
" }","}"),
"} ","}"),
" [","["),
"[ ","["),
" ]","]"),
"] ","]")</f>
        <v/>
      </c>
      <c r="K139" s="27"/>
      <c r="L139" s="52"/>
    </row>
    <row r="140" spans="2:12" s="22" customFormat="1" ht="21" customHeight="1">
      <c r="B140" s="167" t="s">
        <v>612</v>
      </c>
      <c r="C140" s="27"/>
      <c r="D14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14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40" s="26" t="str">
        <f ca="1">IF(Table_Text[[#This Row],[Header]]="Yes","",IF(Table_Text[[#This Row],[Property]]&lt;&gt;"",SUBSTITUTE(Table_Text[[#This Row],[Type]]," ","")&amp;SUBSTITUTE(Table_Text[[#This Row],[Property]]," ",""),""))</f>
        <v>PurchaseCompletedTopHeading</v>
      </c>
      <c r="G14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40" s="68" t="str">
        <f ca="1">SUBSTITUTE(SUBSTITUTE(SUBSTITUTE(SUBSTITUTE(SUBSTITUTE(SUBSTITUTE(SUBSTITUTE(SUBSTITUTE(
TRIM(CLEAN(Table_Text[[#This Row],[Config]])),
" {","{"),
"{ ","{"),
" }","}"),
"} ","}"),
" [","["),
"[ ","["),
" ]","]"),
"] ","]")</f>
        <v>"topHeading":{"text": "ACSIS Professional Indemnity"},</v>
      </c>
      <c r="I14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40" s="26" t="str">
        <f ca="1">SUBSTITUTE(SUBSTITUTE(SUBSTITUTE(SUBSTITUTE(SUBSTITUTE(SUBSTITUTE(SUBSTITUTE(SUBSTITUTE(
TRIM(CLEAN(Table_Text[[#This Row],[Quote]])),
" {","{"),
"{ ","{"),
" }","}"),
"} ","}"),
" [","["),
"[ ","["),
" ]","]"),
"] ","]")</f>
        <v>"topHeading": "ACSIS Professional Indemnity",</v>
      </c>
      <c r="K140" s="27"/>
      <c r="L140" s="51" t="str">
        <f>L19</f>
        <v>ACSIS Professional Indemnity</v>
      </c>
    </row>
    <row r="141" spans="2:12" s="22" customFormat="1" ht="21" customHeight="1">
      <c r="B141" s="246" t="s">
        <v>377</v>
      </c>
      <c r="C141" s="27"/>
      <c r="D14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14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141" s="26" t="str">
        <f ca="1">IF(Table_Text[[#This Row],[Header]]="Yes","",IF(Table_Text[[#This Row],[Property]]&lt;&gt;"",SUBSTITUTE(Table_Text[[#This Row],[Type]]," ","")&amp;SUBSTITUTE(Table_Text[[#This Row],[Property]]," ",""),""))</f>
        <v>PurchaseCompletedHeading</v>
      </c>
      <c r="G14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"Purchase Completed"
        },</v>
      </c>
      <c r="H141" s="68" t="str">
        <f ca="1">SUBSTITUTE(SUBSTITUTE(SUBSTITUTE(SUBSTITUTE(SUBSTITUTE(SUBSTITUTE(SUBSTITUTE(SUBSTITUTE(
TRIM(CLEAN(Table_Text[[#This Row],[Config]])),
" {","{"),
"{ ","{"),
" }","}"),
"} ","}"),
" [","["),
"[ ","["),
" ]","]"),
"] ","]")</f>
        <v>"heading":{"text": "Purchase Completed"},</v>
      </c>
      <c r="I14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"Purchase Completed",</v>
      </c>
      <c r="J141" s="26" t="str">
        <f ca="1">SUBSTITUTE(SUBSTITUTE(SUBSTITUTE(SUBSTITUTE(SUBSTITUTE(SUBSTITUTE(SUBSTITUTE(SUBSTITUTE(
TRIM(CLEAN(Table_Text[[#This Row],[Quote]])),
" {","{"),
"{ ","{"),
" }","}"),
"} ","}"),
" [","["),
"[ ","["),
" ]","]"),
"] ","]")</f>
        <v>"heading": "Purchase Completed",</v>
      </c>
      <c r="K141" s="27"/>
      <c r="L141" s="52" t="s">
        <v>907</v>
      </c>
    </row>
    <row r="142" spans="2:12" s="22" customFormat="1" ht="21" customHeight="1">
      <c r="B142" s="27" t="s">
        <v>37</v>
      </c>
      <c r="C142" s="27"/>
      <c r="D14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14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142" s="26" t="str">
        <f ca="1">IF(Table_Text[[#This Row],[Header]]="Yes","",IF(Table_Text[[#This Row],[Property]]&lt;&gt;"",SUBSTITUTE(Table_Text[[#This Row],[Type]]," ","")&amp;SUBSTITUTE(Table_Text[[#This Row],[Property]]," ",""),""))</f>
        <v>PurchaseCompletedText</v>
      </c>
      <c r="G14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"Thank you for purchasing Special Insurance Policy from ABC Insurance. Your invoice and policy documentation has been sent to your email address.&lt;br /&gt;&lt;br/&gt;We've also sent you a link to log in to our portal so you can manage your policy, generate a certificate of currency, or lodge a claim.&lt;br /&gt;&lt;br /&gt;Thanks for doing business with us, and if you have any questions, please don't hesitate to call us."
        },</v>
      </c>
      <c r="H142" s="68" t="str">
        <f ca="1">SUBSTITUTE(SUBSTITUTE(SUBSTITUTE(SUBSTITUTE(SUBSTITUTE(SUBSTITUTE(SUBSTITUTE(SUBSTITUTE(
TRIM(CLEAN(Table_Text[[#This Row],[Config]])),
" {","{"),
"{ ","{"),
" }","}"),
"} ","}"),
" [","["),
"[ ","["),
" ]","]"),
"] ","]")</f>
        <v>"text":{"text": "Thank you for purchasing Special Insurance Policy from ABC Insurance. Your invoice and policy documentation has been sent to your email address.&lt;br /&gt;&lt;br/&gt;We've also sent you a link to log in to our portal so you can manage your policy, generate a certificate of currency, or lodge a claim.&lt;br /&gt;&lt;br /&gt;Thanks for doing business with us, and if you have any questions, please don't hesitate to call us."},</v>
      </c>
      <c r="I14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"Thank you for purchasing Special Insurance Policy from ABC Insurance. Your invoice and policy documentation has been sent to your email address.&lt;br /&gt;&lt;br/&gt;We've also sent you a link to log in to our portal so you can manage your policy, generate a certificate of currency, or lodge a claim.&lt;br /&gt;&lt;br /&gt;Thanks for doing business with us, and if you have any questions, please don't hesitate to call us.",</v>
      </c>
      <c r="J142" s="26" t="str">
        <f ca="1">SUBSTITUTE(SUBSTITUTE(SUBSTITUTE(SUBSTITUTE(SUBSTITUTE(SUBSTITUTE(SUBSTITUTE(SUBSTITUTE(
TRIM(CLEAN(Table_Text[[#This Row],[Quote]])),
" {","{"),
"{ ","{"),
" }","}"),
"} ","}"),
" [","["),
"[ ","["),
" ]","]"),
"] ","]")</f>
        <v>"text": "Thank you for purchasing Special Insurance Policy from ABC Insurance. Your invoice and policy documentation has been sent to your email address.&lt;br /&gt;&lt;br/&gt;We've also sent you a link to log in to our portal so you can manage your policy, generate a certificate of currency, or lodge a claim.&lt;br /&gt;&lt;br /&gt;Thanks for doing business with us, and if you have any questions, please don't hesitate to call us.",</v>
      </c>
      <c r="K142" s="26"/>
      <c r="L142" s="238" t="s">
        <v>972</v>
      </c>
    </row>
    <row r="143" spans="2:12" s="22" customFormat="1" ht="21" customHeight="1">
      <c r="B143" s="167" t="s">
        <v>620</v>
      </c>
      <c r="C143" s="27"/>
      <c r="D14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14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43" s="26" t="str">
        <f ca="1">IF(Table_Text[[#This Row],[Header]]="Yes","",IF(Table_Text[[#This Row],[Property]]&lt;&gt;"",SUBSTITUTE(Table_Text[[#This Row],[Type]]," ","")&amp;SUBSTITUTE(Table_Text[[#This Row],[Property]]," ",""),""))</f>
        <v>PurchaseCompletedEnquiryButton</v>
      </c>
      <c r="G14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43" s="68" t="str">
        <f ca="1">SUBSTITUTE(SUBSTITUTE(SUBSTITUTE(SUBSTITUTE(SUBSTITUTE(SUBSTITUTE(SUBSTITUTE(SUBSTITUTE(
TRIM(CLEAN(Table_Text[[#This Row],[Config]])),
" {","{"),
"{ ","{"),
" }","}"),
"} ","}"),
" [","["),
"[ ","["),
" ]","]"),
"] ","]")</f>
        <v>"enquiryButton":{"text": "Request a call-back", "icon": "glyphicon glyphicon-earphone"}},</v>
      </c>
      <c r="I14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43" s="26" t="str">
        <f ca="1">SUBSTITUTE(SUBSTITUTE(SUBSTITUTE(SUBSTITUTE(SUBSTITUTE(SUBSTITUTE(SUBSTITUTE(SUBSTITUTE(
TRIM(CLEAN(Table_Text[[#This Row],[Quote]])),
" {","{"),
"{ ","{"),
" }","}"),
"} ","}"),
" [","["),
"[ ","["),
" ]","]"),
"] ","]")</f>
        <v>"enquiryButton": "Request a call-back"},</v>
      </c>
      <c r="K143" s="167" t="s">
        <v>622</v>
      </c>
      <c r="L143" s="171" t="s">
        <v>623</v>
      </c>
    </row>
    <row r="144" spans="2:12" s="22" customFormat="1" ht="21" customHeight="1" thickBot="1">
      <c r="B144" s="219" t="s">
        <v>908</v>
      </c>
      <c r="C144" s="219" t="s">
        <v>60</v>
      </c>
      <c r="D144"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44"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purchaseDeclined</v>
      </c>
      <c r="F144" s="219" t="str">
        <f>IF(Table_Text[[#This Row],[Header]]="Yes","",IF(Table_Text[[#This Row],[Property]]&lt;&gt;"",SUBSTITUTE(Table_Text[[#This Row],[Type]]," ","")&amp;SUBSTITUTE(Table_Text[[#This Row],[Property]]," ",""),""))</f>
        <v/>
      </c>
      <c r="G144"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"purchaseDeclined": {</v>
      </c>
      <c r="H144" s="219" t="str">
        <f ca="1">SUBSTITUTE(SUBSTITUTE(SUBSTITUTE(SUBSTITUTE(SUBSTITUTE(SUBSTITUTE(SUBSTITUTE(SUBSTITUTE(
TRIM(CLEAN(Table_Text[[#This Row],[Config]])),
" {","{"),
"{ ","{"),
" }","}"),
"} ","}"),
" [","["),
"[ ","["),
" ]","]"),
"] ","]")</f>
        <v>"purchaseDeclined":{</v>
      </c>
      <c r="I144"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"purchaseDeclined": {</v>
      </c>
      <c r="J144" s="219" t="str">
        <f ca="1">SUBSTITUTE(SUBSTITUTE(SUBSTITUTE(SUBSTITUTE(SUBSTITUTE(SUBSTITUTE(SUBSTITUTE(SUBSTITUTE(
TRIM(CLEAN(Table_Text[[#This Row],[Quote]])),
" {","{"),
"{ ","{"),
" }","}"),
"} ","}"),
" [","["),
"[ ","["),
" ]","]"),
"] ","]")</f>
        <v>"purchaseDeclined":{</v>
      </c>
      <c r="K144" s="219"/>
      <c r="L144" s="69"/>
    </row>
    <row r="145" spans="2:12" s="22" customFormat="1" ht="21" customHeight="1">
      <c r="B145" s="167" t="s">
        <v>612</v>
      </c>
      <c r="C145" s="27"/>
      <c r="D14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Declined</v>
      </c>
      <c r="E14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45" s="26" t="str">
        <f ca="1">IF(Table_Text[[#This Row],[Header]]="Yes","",IF(Table_Text[[#This Row],[Property]]&lt;&gt;"",SUBSTITUTE(Table_Text[[#This Row],[Type]]," ","")&amp;SUBSTITUTE(Table_Text[[#This Row],[Property]]," ",""),""))</f>
        <v>PurchaseDeclinedTopHeading</v>
      </c>
      <c r="G14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45" s="68" t="str">
        <f ca="1">SUBSTITUTE(SUBSTITUTE(SUBSTITUTE(SUBSTITUTE(SUBSTITUTE(SUBSTITUTE(SUBSTITUTE(SUBSTITUTE(
TRIM(CLEAN(Table_Text[[#This Row],[Config]])),
" {","{"),
"{ ","{"),
" }","}"),
"} ","}"),
" [","["),
"[ ","["),
" ]","]"),
"] ","]")</f>
        <v>"topHeading":{"text": "ACSIS Professional Indemnity"},</v>
      </c>
      <c r="I14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45" s="26" t="str">
        <f ca="1">SUBSTITUTE(SUBSTITUTE(SUBSTITUTE(SUBSTITUTE(SUBSTITUTE(SUBSTITUTE(SUBSTITUTE(SUBSTITUTE(
TRIM(CLEAN(Table_Text[[#This Row],[Quote]])),
" {","{"),
"{ ","{"),
" }","}"),
"} ","}"),
" [","["),
"[ ","["),
" ]","]"),
"] ","]")</f>
        <v>"topHeading": "ACSIS Professional Indemnity",</v>
      </c>
      <c r="K145" s="26"/>
      <c r="L145" s="52" t="str">
        <f>L19</f>
        <v>ACSIS Professional Indemnity</v>
      </c>
    </row>
    <row r="146" spans="2:12" s="22" customFormat="1" ht="21" customHeight="1">
      <c r="B146" s="246" t="s">
        <v>377</v>
      </c>
      <c r="C146" s="27"/>
      <c r="D14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Declined</v>
      </c>
      <c r="E14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146" s="26" t="str">
        <f ca="1">IF(Table_Text[[#This Row],[Header]]="Yes","",IF(Table_Text[[#This Row],[Property]]&lt;&gt;"",SUBSTITUTE(Table_Text[[#This Row],[Type]]," ","")&amp;SUBSTITUTE(Table_Text[[#This Row],[Property]]," ",""),""))</f>
        <v>PurchaseDeclinedHeading</v>
      </c>
      <c r="G14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Declined"
        },</v>
      </c>
      <c r="H146" s="68" t="str">
        <f ca="1">SUBSTITUTE(SUBSTITUTE(SUBSTITUTE(SUBSTITUTE(SUBSTITUTE(SUBSTITUTE(SUBSTITUTE(SUBSTITUTE(
TRIM(CLEAN(Table_Text[[#This Row],[Config]])),
" {","{"),
"{ ","{"),
" }","}"),
"} ","}"),
" [","["),
"[ ","["),
" ]","]"),
"] ","]")</f>
        <v>"heading":{"text": "Quote Declined"},</v>
      </c>
      <c r="I14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Declined",</v>
      </c>
      <c r="J146" s="26" t="str">
        <f ca="1">SUBSTITUTE(SUBSTITUTE(SUBSTITUTE(SUBSTITUTE(SUBSTITUTE(SUBSTITUTE(SUBSTITUTE(SUBSTITUTE(
TRIM(CLEAN(Table_Text[[#This Row],[Quote]])),
" {","{"),
"{ ","{"),
" }","}"),
"} ","}"),
" [","["),
"[ ","["),
" ]","]"),
"] ","]")</f>
        <v>"heading": "Quote Declined",</v>
      </c>
      <c r="K146" s="26"/>
      <c r="L146" s="238" t="s">
        <v>596</v>
      </c>
    </row>
    <row r="147" spans="2:12" s="22" customFormat="1" ht="21" customHeight="1">
      <c r="B147" s="246" t="s">
        <v>37</v>
      </c>
      <c r="C147" s="27"/>
      <c r="D14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Declined</v>
      </c>
      <c r="E14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147" s="26" t="str">
        <f ca="1">IF(Table_Text[[#This Row],[Header]]="Yes","",IF(Table_Text[[#This Row],[Property]]&lt;&gt;"",SUBSTITUTE(Table_Text[[#This Row],[Type]]," ","")&amp;SUBSTITUTE(Table_Text[[#This Row],[Property]]," ",""),""))</f>
        <v>PurchaseDeclinedText</v>
      </c>
      <c r="G14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"If there is anything else we can help you with, please request a call-back and one of our representatives will contact you within one business day."
        },</v>
      </c>
      <c r="H147" s="68" t="str">
        <f ca="1">SUBSTITUTE(SUBSTITUTE(SUBSTITUTE(SUBSTITUTE(SUBSTITUTE(SUBSTITUTE(SUBSTITUTE(SUBSTITUTE(
TRIM(CLEAN(Table_Text[[#This Row],[Config]])),
" {","{"),
"{ ","{"),
" }","}"),
"} ","}"),
" [","["),
"[ ","["),
" ]","]"),
"] ","]")</f>
        <v>"text":{"text": "If there is anything else we can help you with, please request a call-back and one of our representatives will contact you within one business day."},</v>
      </c>
      <c r="I14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"If there is anything else we can help you with, please request a call-back and one of our representatives will contact you within one business day.",</v>
      </c>
      <c r="J147" s="26" t="str">
        <f ca="1">SUBSTITUTE(SUBSTITUTE(SUBSTITUTE(SUBSTITUTE(SUBSTITUTE(SUBSTITUTE(SUBSTITUTE(SUBSTITUTE(
TRIM(CLEAN(Table_Text[[#This Row],[Quote]])),
" {","{"),
"{ ","{"),
" }","}"),
"} ","}"),
" [","["),
"[ ","["),
" ]","]"),
"] ","]")</f>
        <v>"text": "If there is anything else we can help you with, please request a call-back and one of our representatives will contact you within one business day.",</v>
      </c>
      <c r="K147" s="26"/>
      <c r="L147" s="238" t="s">
        <v>970</v>
      </c>
    </row>
    <row r="148" spans="2:12" s="22" customFormat="1" ht="21" customHeight="1">
      <c r="B148" s="167" t="s">
        <v>620</v>
      </c>
      <c r="C148" s="27"/>
      <c r="D14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Declined</v>
      </c>
      <c r="E14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48" s="26" t="str">
        <f ca="1">IF(Table_Text[[#This Row],[Header]]="Yes","",IF(Table_Text[[#This Row],[Property]]&lt;&gt;"",SUBSTITUTE(Table_Text[[#This Row],[Type]]," ","")&amp;SUBSTITUTE(Table_Text[[#This Row],[Property]]," ",""),""))</f>
        <v>PurchaseDeclinedEnquiryButton</v>
      </c>
      <c r="G14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48" s="68" t="str">
        <f ca="1">SUBSTITUTE(SUBSTITUTE(SUBSTITUTE(SUBSTITUTE(SUBSTITUTE(SUBSTITUTE(SUBSTITUTE(SUBSTITUTE(
TRIM(CLEAN(Table_Text[[#This Row],[Config]])),
" {","{"),
"{ ","{"),
" }","}"),
"} ","}"),
" [","["),
"[ ","["),
" ]","]"),
"] ","]")</f>
        <v>"enquiryButton":{"text": "Request a call-back", "icon": "glyphicon glyphicon-earphone"}},</v>
      </c>
      <c r="I14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48" s="26" t="str">
        <f ca="1">SUBSTITUTE(SUBSTITUTE(SUBSTITUTE(SUBSTITUTE(SUBSTITUTE(SUBSTITUTE(SUBSTITUTE(SUBSTITUTE(
TRIM(CLEAN(Table_Text[[#This Row],[Quote]])),
" {","{"),
"{ ","{"),
" }","}"),
"} ","}"),
" [","["),
"[ ","["),
" ]","]"),
"] ","]")</f>
        <v>"enquiryButton": "Request a call-back"},</v>
      </c>
      <c r="K148" s="167" t="s">
        <v>622</v>
      </c>
      <c r="L148" s="171" t="s">
        <v>623</v>
      </c>
    </row>
    <row r="149" spans="2:12" ht="21" customHeight="1" thickBot="1">
      <c r="B149" s="99" t="s">
        <v>909</v>
      </c>
      <c r="C149" s="99" t="s">
        <v>60</v>
      </c>
      <c r="D149"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49"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enquirySent</v>
      </c>
      <c r="F149" s="99" t="str">
        <f>IF(Table_Text[[#This Row],[Header]]="Yes","",IF(Table_Text[[#This Row],[Property]]&lt;&gt;"",SUBSTITUTE(Table_Text[[#This Row],[Type]]," ","")&amp;SUBSTITUTE(Table_Text[[#This Row],[Property]]," ",""),""))</f>
        <v/>
      </c>
      <c r="G149"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"enquirySent": {</v>
      </c>
      <c r="H149" s="99" t="str">
        <f ca="1">SUBSTITUTE(SUBSTITUTE(SUBSTITUTE(SUBSTITUTE(SUBSTITUTE(SUBSTITUTE(SUBSTITUTE(SUBSTITUTE(
TRIM(CLEAN(Table_Text[[#This Row],[Config]])),
" {","{"),
"{ ","{"),
" }","}"),
"} ","}"),
" [","["),
"[ ","["),
" ]","]"),
"] ","]")</f>
        <v>"enquirySent":{</v>
      </c>
      <c r="I149"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"enquirySent": {</v>
      </c>
      <c r="J149" s="99" t="str">
        <f ca="1">SUBSTITUTE(SUBSTITUTE(SUBSTITUTE(SUBSTITUTE(SUBSTITUTE(SUBSTITUTE(SUBSTITUTE(SUBSTITUTE(
TRIM(CLEAN(Table_Text[[#This Row],[Quote]])),
" {","{"),
"{ ","{"),
" }","}"),
"} ","}"),
" [","["),
"[ ","["),
" ]","]"),
"] ","]")</f>
        <v>"enquirySent":{</v>
      </c>
      <c r="K149" s="99"/>
      <c r="L149" s="130"/>
    </row>
    <row r="150" spans="2:12" s="22" customFormat="1" ht="21" hidden="1" customHeight="1">
      <c r="B150" s="27"/>
      <c r="C150" s="27"/>
      <c r="D15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15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50" s="26" t="str">
        <f>IF(Table_Text[[#This Row],[Header]]="Yes","",IF(Table_Text[[#This Row],[Property]]&lt;&gt;"",SUBSTITUTE(Table_Text[[#This Row],[Type]]," ","")&amp;SUBSTITUTE(Table_Text[[#This Row],[Property]]," ",""),""))</f>
        <v/>
      </c>
      <c r="G15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50" s="68" t="str">
        <f ca="1">SUBSTITUTE(SUBSTITUTE(SUBSTITUTE(SUBSTITUTE(SUBSTITUTE(SUBSTITUTE(SUBSTITUTE(SUBSTITUTE(
TRIM(CLEAN(Table_Text[[#This Row],[Config]])),
" {","{"),
"{ ","{"),
" }","}"),
"} ","}"),
" [","["),
"[ ","["),
" ]","]"),
"] ","]")</f>
        <v/>
      </c>
      <c r="I15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50" s="26" t="str">
        <f ca="1">SUBSTITUTE(SUBSTITUTE(SUBSTITUTE(SUBSTITUTE(SUBSTITUTE(SUBSTITUTE(SUBSTITUTE(SUBSTITUTE(
TRIM(CLEAN(Table_Text[[#This Row],[Quote]])),
" {","{"),
"{ ","{"),
" }","}"),
"} ","}"),
" [","["),
"[ ","["),
" ]","]"),
"] ","]")</f>
        <v/>
      </c>
      <c r="K150" s="27"/>
      <c r="L150" s="52"/>
    </row>
    <row r="151" spans="2:12" s="22" customFormat="1" ht="21" customHeight="1">
      <c r="B151" s="167" t="s">
        <v>612</v>
      </c>
      <c r="C151" s="27"/>
      <c r="D15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15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51" s="26" t="str">
        <f ca="1">IF(Table_Text[[#This Row],[Header]]="Yes","",IF(Table_Text[[#This Row],[Property]]&lt;&gt;"",SUBSTITUTE(Table_Text[[#This Row],[Type]]," ","")&amp;SUBSTITUTE(Table_Text[[#This Row],[Property]]," ",""),""))</f>
        <v>EnquirySentTopHeading</v>
      </c>
      <c r="G15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51" s="68" t="str">
        <f ca="1">SUBSTITUTE(SUBSTITUTE(SUBSTITUTE(SUBSTITUTE(SUBSTITUTE(SUBSTITUTE(SUBSTITUTE(SUBSTITUTE(
TRIM(CLEAN(Table_Text[[#This Row],[Config]])),
" {","{"),
"{ ","{"),
" }","}"),
"} ","}"),
" [","["),
"[ ","["),
" ]","]"),
"] ","]")</f>
        <v>"topHeading":{"text": "ACSIS Professional Indemnity"},</v>
      </c>
      <c r="I15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51" s="26" t="str">
        <f ca="1">SUBSTITUTE(SUBSTITUTE(SUBSTITUTE(SUBSTITUTE(SUBSTITUTE(SUBSTITUTE(SUBSTITUTE(SUBSTITUTE(
TRIM(CLEAN(Table_Text[[#This Row],[Quote]])),
" {","{"),
"{ ","{"),
" }","}"),
"} ","}"),
" [","["),
"[ ","["),
" ]","]"),
"] ","]")</f>
        <v>"topHeading": "ACSIS Professional Indemnity",</v>
      </c>
      <c r="K151" s="27"/>
      <c r="L151" s="51" t="str">
        <f>L19</f>
        <v>ACSIS Professional Indemnity</v>
      </c>
    </row>
    <row r="152" spans="2:12" s="22" customFormat="1" ht="21" customHeight="1">
      <c r="B152" s="246" t="s">
        <v>377</v>
      </c>
      <c r="C152" s="27"/>
      <c r="D15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15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152" s="26" t="str">
        <f ca="1">IF(Table_Text[[#This Row],[Header]]="Yes","",IF(Table_Text[[#This Row],[Property]]&lt;&gt;"",SUBSTITUTE(Table_Text[[#This Row],[Type]]," ","")&amp;SUBSTITUTE(Table_Text[[#This Row],[Property]]," ",""),""))</f>
        <v>EnquirySentHeading</v>
      </c>
      <c r="G15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"Call-Back Requested"
        },</v>
      </c>
      <c r="H152" s="68" t="str">
        <f ca="1">SUBSTITUTE(SUBSTITUTE(SUBSTITUTE(SUBSTITUTE(SUBSTITUTE(SUBSTITUTE(SUBSTITUTE(SUBSTITUTE(
TRIM(CLEAN(Table_Text[[#This Row],[Config]])),
" {","{"),
"{ ","{"),
" }","}"),
"} ","}"),
" [","["),
"[ ","["),
" ]","]"),
"] ","]")</f>
        <v>"heading":{"text": "Call-Back Requested"},</v>
      </c>
      <c r="I15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"Call-Back Requested",</v>
      </c>
      <c r="J152" s="26" t="str">
        <f ca="1">SUBSTITUTE(SUBSTITUTE(SUBSTITUTE(SUBSTITUTE(SUBSTITUTE(SUBSTITUTE(SUBSTITUTE(SUBSTITUTE(
TRIM(CLEAN(Table_Text[[#This Row],[Quote]])),
" {","{"),
"{ ","{"),
" }","}"),
"} ","}"),
" [","["),
"[ ","["),
" ]","]"),
"] ","]")</f>
        <v>"heading": "Call-Back Requested",</v>
      </c>
      <c r="K152" s="27"/>
      <c r="L152" s="238" t="s">
        <v>929</v>
      </c>
    </row>
    <row r="153" spans="2:12" s="22" customFormat="1" ht="21" customHeight="1">
      <c r="B153" s="246" t="s">
        <v>37</v>
      </c>
      <c r="C153" s="27"/>
      <c r="D15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15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153" s="26" t="str">
        <f ca="1">IF(Table_Text[[#This Row],[Header]]="Yes","",IF(Table_Text[[#This Row],[Property]]&lt;&gt;"",SUBSTITUTE(Table_Text[[#This Row],[Type]]," ","")&amp;SUBSTITUTE(Table_Text[[#This Row],[Property]]," ",""),""))</f>
        <v>EnquirySentText</v>
      </c>
      <c r="G15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details have been passed on to one of our qualified insurance specialists, who will contact you shortly and provide assistance."
        },</v>
      </c>
      <c r="H153" s="68" t="str">
        <f ca="1">SUBSTITUTE(SUBSTITUTE(SUBSTITUTE(SUBSTITUTE(SUBSTITUTE(SUBSTITUTE(SUBSTITUTE(SUBSTITUTE(
TRIM(CLEAN(Table_Text[[#This Row],[Config]])),
" {","{"),
"{ ","{"),
" }","}"),
"} ","}"),
" [","["),
"[ ","["),
" ]","]"),
"] ","]")</f>
        <v>"text":{"text": "Your details have been passed on to one of our qualified insurance specialists, who will contact you shortly and provide assistance."},</v>
      </c>
      <c r="I15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details have been passed on to one of our qualified insurance specialists, who will contact you shortly and provide assistance.",</v>
      </c>
      <c r="J153" s="26" t="str">
        <f ca="1">SUBSTITUTE(SUBSTITUTE(SUBSTITUTE(SUBSTITUTE(SUBSTITUTE(SUBSTITUTE(SUBSTITUTE(SUBSTITUTE(
TRIM(CLEAN(Table_Text[[#This Row],[Quote]])),
" {","{"),
"{ ","{"),
" }","}"),
"} ","}"),
" [","["),
"[ ","["),
" ]","]"),
"] ","]")</f>
        <v>"text": "Your details have been passed on to one of our qualified insurance specialists, who will contact you shortly and provide assistance.",</v>
      </c>
      <c r="K153" s="27"/>
      <c r="L153" s="238" t="s">
        <v>969</v>
      </c>
    </row>
    <row r="154" spans="2:12" s="22" customFormat="1" ht="21" customHeight="1">
      <c r="B154" s="236" t="s">
        <v>910</v>
      </c>
      <c r="C154" s="27"/>
      <c r="D15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15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154" s="26" t="str">
        <f ca="1">IF(Table_Text[[#This Row],[Header]]="Yes","",IF(Table_Text[[#This Row],[Property]]&lt;&gt;"",SUBSTITUTE(Table_Text[[#This Row],[Type]]," ","")&amp;SUBSTITUTE(Table_Text[[#This Row],[Property]]," ",""),""))</f>
        <v>EnquirySentEditButton</v>
      </c>
      <c r="G15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"Return to your quote",
            "icon": "glyphicon glyphicon-arrow-left"
        },</v>
      </c>
      <c r="H154" s="68" t="str">
        <f ca="1">SUBSTITUTE(SUBSTITUTE(SUBSTITUTE(SUBSTITUTE(SUBSTITUTE(SUBSTITUTE(SUBSTITUTE(SUBSTITUTE(
TRIM(CLEAN(Table_Text[[#This Row],[Config]])),
" {","{"),
"{ ","{"),
" }","}"),
"} ","}"),
" [","["),
"[ ","["),
" ]","]"),
"] ","]")</f>
        <v>"editButton":{"text": "Return to your quote", "icon": "glyphicon glyphicon-arrow-left"},</v>
      </c>
      <c r="I15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"Return to your quote",</v>
      </c>
      <c r="J154" s="26" t="str">
        <f ca="1">SUBSTITUTE(SUBSTITUTE(SUBSTITUTE(SUBSTITUTE(SUBSTITUTE(SUBSTITUTE(SUBSTITUTE(SUBSTITUTE(
TRIM(CLEAN(Table_Text[[#This Row],[Quote]])),
" {","{"),
"{ ","{"),
" }","}"),
"} ","}"),
" [","["),
"[ ","["),
" ]","]"),
"] ","]")</f>
        <v>"editButton": "Return to your quote",</v>
      </c>
      <c r="K154" s="312" t="s">
        <v>626</v>
      </c>
      <c r="L154" s="313" t="s">
        <v>627</v>
      </c>
    </row>
    <row r="155" spans="2:12" s="22" customFormat="1" ht="21" customHeight="1">
      <c r="B155" s="27" t="s">
        <v>911</v>
      </c>
      <c r="C155" s="27"/>
      <c r="D15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15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summaryButton</v>
      </c>
      <c r="F155" s="26" t="str">
        <f ca="1">IF(Table_Text[[#This Row],[Header]]="Yes","",IF(Table_Text[[#This Row],[Property]]&lt;&gt;"",SUBSTITUTE(Table_Text[[#This Row],[Type]]," ","")&amp;SUBSTITUTE(Table_Text[[#This Row],[Property]]," ",""),""))</f>
        <v>EnquirySentSummaryButton</v>
      </c>
      <c r="G15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"summaryButton": {
            "text": "Return to your quote",
            "icon": "glyphicon glyphicon-arrow-left"
        },</v>
      </c>
      <c r="H155" s="68" t="str">
        <f ca="1">SUBSTITUTE(SUBSTITUTE(SUBSTITUTE(SUBSTITUTE(SUBSTITUTE(SUBSTITUTE(SUBSTITUTE(SUBSTITUTE(
TRIM(CLEAN(Table_Text[[#This Row],[Config]])),
" {","{"),
"{ ","{"),
" }","}"),
"} ","}"),
" [","["),
"[ ","["),
" ]","]"),
"] ","]")</f>
        <v>"summaryButton":{"text": "Return to your quote", "icon": "glyphicon glyphicon-arrow-left"},</v>
      </c>
      <c r="I15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"summaryButton": "Return to your quote",</v>
      </c>
      <c r="J155" s="26" t="str">
        <f ca="1">SUBSTITUTE(SUBSTITUTE(SUBSTITUTE(SUBSTITUTE(SUBSTITUTE(SUBSTITUTE(SUBSTITUTE(SUBSTITUTE(
TRIM(CLEAN(Table_Text[[#This Row],[Quote]])),
" {","{"),
"{ ","{"),
" }","}"),
"} ","}"),
" [","["),
"[ ","["),
" ]","]"),
"] ","]")</f>
        <v>"summaryButton": "Return to your quote",</v>
      </c>
      <c r="K155" s="167" t="s">
        <v>626</v>
      </c>
      <c r="L155" s="171" t="s">
        <v>627</v>
      </c>
    </row>
    <row r="156" spans="2:12" s="22" customFormat="1" ht="21" customHeight="1">
      <c r="B156" s="27" t="s">
        <v>912</v>
      </c>
      <c r="C156" s="27"/>
      <c r="D15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15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reviewButton</v>
      </c>
      <c r="F156" s="26" t="str">
        <f ca="1">IF(Table_Text[[#This Row],[Header]]="Yes","",IF(Table_Text[[#This Row],[Property]]&lt;&gt;"",SUBSTITUTE(Table_Text[[#This Row],[Type]]," ","")&amp;SUBSTITUTE(Table_Text[[#This Row],[Property]]," ",""),""))</f>
        <v>EnquirySentReviewButton</v>
      </c>
      <c r="G15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"reviewButton": {
            "text": "Return to your quote",
            "icon": "glyphicon glyphicon-arrow-left"
        },</v>
      </c>
      <c r="H156" s="68" t="str">
        <f ca="1">SUBSTITUTE(SUBSTITUTE(SUBSTITUTE(SUBSTITUTE(SUBSTITUTE(SUBSTITUTE(SUBSTITUTE(SUBSTITUTE(
TRIM(CLEAN(Table_Text[[#This Row],[Config]])),
" {","{"),
"{ ","{"),
" }","}"),
"} ","}"),
" [","["),
"[ ","["),
" ]","]"),
"] ","]")</f>
        <v>"reviewButton":{"text": "Return to your quote", "icon": "glyphicon glyphicon-arrow-left"},</v>
      </c>
      <c r="I15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"reviewButton": "Return to your quote",</v>
      </c>
      <c r="J156" s="26" t="str">
        <f ca="1">SUBSTITUTE(SUBSTITUTE(SUBSTITUTE(SUBSTITUTE(SUBSTITUTE(SUBSTITUTE(SUBSTITUTE(SUBSTITUTE(
TRIM(CLEAN(Table_Text[[#This Row],[Quote]])),
" {","{"),
"{ ","{"),
" }","}"),
"} ","}"),
" [","["),
"[ ","["),
" ]","]"),
"] ","]")</f>
        <v>"reviewButton": "Return to your quote",</v>
      </c>
      <c r="K156" s="167" t="s">
        <v>626</v>
      </c>
      <c r="L156" s="171" t="s">
        <v>627</v>
      </c>
    </row>
    <row r="157" spans="2:12" s="22" customFormat="1" ht="21" customHeight="1">
      <c r="B157" s="27" t="s">
        <v>913</v>
      </c>
      <c r="C157" s="27"/>
      <c r="D15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15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endorsementButton</v>
      </c>
      <c r="F157" s="26" t="str">
        <f ca="1">IF(Table_Text[[#This Row],[Header]]="Yes","",IF(Table_Text[[#This Row],[Property]]&lt;&gt;"",SUBSTITUTE(Table_Text[[#This Row],[Type]]," ","")&amp;SUBSTITUTE(Table_Text[[#This Row],[Property]]," ",""),""))</f>
        <v>EnquirySentEndorsementButton</v>
      </c>
      <c r="G15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"endorsementButton": {
            "text": "Return to your quote",
            "icon": "glyphicon glyphicon-arrow-left"
        }
    },</v>
      </c>
      <c r="H157" s="68" t="str">
        <f ca="1">SUBSTITUTE(SUBSTITUTE(SUBSTITUTE(SUBSTITUTE(SUBSTITUTE(SUBSTITUTE(SUBSTITUTE(SUBSTITUTE(
TRIM(CLEAN(Table_Text[[#This Row],[Config]])),
" {","{"),
"{ ","{"),
" }","}"),
"} ","}"),
" [","["),
"[ ","["),
" ]","]"),
"] ","]")</f>
        <v>"endorsementButton":{"text": "Return to your quote", "icon": "glyphicon glyphicon-arrow-left"}},</v>
      </c>
      <c r="I15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"endorsementButton": "Return to your quote"
    },</v>
      </c>
      <c r="J157" s="26" t="str">
        <f ca="1">SUBSTITUTE(SUBSTITUTE(SUBSTITUTE(SUBSTITUTE(SUBSTITUTE(SUBSTITUTE(SUBSTITUTE(SUBSTITUTE(
TRIM(CLEAN(Table_Text[[#This Row],[Quote]])),
" {","{"),
"{ ","{"),
" }","}"),
"} ","}"),
" [","["),
"[ ","["),
" ]","]"),
"] ","]")</f>
        <v>"endorsementButton": "Return to your quote"},</v>
      </c>
      <c r="K157" s="167" t="s">
        <v>626</v>
      </c>
      <c r="L157" s="171" t="s">
        <v>627</v>
      </c>
    </row>
    <row r="158" spans="2:12" ht="21" customHeight="1" thickBot="1">
      <c r="B158" s="99" t="s">
        <v>1693</v>
      </c>
      <c r="C158" s="99" t="s">
        <v>60</v>
      </c>
      <c r="D158"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58"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quoteSaved</v>
      </c>
      <c r="F158" s="99" t="str">
        <f>IF(Table_Text[[#This Row],[Header]]="Yes","",IF(Table_Text[[#This Row],[Property]]&lt;&gt;"",SUBSTITUTE(Table_Text[[#This Row],[Type]]," ","")&amp;SUBSTITUTE(Table_Text[[#This Row],[Property]]," ",""),""))</f>
        <v/>
      </c>
      <c r="G158"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"quoteSaved": {</v>
      </c>
      <c r="H158" s="99" t="str">
        <f ca="1">SUBSTITUTE(SUBSTITUTE(SUBSTITUTE(SUBSTITUTE(SUBSTITUTE(SUBSTITUTE(SUBSTITUTE(SUBSTITUTE(
TRIM(CLEAN(Table_Text[[#This Row],[Config]])),
" {","{"),
"{ ","{"),
" }","}"),
"} ","}"),
" [","["),
"[ ","["),
" ]","]"),
"] ","]")</f>
        <v>"quoteSaved":{</v>
      </c>
      <c r="I158"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"quoteSaved": {</v>
      </c>
      <c r="J158" s="99" t="str">
        <f ca="1">SUBSTITUTE(SUBSTITUTE(SUBSTITUTE(SUBSTITUTE(SUBSTITUTE(SUBSTITUTE(SUBSTITUTE(SUBSTITUTE(
TRIM(CLEAN(Table_Text[[#This Row],[Quote]])),
" {","{"),
"{ ","{"),
" }","}"),
"} ","}"),
" [","["),
"[ ","["),
" ]","]"),
"] ","]")</f>
        <v>"quoteSaved":{</v>
      </c>
      <c r="K158" s="99"/>
      <c r="L158" s="130"/>
    </row>
    <row r="159" spans="2:12" s="22" customFormat="1" ht="21" hidden="1" customHeight="1">
      <c r="B159" s="27"/>
      <c r="C159" s="27"/>
      <c r="D15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1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59" s="26" t="str">
        <f>IF(Table_Text[[#This Row],[Header]]="Yes","",IF(Table_Text[[#This Row],[Property]]&lt;&gt;"",SUBSTITUTE(Table_Text[[#This Row],[Type]]," ","")&amp;SUBSTITUTE(Table_Text[[#This Row],[Property]]," ",""),""))</f>
        <v/>
      </c>
      <c r="G1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59" s="68" t="str">
        <f ca="1">SUBSTITUTE(SUBSTITUTE(SUBSTITUTE(SUBSTITUTE(SUBSTITUTE(SUBSTITUTE(SUBSTITUTE(SUBSTITUTE(
TRIM(CLEAN(Table_Text[[#This Row],[Config]])),
" {","{"),
"{ ","{"),
" }","}"),
"} ","}"),
" [","["),
"[ ","["),
" ]","]"),
"] ","]")</f>
        <v/>
      </c>
      <c r="I15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59" s="26" t="str">
        <f ca="1">SUBSTITUTE(SUBSTITUTE(SUBSTITUTE(SUBSTITUTE(SUBSTITUTE(SUBSTITUTE(SUBSTITUTE(SUBSTITUTE(
TRIM(CLEAN(Table_Text[[#This Row],[Quote]])),
" {","{"),
"{ ","{"),
" }","}"),
"} ","}"),
" [","["),
"[ ","["),
" ]","]"),
"] ","]")</f>
        <v/>
      </c>
      <c r="K159" s="26"/>
      <c r="L159" s="52"/>
    </row>
    <row r="160" spans="2:12" s="22" customFormat="1" ht="21" customHeight="1">
      <c r="B160" s="167" t="s">
        <v>612</v>
      </c>
      <c r="C160" s="27"/>
      <c r="D16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16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60" s="26" t="str">
        <f ca="1">IF(Table_Text[[#This Row],[Header]]="Yes","",IF(Table_Text[[#This Row],[Property]]&lt;&gt;"",SUBSTITUTE(Table_Text[[#This Row],[Type]]," ","")&amp;SUBSTITUTE(Table_Text[[#This Row],[Property]]," ",""),""))</f>
        <v>QuoteSavedTopHeading</v>
      </c>
      <c r="G16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60" s="68" t="str">
        <f ca="1">SUBSTITUTE(SUBSTITUTE(SUBSTITUTE(SUBSTITUTE(SUBSTITUTE(SUBSTITUTE(SUBSTITUTE(SUBSTITUTE(
TRIM(CLEAN(Table_Text[[#This Row],[Config]])),
" {","{"),
"{ ","{"),
" }","}"),
"} ","}"),
" [","["),
"[ ","["),
" ]","]"),
"] ","]")</f>
        <v>"topHeading":{"text": "ACSIS Professional Indemnity"},</v>
      </c>
      <c r="I16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60" s="26" t="str">
        <f ca="1">SUBSTITUTE(SUBSTITUTE(SUBSTITUTE(SUBSTITUTE(SUBSTITUTE(SUBSTITUTE(SUBSTITUTE(SUBSTITUTE(
TRIM(CLEAN(Table_Text[[#This Row],[Quote]])),
" {","{"),
"{ ","{"),
" }","}"),
"} ","}"),
" [","["),
"[ ","["),
" ]","]"),
"] ","]")</f>
        <v>"topHeading": "ACSIS Professional Indemnity",</v>
      </c>
      <c r="K160" s="27"/>
      <c r="L160" s="51" t="str">
        <f>L19</f>
        <v>ACSIS Professional Indemnity</v>
      </c>
    </row>
    <row r="161" spans="2:12" s="22" customFormat="1" ht="21" customHeight="1">
      <c r="B161" s="246" t="s">
        <v>377</v>
      </c>
      <c r="C161" s="27"/>
      <c r="D16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16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161" s="26" t="str">
        <f ca="1">IF(Table_Text[[#This Row],[Header]]="Yes","",IF(Table_Text[[#This Row],[Property]]&lt;&gt;"",SUBSTITUTE(Table_Text[[#This Row],[Type]]," ","")&amp;SUBSTITUTE(Table_Text[[#This Row],[Property]]," ",""),""))</f>
        <v>QuoteSavedHeading</v>
      </c>
      <c r="G16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Saved"
        },</v>
      </c>
      <c r="H161" s="68" t="str">
        <f ca="1">SUBSTITUTE(SUBSTITUTE(SUBSTITUTE(SUBSTITUTE(SUBSTITUTE(SUBSTITUTE(SUBSTITUTE(SUBSTITUTE(
TRIM(CLEAN(Table_Text[[#This Row],[Config]])),
" {","{"),
"{ ","{"),
" }","}"),
"} ","}"),
" [","["),
"[ ","["),
" ]","]"),
"] ","]")</f>
        <v>"heading":{"text": "Quote Saved"},</v>
      </c>
      <c r="I16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Saved",</v>
      </c>
      <c r="J161" s="26" t="str">
        <f ca="1">SUBSTITUTE(SUBSTITUTE(SUBSTITUTE(SUBSTITUTE(SUBSTITUTE(SUBSTITUTE(SUBSTITUTE(SUBSTITUTE(
TRIM(CLEAN(Table_Text[[#This Row],[Quote]])),
" {","{"),
"{ ","{"),
" }","}"),
"} ","}"),
" [","["),
"[ ","["),
" ]","]"),
"] ","]")</f>
        <v>"heading": "Quote Saved",</v>
      </c>
      <c r="K161" s="27"/>
      <c r="L161" s="300" t="s">
        <v>1693</v>
      </c>
    </row>
    <row r="162" spans="2:12" s="22" customFormat="1" ht="21" customHeight="1">
      <c r="B162" s="246" t="s">
        <v>37</v>
      </c>
      <c r="C162" s="27"/>
      <c r="D16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16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162" s="26" t="str">
        <f ca="1">IF(Table_Text[[#This Row],[Header]]="Yes","",IF(Table_Text[[#This Row],[Property]]&lt;&gt;"",SUBSTITUTE(Table_Text[[#This Row],[Type]]," ","")&amp;SUBSTITUTE(Table_Text[[#This Row],[Property]]," ",""),""))</f>
        <v>QuoteSavedText</v>
      </c>
      <c r="G16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has been saved and an email has been sent to your Contact Email address wth the current Quote details and a link so that you would be able to continue with this quote at a later time."
        },</v>
      </c>
      <c r="H162" s="68" t="str">
        <f ca="1">SUBSTITUTE(SUBSTITUTE(SUBSTITUTE(SUBSTITUTE(SUBSTITUTE(SUBSTITUTE(SUBSTITUTE(SUBSTITUTE(
TRIM(CLEAN(Table_Text[[#This Row],[Config]])),
" {","{"),
"{ ","{"),
" }","}"),
"} ","}"),
" [","["),
"[ ","["),
" ]","]"),
"] ","]")</f>
        <v>"text":{"text": "Your quote has been saved and an email has been sent to your Contact Email address wth the current Quote details and a link so that you would be able to continue with this quote at a later time."},</v>
      </c>
      <c r="I16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has been saved and an email has been sent to your Contact Email address wth the current Quote details and a link so that you would be able to continue with this quote at a later time.",</v>
      </c>
      <c r="J162" s="26" t="str">
        <f ca="1">SUBSTITUTE(SUBSTITUTE(SUBSTITUTE(SUBSTITUTE(SUBSTITUTE(SUBSTITUTE(SUBSTITUTE(SUBSTITUTE(
TRIM(CLEAN(Table_Text[[#This Row],[Quote]])),
" {","{"),
"{ ","{"),
" }","}"),
"} ","}"),
" [","["),
"[ ","["),
" ]","]"),
"] ","]")</f>
        <v>"text": "Your quote has been saved and an email has been sent to your Contact Email address wth the current Quote details and a link so that you would be able to continue with this quote at a later time.",</v>
      </c>
      <c r="K162" s="27"/>
      <c r="L162" s="300" t="s">
        <v>1694</v>
      </c>
    </row>
    <row r="163" spans="2:12" s="22" customFormat="1" ht="21" customHeight="1">
      <c r="B163" s="27" t="s">
        <v>620</v>
      </c>
      <c r="C163" s="27"/>
      <c r="D16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16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63" s="26" t="str">
        <f ca="1">IF(Table_Text[[#This Row],[Header]]="Yes","",IF(Table_Text[[#This Row],[Property]]&lt;&gt;"",SUBSTITUTE(Table_Text[[#This Row],[Type]]," ","")&amp;SUBSTITUTE(Table_Text[[#This Row],[Property]]," ",""),""))</f>
        <v>QuoteSavedEnquiryButton</v>
      </c>
      <c r="G16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v>
      </c>
      <c r="H163" s="68" t="str">
        <f ca="1">SUBSTITUTE(SUBSTITUTE(SUBSTITUTE(SUBSTITUTE(SUBSTITUTE(SUBSTITUTE(SUBSTITUTE(SUBSTITUTE(
TRIM(CLEAN(Table_Text[[#This Row],[Config]])),
" {","{"),
"{ ","{"),
" }","}"),
"} ","}"),
" [","["),
"[ ","["),
" ]","]"),
"] ","]")</f>
        <v>"enquiryButton":{"text": "Request a call-back", "icon": "glyphicon glyphicon-earphone"},</v>
      </c>
      <c r="I16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v>
      </c>
      <c r="J163" s="26" t="str">
        <f ca="1">SUBSTITUTE(SUBSTITUTE(SUBSTITUTE(SUBSTITUTE(SUBSTITUTE(SUBSTITUTE(SUBSTITUTE(SUBSTITUTE(
TRIM(CLEAN(Table_Text[[#This Row],[Quote]])),
" {","{"),
"{ ","{"),
" }","}"),
"} ","}"),
" [","["),
"[ ","["),
" ]","]"),
"] ","]")</f>
        <v>"enquiryButton": "Request a call-back",</v>
      </c>
      <c r="K163" s="26" t="s">
        <v>622</v>
      </c>
      <c r="L163" s="52" t="s">
        <v>623</v>
      </c>
    </row>
    <row r="164" spans="2:12" s="22" customFormat="1" ht="21" customHeight="1">
      <c r="B164" s="27" t="s">
        <v>910</v>
      </c>
      <c r="C164" s="27"/>
      <c r="D16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16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164" s="26" t="str">
        <f ca="1">IF(Table_Text[[#This Row],[Header]]="Yes","",IF(Table_Text[[#This Row],[Property]]&lt;&gt;"",SUBSTITUTE(Table_Text[[#This Row],[Type]]," ","")&amp;SUBSTITUTE(Table_Text[[#This Row],[Property]]," ",""),""))</f>
        <v>QuoteSavedEditButton</v>
      </c>
      <c r="G16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"Return to your quote",
            "icon": "glyphicon glyphicon-arrow-left"
        }
    },</v>
      </c>
      <c r="H164" s="68" t="str">
        <f ca="1">SUBSTITUTE(SUBSTITUTE(SUBSTITUTE(SUBSTITUTE(SUBSTITUTE(SUBSTITUTE(SUBSTITUTE(SUBSTITUTE(
TRIM(CLEAN(Table_Text[[#This Row],[Config]])),
" {","{"),
"{ ","{"),
" }","}"),
"} ","}"),
" [","["),
"[ ","["),
" ]","]"),
"] ","]")</f>
        <v>"editButton":{"text": "Return to your quote", "icon": "glyphicon glyphicon-arrow-left"}},</v>
      </c>
      <c r="I16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"Return to your quote"
    },</v>
      </c>
      <c r="J164" s="26" t="str">
        <f ca="1">SUBSTITUTE(SUBSTITUTE(SUBSTITUTE(SUBSTITUTE(SUBSTITUTE(SUBSTITUTE(SUBSTITUTE(SUBSTITUTE(
TRIM(CLEAN(Table_Text[[#This Row],[Quote]])),
" {","{"),
"{ ","{"),
" }","}"),
"} ","}"),
" [","["),
"[ ","["),
" ]","]"),
"] ","]")</f>
        <v>"editButton": "Return to your quote"},</v>
      </c>
      <c r="K164" s="26" t="s">
        <v>626</v>
      </c>
      <c r="L164" s="52" t="s">
        <v>627</v>
      </c>
    </row>
    <row r="165" spans="2:12" ht="21" customHeight="1" thickBot="1">
      <c r="B165" s="99" t="s">
        <v>920</v>
      </c>
      <c r="C165" s="99" t="s">
        <v>60</v>
      </c>
      <c r="D165"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65"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reviewCustomerTriggered</v>
      </c>
      <c r="F165" s="99" t="str">
        <f>IF(Table_Text[[#This Row],[Header]]="Yes","",IF(Table_Text[[#This Row],[Property]]&lt;&gt;"",SUBSTITUTE(Table_Text[[#This Row],[Type]]," ","")&amp;SUBSTITUTE(Table_Text[[#This Row],[Property]]," ",""),""))</f>
        <v/>
      </c>
      <c r="G165"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"reviewCustomerTriggered": {</v>
      </c>
      <c r="H165" s="99" t="str">
        <f ca="1">SUBSTITUTE(SUBSTITUTE(SUBSTITUTE(SUBSTITUTE(SUBSTITUTE(SUBSTITUTE(SUBSTITUTE(SUBSTITUTE(
TRIM(CLEAN(Table_Text[[#This Row],[Config]])),
" {","{"),
"{ ","{"),
" }","}"),
"} ","}"),
" [","["),
"[ ","["),
" ]","]"),
"] ","]")</f>
        <v>"reviewCustomerTriggered":{</v>
      </c>
      <c r="I165"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"reviewCustomerTriggered": {</v>
      </c>
      <c r="J165" s="99" t="str">
        <f ca="1">SUBSTITUTE(SUBSTITUTE(SUBSTITUTE(SUBSTITUTE(SUBSTITUTE(SUBSTITUTE(SUBSTITUTE(SUBSTITUTE(
TRIM(CLEAN(Table_Text[[#This Row],[Quote]])),
" {","{"),
"{ ","{"),
" }","}"),
"} ","}"),
" [","["),
"[ ","["),
" ]","]"),
"] ","]")</f>
        <v>"reviewCustomerTriggered":{</v>
      </c>
      <c r="K165" s="99"/>
      <c r="L165" s="130"/>
    </row>
    <row r="166" spans="2:12" s="22" customFormat="1" ht="21" hidden="1" customHeight="1">
      <c r="B166" s="27"/>
      <c r="C166" s="27"/>
      <c r="D16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16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66" s="26" t="str">
        <f>IF(Table_Text[[#This Row],[Header]]="Yes","",IF(Table_Text[[#This Row],[Property]]&lt;&gt;"",SUBSTITUTE(Table_Text[[#This Row],[Type]]," ","")&amp;SUBSTITUTE(Table_Text[[#This Row],[Property]]," ",""),""))</f>
        <v/>
      </c>
      <c r="G16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66" s="68" t="str">
        <f ca="1">SUBSTITUTE(SUBSTITUTE(SUBSTITUTE(SUBSTITUTE(SUBSTITUTE(SUBSTITUTE(SUBSTITUTE(SUBSTITUTE(
TRIM(CLEAN(Table_Text[[#This Row],[Config]])),
" {","{"),
"{ ","{"),
" }","}"),
"} ","}"),
" [","["),
"[ ","["),
" ]","]"),
"] ","]")</f>
        <v/>
      </c>
      <c r="I16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66" s="26" t="str">
        <f ca="1">SUBSTITUTE(SUBSTITUTE(SUBSTITUTE(SUBSTITUTE(SUBSTITUTE(SUBSTITUTE(SUBSTITUTE(SUBSTITUTE(
TRIM(CLEAN(Table_Text[[#This Row],[Quote]])),
" {","{"),
"{ ","{"),
" }","}"),
"} ","}"),
" [","["),
"[ ","["),
" ]","]"),
"] ","]")</f>
        <v/>
      </c>
      <c r="K166" s="27"/>
      <c r="L166" s="52"/>
    </row>
    <row r="167" spans="2:12" s="22" customFormat="1" ht="21" customHeight="1">
      <c r="B167" s="167" t="s">
        <v>612</v>
      </c>
      <c r="C167" s="27"/>
      <c r="D16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16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67" s="26" t="str">
        <f ca="1">IF(Table_Text[[#This Row],[Header]]="Yes","",IF(Table_Text[[#This Row],[Property]]&lt;&gt;"",SUBSTITUTE(Table_Text[[#This Row],[Type]]," ","")&amp;SUBSTITUTE(Table_Text[[#This Row],[Property]]," ",""),""))</f>
        <v>ReviewCustomerTriggeredTopHeading</v>
      </c>
      <c r="G16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67" s="68" t="str">
        <f ca="1">SUBSTITUTE(SUBSTITUTE(SUBSTITUTE(SUBSTITUTE(SUBSTITUTE(SUBSTITUTE(SUBSTITUTE(SUBSTITUTE(
TRIM(CLEAN(Table_Text[[#This Row],[Config]])),
" {","{"),
"{ ","{"),
" }","}"),
"} ","}"),
" [","["),
"[ ","["),
" ]","]"),
"] ","]")</f>
        <v>"topHeading":{"text": "ACSIS Professional Indemnity"},</v>
      </c>
      <c r="I16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67" s="26" t="str">
        <f ca="1">SUBSTITUTE(SUBSTITUTE(SUBSTITUTE(SUBSTITUTE(SUBSTITUTE(SUBSTITUTE(SUBSTITUTE(SUBSTITUTE(
TRIM(CLEAN(Table_Text[[#This Row],[Quote]])),
" {","{"),
"{ ","{"),
" }","}"),
"} ","}"),
" [","["),
"[ ","["),
" ]","]"),
"] ","]")</f>
        <v>"topHeading": "ACSIS Professional Indemnity",</v>
      </c>
      <c r="K167" s="27"/>
      <c r="L167" s="52" t="str">
        <f>L19</f>
        <v>ACSIS Professional Indemnity</v>
      </c>
    </row>
    <row r="168" spans="2:12" s="22" customFormat="1" ht="21" customHeight="1">
      <c r="B168" s="246" t="s">
        <v>377</v>
      </c>
      <c r="C168" s="27"/>
      <c r="D16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16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168" s="26" t="str">
        <f ca="1">IF(Table_Text[[#This Row],[Header]]="Yes","",IF(Table_Text[[#This Row],[Property]]&lt;&gt;"",SUBSTITUTE(Table_Text[[#This Row],[Type]]," ","")&amp;SUBSTITUTE(Table_Text[[#This Row],[Property]]," ",""),""))</f>
        <v>ReviewCustomerTriggeredHeading</v>
      </c>
      <c r="G16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in Review"
        },</v>
      </c>
      <c r="H168" s="68" t="str">
        <f ca="1">SUBSTITUTE(SUBSTITUTE(SUBSTITUTE(SUBSTITUTE(SUBSTITUTE(SUBSTITUTE(SUBSTITUTE(SUBSTITUTE(
TRIM(CLEAN(Table_Text[[#This Row],[Config]])),
" {","{"),
"{ ","{"),
" }","}"),
"} ","}"),
" [","["),
"[ ","["),
" ]","]"),
"] ","]")</f>
        <v>"heading":{"text": "Quote in Review"},</v>
      </c>
      <c r="I16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in Review",</v>
      </c>
      <c r="J168" s="26" t="str">
        <f ca="1">SUBSTITUTE(SUBSTITUTE(SUBSTITUTE(SUBSTITUTE(SUBSTITUTE(SUBSTITUTE(SUBSTITUTE(SUBSTITUTE(
TRIM(CLEAN(Table_Text[[#This Row],[Quote]])),
" {","{"),
"{ ","{"),
" }","}"),
"} ","}"),
" [","["),
"[ ","["),
" ]","]"),
"] ","]")</f>
        <v>"heading": "Quote in Review",</v>
      </c>
      <c r="K168" s="27"/>
      <c r="L168" s="238" t="s">
        <v>968</v>
      </c>
    </row>
    <row r="169" spans="2:12" s="22" customFormat="1" ht="21" customHeight="1">
      <c r="B169" s="246" t="s">
        <v>37</v>
      </c>
      <c r="C169" s="27"/>
      <c r="D16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16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169" s="26" t="str">
        <f ca="1">IF(Table_Text[[#This Row],[Header]]="Yes","",IF(Table_Text[[#This Row],[Property]]&lt;&gt;"",SUBSTITUTE(Table_Text[[#This Row],[Type]]," ","")&amp;SUBSTITUTE(Table_Text[[#This Row],[Property]]," ",""),""))</f>
        <v>ReviewCustomerTriggeredText</v>
      </c>
      <c r="G16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"Based on your selections one of our representatives will need to review your details before you can complete your purchase. You will be notified by email when the review of your quote has been completed.&lt;br/&gt;&lt;br/&gt;You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
        },</v>
      </c>
      <c r="H169" s="68" t="str">
        <f ca="1">SUBSTITUTE(SUBSTITUTE(SUBSTITUTE(SUBSTITUTE(SUBSTITUTE(SUBSTITUTE(SUBSTITUTE(SUBSTITUTE(
TRIM(CLEAN(Table_Text[[#This Row],[Config]])),
" {","{"),
"{ ","{"),
" }","}"),
"} ","}"),
" [","["),
"[ ","["),
" ]","]"),
"] ","]")</f>
        <v>"text":{"text": "Based on your selections one of our representatives will need to review your details before you can complete your purchase. You will be notified by email when the review of your quote has been completed.&lt;br/&gt;&lt;br/&gt;You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v>
      </c>
      <c r="I16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"Based on your selections one of our representatives will need to review your details before you can complete your purchase. You will be notified by email when the review of your quote has been completed.&lt;br/&gt;&lt;br/&gt;You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v>
      </c>
      <c r="J169" s="26" t="str">
        <f ca="1">SUBSTITUTE(SUBSTITUTE(SUBSTITUTE(SUBSTITUTE(SUBSTITUTE(SUBSTITUTE(SUBSTITUTE(SUBSTITUTE(
TRIM(CLEAN(Table_Text[[#This Row],[Quote]])),
" {","{"),
"{ ","{"),
" }","}"),
"} ","}"),
" [","["),
"[ ","["),
" ]","]"),
"] ","]")</f>
        <v>"text": "Based on your selections one of our representatives will need to review your details before you can complete your purchase. You will be notified by email when the review of your quote has been completed.&lt;br/&gt;&lt;br/&gt;You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v>
      </c>
      <c r="K169" s="27"/>
      <c r="L169" s="51" t="s">
        <v>1736</v>
      </c>
    </row>
    <row r="170" spans="2:12" s="22" customFormat="1" ht="21" customHeight="1">
      <c r="B170" s="27" t="s">
        <v>910</v>
      </c>
      <c r="C170" s="27"/>
      <c r="D17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17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170" s="26" t="str">
        <f ca="1">IF(Table_Text[[#This Row],[Header]]="Yes","",IF(Table_Text[[#This Row],[Property]]&lt;&gt;"",SUBSTITUTE(Table_Text[[#This Row],[Type]]," ","")&amp;SUBSTITUTE(Table_Text[[#This Row],[Property]]," ",""),""))</f>
        <v>ReviewCustomerTriggeredEditButton</v>
      </c>
      <c r="G17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quote",
            "icon": "glyphicon glyphicon-pencil"
        },</v>
      </c>
      <c r="H170" s="68" t="str">
        <f ca="1">SUBSTITUTE(SUBSTITUTE(SUBSTITUTE(SUBSTITUTE(SUBSTITUTE(SUBSTITUTE(SUBSTITUTE(SUBSTITUTE(
TRIM(CLEAN(Table_Text[[#This Row],[Config]])),
" {","{"),
"{ ","{"),
" }","}"),
"} ","}"),
" [","["),
"[ ","["),
" ]","]"),
"] ","]")</f>
        <v>"editButton":{"text": "Edit quote", "icon": "glyphicon glyphicon-pencil"},</v>
      </c>
      <c r="I17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 quote",</v>
      </c>
      <c r="J170" s="26" t="str">
        <f ca="1">SUBSTITUTE(SUBSTITUTE(SUBSTITUTE(SUBSTITUTE(SUBSTITUTE(SUBSTITUTE(SUBSTITUTE(SUBSTITUTE(
TRIM(CLEAN(Table_Text[[#This Row],[Quote]])),
" {","{"),
"{ ","{"),
" }","}"),
"} ","}"),
" [","["),
"[ ","["),
" ]","]"),
"] ","]")</f>
        <v>"editButton": "Edit quote",</v>
      </c>
      <c r="K170" s="236" t="s">
        <v>914</v>
      </c>
      <c r="L170" s="52" t="s">
        <v>915</v>
      </c>
    </row>
    <row r="171" spans="2:12" s="22" customFormat="1" ht="21" customHeight="1">
      <c r="B171" s="167" t="s">
        <v>620</v>
      </c>
      <c r="C171" s="27"/>
      <c r="D17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17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71" s="26" t="str">
        <f ca="1">IF(Table_Text[[#This Row],[Header]]="Yes","",IF(Table_Text[[#This Row],[Property]]&lt;&gt;"",SUBSTITUTE(Table_Text[[#This Row],[Type]]," ","")&amp;SUBSTITUTE(Table_Text[[#This Row],[Property]]," ",""),""))</f>
        <v>ReviewCustomerTriggeredEnquiryButton</v>
      </c>
      <c r="G17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71" s="68" t="str">
        <f ca="1">SUBSTITUTE(SUBSTITUTE(SUBSTITUTE(SUBSTITUTE(SUBSTITUTE(SUBSTITUTE(SUBSTITUTE(SUBSTITUTE(
TRIM(CLEAN(Table_Text[[#This Row],[Config]])),
" {","{"),
"{ ","{"),
" }","}"),
"} ","}"),
" [","["),
"[ ","["),
" ]","]"),
"] ","]")</f>
        <v>"enquiryButton":{"text": "Request a call-back", "icon": "glyphicon glyphicon-earphone"}},</v>
      </c>
      <c r="I17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71" s="26" t="str">
        <f ca="1">SUBSTITUTE(SUBSTITUTE(SUBSTITUTE(SUBSTITUTE(SUBSTITUTE(SUBSTITUTE(SUBSTITUTE(SUBSTITUTE(
TRIM(CLEAN(Table_Text[[#This Row],[Quote]])),
" {","{"),
"{ ","{"),
" }","}"),
"} ","}"),
" [","["),
"[ ","["),
" ]","]"),
"] ","]")</f>
        <v>"enquiryButton": "Request a call-back"},</v>
      </c>
      <c r="K171" s="167" t="s">
        <v>622</v>
      </c>
      <c r="L171" s="171" t="s">
        <v>623</v>
      </c>
    </row>
    <row r="172" spans="2:12" ht="21" customHeight="1" thickBot="1">
      <c r="B172" s="99" t="s">
        <v>921</v>
      </c>
      <c r="C172" s="99" t="s">
        <v>60</v>
      </c>
      <c r="D172"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72"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reviewCustomerActive</v>
      </c>
      <c r="F172" s="99" t="str">
        <f>IF(Table_Text[[#This Row],[Header]]="Yes","",IF(Table_Text[[#This Row],[Property]]&lt;&gt;"",SUBSTITUTE(Table_Text[[#This Row],[Type]]," ","")&amp;SUBSTITUTE(Table_Text[[#This Row],[Property]]," ",""),""))</f>
        <v/>
      </c>
      <c r="G172"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"reviewCustomerActive": {</v>
      </c>
      <c r="H172" s="99" t="str">
        <f ca="1">SUBSTITUTE(SUBSTITUTE(SUBSTITUTE(SUBSTITUTE(SUBSTITUTE(SUBSTITUTE(SUBSTITUTE(SUBSTITUTE(
TRIM(CLEAN(Table_Text[[#This Row],[Config]])),
" {","{"),
"{ ","{"),
" }","}"),
"} ","}"),
" [","["),
"[ ","["),
" ]","]"),
"] ","]")</f>
        <v>"reviewCustomerActive":{</v>
      </c>
      <c r="I172"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"reviewCustomerActive": {</v>
      </c>
      <c r="J172" s="99" t="str">
        <f ca="1">SUBSTITUTE(SUBSTITUTE(SUBSTITUTE(SUBSTITUTE(SUBSTITUTE(SUBSTITUTE(SUBSTITUTE(SUBSTITUTE(
TRIM(CLEAN(Table_Text[[#This Row],[Quote]])),
" {","{"),
"{ ","{"),
" }","}"),
"} ","}"),
" [","["),
"[ ","["),
" ]","]"),
"] ","]")</f>
        <v>"reviewCustomerActive":{</v>
      </c>
      <c r="K172" s="99"/>
      <c r="L172" s="130"/>
    </row>
    <row r="173" spans="2:12" s="22" customFormat="1" ht="21" hidden="1" customHeight="1">
      <c r="B173" s="27"/>
      <c r="C173" s="27"/>
      <c r="D17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17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73" s="26" t="str">
        <f>IF(Table_Text[[#This Row],[Header]]="Yes","",IF(Table_Text[[#This Row],[Property]]&lt;&gt;"",SUBSTITUTE(Table_Text[[#This Row],[Type]]," ","")&amp;SUBSTITUTE(Table_Text[[#This Row],[Property]]," ",""),""))</f>
        <v/>
      </c>
      <c r="G17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73" s="68" t="str">
        <f ca="1">SUBSTITUTE(SUBSTITUTE(SUBSTITUTE(SUBSTITUTE(SUBSTITUTE(SUBSTITUTE(SUBSTITUTE(SUBSTITUTE(
TRIM(CLEAN(Table_Text[[#This Row],[Config]])),
" {","{"),
"{ ","{"),
" }","}"),
"} ","}"),
" [","["),
"[ ","["),
" ]","]"),
"] ","]")</f>
        <v/>
      </c>
      <c r="I17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73" s="26" t="str">
        <f ca="1">SUBSTITUTE(SUBSTITUTE(SUBSTITUTE(SUBSTITUTE(SUBSTITUTE(SUBSTITUTE(SUBSTITUTE(SUBSTITUTE(
TRIM(CLEAN(Table_Text[[#This Row],[Quote]])),
" {","{"),
"{ ","{"),
" }","}"),
"} ","}"),
" [","["),
"[ ","["),
" ]","]"),
"] ","]")</f>
        <v/>
      </c>
      <c r="K173" s="27"/>
      <c r="L173" s="52"/>
    </row>
    <row r="174" spans="2:12" s="22" customFormat="1" ht="21" customHeight="1">
      <c r="B174" s="167" t="s">
        <v>612</v>
      </c>
      <c r="C174" s="27"/>
      <c r="D17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17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74" s="26" t="str">
        <f ca="1">IF(Table_Text[[#This Row],[Header]]="Yes","",IF(Table_Text[[#This Row],[Property]]&lt;&gt;"",SUBSTITUTE(Table_Text[[#This Row],[Type]]," ","")&amp;SUBSTITUTE(Table_Text[[#This Row],[Property]]," ",""),""))</f>
        <v>ReviewCustomerActiveTopHeading</v>
      </c>
      <c r="G17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74" s="68" t="str">
        <f ca="1">SUBSTITUTE(SUBSTITUTE(SUBSTITUTE(SUBSTITUTE(SUBSTITUTE(SUBSTITUTE(SUBSTITUTE(SUBSTITUTE(
TRIM(CLEAN(Table_Text[[#This Row],[Config]])),
" {","{"),
"{ ","{"),
" }","}"),
"} ","}"),
" [","["),
"[ ","["),
" ]","]"),
"] ","]")</f>
        <v>"topHeading":{"text": "ACSIS Professional Indemnity"},</v>
      </c>
      <c r="I17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74" s="26" t="str">
        <f ca="1">SUBSTITUTE(SUBSTITUTE(SUBSTITUTE(SUBSTITUTE(SUBSTITUTE(SUBSTITUTE(SUBSTITUTE(SUBSTITUTE(
TRIM(CLEAN(Table_Text[[#This Row],[Quote]])),
" {","{"),
"{ ","{"),
" }","}"),
"} ","}"),
" [","["),
"[ ","["),
" ]","]"),
"] ","]")</f>
        <v>"topHeading": "ACSIS Professional Indemnity",</v>
      </c>
      <c r="K174" s="27"/>
      <c r="L174" s="52" t="str">
        <f>L19</f>
        <v>ACSIS Professional Indemnity</v>
      </c>
    </row>
    <row r="175" spans="2:12" s="22" customFormat="1" ht="21" customHeight="1">
      <c r="B175" s="246" t="s">
        <v>377</v>
      </c>
      <c r="C175" s="27"/>
      <c r="D17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17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175" s="26" t="str">
        <f ca="1">IF(Table_Text[[#This Row],[Header]]="Yes","",IF(Table_Text[[#This Row],[Property]]&lt;&gt;"",SUBSTITUTE(Table_Text[[#This Row],[Type]]," ","")&amp;SUBSTITUTE(Table_Text[[#This Row],[Property]]," ",""),""))</f>
        <v>ReviewCustomerActiveHeading</v>
      </c>
      <c r="G17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in Review"
        },</v>
      </c>
      <c r="H175" s="68" t="str">
        <f ca="1">SUBSTITUTE(SUBSTITUTE(SUBSTITUTE(SUBSTITUTE(SUBSTITUTE(SUBSTITUTE(SUBSTITUTE(SUBSTITUTE(
TRIM(CLEAN(Table_Text[[#This Row],[Config]])),
" {","{"),
"{ ","{"),
" }","}"),
"} ","}"),
" [","["),
"[ ","["),
" ]","]"),
"] ","]")</f>
        <v>"heading":{"text": "Quote in Review"},</v>
      </c>
      <c r="I17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in Review",</v>
      </c>
      <c r="J175" s="26" t="str">
        <f ca="1">SUBSTITUTE(SUBSTITUTE(SUBSTITUTE(SUBSTITUTE(SUBSTITUTE(SUBSTITUTE(SUBSTITUTE(SUBSTITUTE(
TRIM(CLEAN(Table_Text[[#This Row],[Quote]])),
" {","{"),
"{ ","{"),
" }","}"),
"} ","}"),
" [","["),
"[ ","["),
" ]","]"),
"] ","]")</f>
        <v>"heading": "Quote in Review",</v>
      </c>
      <c r="K175" s="27"/>
      <c r="L175" s="238" t="s">
        <v>968</v>
      </c>
    </row>
    <row r="176" spans="2:12" s="22" customFormat="1" ht="21" customHeight="1">
      <c r="B176" s="246" t="s">
        <v>37</v>
      </c>
      <c r="C176" s="27"/>
      <c r="D17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17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176" s="26" t="str">
        <f ca="1">IF(Table_Text[[#This Row],[Header]]="Yes","",IF(Table_Text[[#This Row],[Property]]&lt;&gt;"",SUBSTITUTE(Table_Text[[#This Row],[Type]]," ","")&amp;SUBSTITUTE(Table_Text[[#This Row],[Property]]," ",""),""))</f>
        <v>ReviewCustomerActiveText</v>
      </c>
      <c r="G17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
        },</v>
      </c>
      <c r="H176" s="68" t="str">
        <f ca="1">SUBSTITUTE(SUBSTITUTE(SUBSTITUTE(SUBSTITUTE(SUBSTITUTE(SUBSTITUTE(SUBSTITUTE(SUBSTITUTE(
TRIM(CLEAN(Table_Text[[#This Row],[Config]])),
" {","{"),
"{ ","{"),
" }","}"),
"} ","}"),
" [","["),
"[ ","["),
" ]","]"),
"] ","]")</f>
        <v>"text":{"text": "Your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v>
      </c>
      <c r="I17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v>
      </c>
      <c r="J176" s="26" t="str">
        <f ca="1">SUBSTITUTE(SUBSTITUTE(SUBSTITUTE(SUBSTITUTE(SUBSTITUTE(SUBSTITUTE(SUBSTITUTE(SUBSTITUTE(
TRIM(CLEAN(Table_Text[[#This Row],[Quote]])),
" {","{"),
"{ ","{"),
" }","}"),
"} ","}"),
" [","["),
"[ ","["),
" ]","]"),
"] ","]")</f>
        <v>"text": "Your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v>
      </c>
      <c r="K176" s="27"/>
      <c r="L176" s="276" t="s">
        <v>1116</v>
      </c>
    </row>
    <row r="177" spans="2:12" s="22" customFormat="1" ht="21" customHeight="1">
      <c r="B177" s="27" t="s">
        <v>910</v>
      </c>
      <c r="C177" s="27"/>
      <c r="D17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17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177" s="26" t="str">
        <f ca="1">IF(Table_Text[[#This Row],[Header]]="Yes","",IF(Table_Text[[#This Row],[Property]]&lt;&gt;"",SUBSTITUTE(Table_Text[[#This Row],[Type]]," ","")&amp;SUBSTITUTE(Table_Text[[#This Row],[Property]]," ",""),""))</f>
        <v>ReviewCustomerActiveEditButton</v>
      </c>
      <c r="G17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quote",
            "icon": "glyphicon glyphicon-pencil"
        },</v>
      </c>
      <c r="H177" s="68" t="str">
        <f ca="1">SUBSTITUTE(SUBSTITUTE(SUBSTITUTE(SUBSTITUTE(SUBSTITUTE(SUBSTITUTE(SUBSTITUTE(SUBSTITUTE(
TRIM(CLEAN(Table_Text[[#This Row],[Config]])),
" {","{"),
"{ ","{"),
" }","}"),
"} ","}"),
" [","["),
"[ ","["),
" ]","]"),
"] ","]")</f>
        <v>"editButton":{"text": "Edit quote", "icon": "glyphicon glyphicon-pencil"},</v>
      </c>
      <c r="I17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 quote",</v>
      </c>
      <c r="J177" s="26" t="str">
        <f ca="1">SUBSTITUTE(SUBSTITUTE(SUBSTITUTE(SUBSTITUTE(SUBSTITUTE(SUBSTITUTE(SUBSTITUTE(SUBSTITUTE(
TRIM(CLEAN(Table_Text[[#This Row],[Quote]])),
" {","{"),
"{ ","{"),
" }","}"),
"} ","}"),
" [","["),
"[ ","["),
" ]","]"),
"] ","]")</f>
        <v>"editButton": "Edit quote",</v>
      </c>
      <c r="K177" s="236" t="s">
        <v>914</v>
      </c>
      <c r="L177" s="52" t="s">
        <v>915</v>
      </c>
    </row>
    <row r="178" spans="2:12" s="22" customFormat="1" ht="21" customHeight="1">
      <c r="B178" s="167" t="s">
        <v>620</v>
      </c>
      <c r="C178" s="27"/>
      <c r="D17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17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78" s="26" t="str">
        <f ca="1">IF(Table_Text[[#This Row],[Header]]="Yes","",IF(Table_Text[[#This Row],[Property]]&lt;&gt;"",SUBSTITUTE(Table_Text[[#This Row],[Type]]," ","")&amp;SUBSTITUTE(Table_Text[[#This Row],[Property]]," ",""),""))</f>
        <v>ReviewCustomerActiveEnquiryButton</v>
      </c>
      <c r="G17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78" s="68" t="str">
        <f ca="1">SUBSTITUTE(SUBSTITUTE(SUBSTITUTE(SUBSTITUTE(SUBSTITUTE(SUBSTITUTE(SUBSTITUTE(SUBSTITUTE(
TRIM(CLEAN(Table_Text[[#This Row],[Config]])),
" {","{"),
"{ ","{"),
" }","}"),
"} ","}"),
" [","["),
"[ ","["),
" ]","]"),
"] ","]")</f>
        <v>"enquiryButton":{"text": "Request a call-back", "icon": "glyphicon glyphicon-earphone"}},</v>
      </c>
      <c r="I17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78" s="26" t="str">
        <f ca="1">SUBSTITUTE(SUBSTITUTE(SUBSTITUTE(SUBSTITUTE(SUBSTITUTE(SUBSTITUTE(SUBSTITUTE(SUBSTITUTE(
TRIM(CLEAN(Table_Text[[#This Row],[Quote]])),
" {","{"),
"{ ","{"),
" }","}"),
"} ","}"),
" [","["),
"[ ","["),
" ]","]"),
"] ","]")</f>
        <v>"enquiryButton": "Request a call-back"},</v>
      </c>
      <c r="K178" s="167" t="s">
        <v>622</v>
      </c>
      <c r="L178" s="171" t="s">
        <v>623</v>
      </c>
    </row>
    <row r="179" spans="2:12" s="22" customFormat="1" ht="21" customHeight="1" thickBot="1">
      <c r="B179" s="219" t="s">
        <v>922</v>
      </c>
      <c r="C179" s="219" t="s">
        <v>60</v>
      </c>
      <c r="D179"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79"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reviewCustomerApproved</v>
      </c>
      <c r="F179" s="219" t="str">
        <f>IF(Table_Text[[#This Row],[Header]]="Yes","",IF(Table_Text[[#This Row],[Property]]&lt;&gt;"",SUBSTITUTE(Table_Text[[#This Row],[Type]]," ","")&amp;SUBSTITUTE(Table_Text[[#This Row],[Property]]," ",""),""))</f>
        <v/>
      </c>
      <c r="G179"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"reviewCustomerApproved": {</v>
      </c>
      <c r="H179" s="219" t="str">
        <f ca="1">SUBSTITUTE(SUBSTITUTE(SUBSTITUTE(SUBSTITUTE(SUBSTITUTE(SUBSTITUTE(SUBSTITUTE(SUBSTITUTE(
TRIM(CLEAN(Table_Text[[#This Row],[Config]])),
" {","{"),
"{ ","{"),
" }","}"),
"} ","}"),
" [","["),
"[ ","["),
" ]","]"),
"] ","]")</f>
        <v>"reviewCustomerApproved":{</v>
      </c>
      <c r="I179"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"reviewCustomerApproved": {</v>
      </c>
      <c r="J179" s="219" t="str">
        <f ca="1">SUBSTITUTE(SUBSTITUTE(SUBSTITUTE(SUBSTITUTE(SUBSTITUTE(SUBSTITUTE(SUBSTITUTE(SUBSTITUTE(
TRIM(CLEAN(Table_Text[[#This Row],[Quote]])),
" {","{"),
"{ ","{"),
" }","}"),
"} ","}"),
" [","["),
"[ ","["),
" ]","]"),
"] ","]")</f>
        <v>"reviewCustomerApproved":{</v>
      </c>
      <c r="K179" s="219"/>
      <c r="L179" s="69"/>
    </row>
    <row r="180" spans="2:12" s="22" customFormat="1" ht="21" hidden="1" customHeight="1">
      <c r="B180" s="27"/>
      <c r="C180" s="27"/>
      <c r="D18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18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80" s="26" t="str">
        <f>IF(Table_Text[[#This Row],[Header]]="Yes","",IF(Table_Text[[#This Row],[Property]]&lt;&gt;"",SUBSTITUTE(Table_Text[[#This Row],[Type]]," ","")&amp;SUBSTITUTE(Table_Text[[#This Row],[Property]]," ",""),""))</f>
        <v/>
      </c>
      <c r="G18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80" s="68" t="str">
        <f ca="1">SUBSTITUTE(SUBSTITUTE(SUBSTITUTE(SUBSTITUTE(SUBSTITUTE(SUBSTITUTE(SUBSTITUTE(SUBSTITUTE(
TRIM(CLEAN(Table_Text[[#This Row],[Config]])),
" {","{"),
"{ ","{"),
" }","}"),
"} ","}"),
" [","["),
"[ ","["),
" ]","]"),
"] ","]")</f>
        <v/>
      </c>
      <c r="I18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80" s="26" t="str">
        <f ca="1">SUBSTITUTE(SUBSTITUTE(SUBSTITUTE(SUBSTITUTE(SUBSTITUTE(SUBSTITUTE(SUBSTITUTE(SUBSTITUTE(
TRIM(CLEAN(Table_Text[[#This Row],[Quote]])),
" {","{"),
"{ ","{"),
" }","}"),
"} ","}"),
" [","["),
"[ ","["),
" ]","]"),
"] ","]")</f>
        <v/>
      </c>
      <c r="K180" s="26"/>
      <c r="L180" s="52"/>
    </row>
    <row r="181" spans="2:12" s="22" customFormat="1" ht="21" customHeight="1">
      <c r="B181" s="167" t="s">
        <v>612</v>
      </c>
      <c r="C181" s="27"/>
      <c r="D18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18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81" s="26" t="str">
        <f ca="1">IF(Table_Text[[#This Row],[Header]]="Yes","",IF(Table_Text[[#This Row],[Property]]&lt;&gt;"",SUBSTITUTE(Table_Text[[#This Row],[Type]]," ","")&amp;SUBSTITUTE(Table_Text[[#This Row],[Property]]," ",""),""))</f>
        <v>ReviewCustomerApprovedTopHeading</v>
      </c>
      <c r="G18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81" s="68" t="str">
        <f ca="1">SUBSTITUTE(SUBSTITUTE(SUBSTITUTE(SUBSTITUTE(SUBSTITUTE(SUBSTITUTE(SUBSTITUTE(SUBSTITUTE(
TRIM(CLEAN(Table_Text[[#This Row],[Config]])),
" {","{"),
"{ ","{"),
" }","}"),
"} ","}"),
" [","["),
"[ ","["),
" ]","]"),
"] ","]")</f>
        <v>"topHeading":{"text": "ACSIS Professional Indemnity"},</v>
      </c>
      <c r="I18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81" s="26" t="str">
        <f ca="1">SUBSTITUTE(SUBSTITUTE(SUBSTITUTE(SUBSTITUTE(SUBSTITUTE(SUBSTITUTE(SUBSTITUTE(SUBSTITUTE(
TRIM(CLEAN(Table_Text[[#This Row],[Quote]])),
" {","{"),
"{ ","{"),
" }","}"),
"} ","}"),
" [","["),
"[ ","["),
" ]","]"),
"] ","]")</f>
        <v>"topHeading": "ACSIS Professional Indemnity",</v>
      </c>
      <c r="K181" s="26"/>
      <c r="L181" s="52" t="str">
        <f>L19</f>
        <v>ACSIS Professional Indemnity</v>
      </c>
    </row>
    <row r="182" spans="2:12" s="22" customFormat="1" ht="21" customHeight="1">
      <c r="B182" s="246" t="s">
        <v>377</v>
      </c>
      <c r="C182" s="27"/>
      <c r="D18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18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182" s="26" t="str">
        <f ca="1">IF(Table_Text[[#This Row],[Header]]="Yes","",IF(Table_Text[[#This Row],[Property]]&lt;&gt;"",SUBSTITUTE(Table_Text[[#This Row],[Type]]," ","")&amp;SUBSTITUTE(Table_Text[[#This Row],[Property]]," ",""),""))</f>
        <v>ReviewCustomerApprovedHeading</v>
      </c>
      <c r="G18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Approved"
        },</v>
      </c>
      <c r="H182" s="68" t="str">
        <f ca="1">SUBSTITUTE(SUBSTITUTE(SUBSTITUTE(SUBSTITUTE(SUBSTITUTE(SUBSTITUTE(SUBSTITUTE(SUBSTITUTE(
TRIM(CLEAN(Table_Text[[#This Row],[Config]])),
" {","{"),
"{ ","{"),
" }","}"),
"} ","}"),
" [","["),
"[ ","["),
" ]","]"),
"] ","]")</f>
        <v>"heading":{"text": "Quote Approved"},</v>
      </c>
      <c r="I18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Approved",</v>
      </c>
      <c r="J182" s="26" t="str">
        <f ca="1">SUBSTITUTE(SUBSTITUTE(SUBSTITUTE(SUBSTITUTE(SUBSTITUTE(SUBSTITUTE(SUBSTITUTE(SUBSTITUTE(
TRIM(CLEAN(Table_Text[[#This Row],[Quote]])),
" {","{"),
"{ ","{"),
" }","}"),
"} ","}"),
" [","["),
"[ ","["),
" ]","]"),
"] ","]")</f>
        <v>"heading": "Quote Approved",</v>
      </c>
      <c r="K182" s="26"/>
      <c r="L182" s="52" t="s">
        <v>956</v>
      </c>
    </row>
    <row r="183" spans="2:12" s="22" customFormat="1" ht="21" customHeight="1">
      <c r="B183" s="246" t="s">
        <v>37</v>
      </c>
      <c r="C183" s="27"/>
      <c r="D18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18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183" s="26" t="str">
        <f ca="1">IF(Table_Text[[#This Row],[Header]]="Yes","",IF(Table_Text[[#This Row],[Property]]&lt;&gt;"",SUBSTITUTE(Table_Text[[#This Row],[Type]]," ","")&amp;SUBSTITUTE(Table_Text[[#This Row],[Property]]," ",""),""))</f>
        <v>ReviewCustomerApprovedText</v>
      </c>
      <c r="G18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has been approved and is ready for you to review, and proceed with a purchase if you choose.&lt;br/&gt;&lt;br/&gt;You can also edit your quote details if you need to make changes, however please note that making changes to your quote could mean that the updated details will need to be reviewed again before a purchase can be completed.&lt;br/&gt;&lt;br/&gt;If you have questions or concerns in the mean time you may request a call-back, and one of our representatives will contact you within one business day."
        },</v>
      </c>
      <c r="H183" s="68" t="str">
        <f ca="1">SUBSTITUTE(SUBSTITUTE(SUBSTITUTE(SUBSTITUTE(SUBSTITUTE(SUBSTITUTE(SUBSTITUTE(SUBSTITUTE(
TRIM(CLEAN(Table_Text[[#This Row],[Config]])),
" {","{"),
"{ ","{"),
" }","}"),
"} ","}"),
" [","["),
"[ ","["),
" ]","]"),
"] ","]")</f>
        <v>"text":{"text": "Your quote has been approved and is ready for you to review, and proceed with a purchase if you choose.&lt;br/&gt;&lt;br/&gt;You can also edit your quote details if you need to make changes, however please note that making changes to your quote could mean that the updated details will need to be reviewed again before a purchase can be completed.&lt;br/&gt;&lt;br/&gt;If you have questions or concerns in the mean time you may request a call-back, and one of our representatives will contact you within one business day."},</v>
      </c>
      <c r="I18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has been approved and is ready for you to review, and proceed with a purchase if you choose.&lt;br/&gt;&lt;br/&gt;You can also edit your quote details if you need to make changes, however please note that making changes to your quote could mean that the updated details will need to be reviewed again before a purchase can be completed.&lt;br/&gt;&lt;br/&gt;If you have questions or concerns in the mean time you may request a call-back, and one of our representatives will contact you within one business day.",</v>
      </c>
      <c r="J183" s="26" t="str">
        <f ca="1">SUBSTITUTE(SUBSTITUTE(SUBSTITUTE(SUBSTITUTE(SUBSTITUTE(SUBSTITUTE(SUBSTITUTE(SUBSTITUTE(
TRIM(CLEAN(Table_Text[[#This Row],[Quote]])),
" {","{"),
"{ ","{"),
" }","}"),
"} ","}"),
" [","["),
"[ ","["),
" ]","]"),
"] ","]")</f>
        <v>"text": "Your quote has been approved and is ready for you to review, and proceed with a purchase if you choose.&lt;br/&gt;&lt;br/&gt;You can also edit your quote details if you need to make changes, however please note that making changes to your quote could mean that the updated details will need to be reviewed again before a purchase can be completed.&lt;br/&gt;&lt;br/&gt;If you have questions or concerns in the mean time you may request a call-back, and one of our representatives will contact you within one business day.",</v>
      </c>
      <c r="K183" s="26"/>
      <c r="L183" s="52" t="s">
        <v>967</v>
      </c>
    </row>
    <row r="184" spans="2:12" s="22" customFormat="1" ht="21" customHeight="1">
      <c r="B184" s="27" t="s">
        <v>910</v>
      </c>
      <c r="C184" s="27"/>
      <c r="D18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18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184" s="26" t="str">
        <f ca="1">IF(Table_Text[[#This Row],[Header]]="Yes","",IF(Table_Text[[#This Row],[Property]]&lt;&gt;"",SUBSTITUTE(Table_Text[[#This Row],[Type]]," ","")&amp;SUBSTITUTE(Table_Text[[#This Row],[Property]]," ",""),""))</f>
        <v>ReviewCustomerApprovedEditButton</v>
      </c>
      <c r="G18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quote",
            "icon": "glyphicon glyphicon-pencil"
        },</v>
      </c>
      <c r="H184" s="68" t="str">
        <f ca="1">SUBSTITUTE(SUBSTITUTE(SUBSTITUTE(SUBSTITUTE(SUBSTITUTE(SUBSTITUTE(SUBSTITUTE(SUBSTITUTE(
TRIM(CLEAN(Table_Text[[#This Row],[Config]])),
" {","{"),
"{ ","{"),
" }","}"),
"} ","}"),
" [","["),
"[ ","["),
" ]","]"),
"] ","]")</f>
        <v>"editButton":{"text": "Edit quote", "icon": "glyphicon glyphicon-pencil"},</v>
      </c>
      <c r="I18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 quote",</v>
      </c>
      <c r="J184" s="26" t="str">
        <f ca="1">SUBSTITUTE(SUBSTITUTE(SUBSTITUTE(SUBSTITUTE(SUBSTITUTE(SUBSTITUTE(SUBSTITUTE(SUBSTITUTE(
TRIM(CLEAN(Table_Text[[#This Row],[Quote]])),
" {","{"),
"{ ","{"),
" }","}"),
"} ","}"),
" [","["),
"[ ","["),
" ]","]"),
"] ","]")</f>
        <v>"editButton": "Edit quote",</v>
      </c>
      <c r="K184" s="236" t="s">
        <v>914</v>
      </c>
      <c r="L184" s="52" t="s">
        <v>915</v>
      </c>
    </row>
    <row r="185" spans="2:12" s="22" customFormat="1" ht="21" customHeight="1">
      <c r="B185" s="167" t="s">
        <v>620</v>
      </c>
      <c r="C185" s="27"/>
      <c r="D18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18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85" s="26" t="str">
        <f ca="1">IF(Table_Text[[#This Row],[Header]]="Yes","",IF(Table_Text[[#This Row],[Property]]&lt;&gt;"",SUBSTITUTE(Table_Text[[#This Row],[Type]]," ","")&amp;SUBSTITUTE(Table_Text[[#This Row],[Property]]," ",""),""))</f>
        <v>ReviewCustomerApprovedEnquiryButton</v>
      </c>
      <c r="G18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v>
      </c>
      <c r="H185" s="68" t="str">
        <f ca="1">SUBSTITUTE(SUBSTITUTE(SUBSTITUTE(SUBSTITUTE(SUBSTITUTE(SUBSTITUTE(SUBSTITUTE(SUBSTITUTE(
TRIM(CLEAN(Table_Text[[#This Row],[Config]])),
" {","{"),
"{ ","{"),
" }","}"),
"} ","}"),
" [","["),
"[ ","["),
" ]","]"),
"] ","]")</f>
        <v>"enquiryButton":{"text": "Request a call-back", "icon": "glyphicon glyphicon-earphone"},</v>
      </c>
      <c r="I18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v>
      </c>
      <c r="J185" s="26" t="str">
        <f ca="1">SUBSTITUTE(SUBSTITUTE(SUBSTITUTE(SUBSTITUTE(SUBSTITUTE(SUBSTITUTE(SUBSTITUTE(SUBSTITUTE(
TRIM(CLEAN(Table_Text[[#This Row],[Quote]])),
" {","{"),
"{ ","{"),
" }","}"),
"} ","}"),
" [","["),
"[ ","["),
" ]","]"),
"] ","]")</f>
        <v>"enquiryButton": "Request a call-back",</v>
      </c>
      <c r="K185" s="167" t="s">
        <v>622</v>
      </c>
      <c r="L185" s="171" t="s">
        <v>623</v>
      </c>
    </row>
    <row r="186" spans="2:12" s="22" customFormat="1" ht="21" customHeight="1">
      <c r="B186" s="28" t="s">
        <v>1120</v>
      </c>
      <c r="C186" s="27"/>
      <c r="D18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18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proceedButton</v>
      </c>
      <c r="F186" s="26" t="str">
        <f ca="1">IF(Table_Text[[#This Row],[Header]]="Yes","",IF(Table_Text[[#This Row],[Property]]&lt;&gt;"",SUBSTITUTE(Table_Text[[#This Row],[Type]]," ","")&amp;SUBSTITUTE(Table_Text[[#This Row],[Property]]," ",""),""))</f>
        <v>ReviewCustomerApprovedProceedButton</v>
      </c>
      <c r="G18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"proceedButton": {
            "text": "Proceed",
            "icon": "glyphicon glyphicon-arrow-right"
        }
    },</v>
      </c>
      <c r="H186" s="68" t="str">
        <f ca="1">SUBSTITUTE(SUBSTITUTE(SUBSTITUTE(SUBSTITUTE(SUBSTITUTE(SUBSTITUTE(SUBSTITUTE(SUBSTITUTE(
TRIM(CLEAN(Table_Text[[#This Row],[Config]])),
" {","{"),
"{ ","{"),
" }","}"),
"} ","}"),
" [","["),
"[ ","["),
" ]","]"),
"] ","]")</f>
        <v>"proceedButton":{"text": "Proceed", "icon": "glyphicon glyphicon-arrow-right"}},</v>
      </c>
      <c r="I18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"proceedButton": "Proceed"
    },</v>
      </c>
      <c r="J186" s="26" t="str">
        <f ca="1">SUBSTITUTE(SUBSTITUTE(SUBSTITUTE(SUBSTITUTE(SUBSTITUTE(SUBSTITUTE(SUBSTITUTE(SUBSTITUTE(
TRIM(CLEAN(Table_Text[[#This Row],[Quote]])),
" {","{"),
"{ ","{"),
" }","}"),
"} ","}"),
" [","["),
"[ ","["),
" ]","]"),
"] ","]")</f>
        <v>"proceedButton": "Proceed"},</v>
      </c>
      <c r="K186" s="167" t="s">
        <v>619</v>
      </c>
      <c r="L186" s="237" t="s">
        <v>916</v>
      </c>
    </row>
    <row r="187" spans="2:12" s="22" customFormat="1" ht="21" customHeight="1" thickBot="1">
      <c r="B187" s="219" t="s">
        <v>923</v>
      </c>
      <c r="C187" s="219" t="s">
        <v>60</v>
      </c>
      <c r="D187"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87"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reviewCustomerReturned</v>
      </c>
      <c r="F187" s="219" t="str">
        <f>IF(Table_Text[[#This Row],[Header]]="Yes","",IF(Table_Text[[#This Row],[Property]]&lt;&gt;"",SUBSTITUTE(Table_Text[[#This Row],[Type]]," ","")&amp;SUBSTITUTE(Table_Text[[#This Row],[Property]]," ",""),""))</f>
        <v/>
      </c>
      <c r="G187"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"reviewCustomerReturned": {</v>
      </c>
      <c r="H187" s="219" t="str">
        <f ca="1">SUBSTITUTE(SUBSTITUTE(SUBSTITUTE(SUBSTITUTE(SUBSTITUTE(SUBSTITUTE(SUBSTITUTE(SUBSTITUTE(
TRIM(CLEAN(Table_Text[[#This Row],[Config]])),
" {","{"),
"{ ","{"),
" }","}"),
"} ","}"),
" [","["),
"[ ","["),
" ]","]"),
"] ","]")</f>
        <v>"reviewCustomerReturned":{</v>
      </c>
      <c r="I187"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"reviewCustomerReturned": {</v>
      </c>
      <c r="J187" s="219" t="str">
        <f ca="1">SUBSTITUTE(SUBSTITUTE(SUBSTITUTE(SUBSTITUTE(SUBSTITUTE(SUBSTITUTE(SUBSTITUTE(SUBSTITUTE(
TRIM(CLEAN(Table_Text[[#This Row],[Quote]])),
" {","{"),
"{ ","{"),
" }","}"),
"} ","}"),
" [","["),
"[ ","["),
" ]","]"),
"] ","]")</f>
        <v>"reviewCustomerReturned":{</v>
      </c>
      <c r="K187" s="219"/>
      <c r="L187" s="69"/>
    </row>
    <row r="188" spans="2:12" s="22" customFormat="1" ht="21" hidden="1" customHeight="1">
      <c r="B188" s="27"/>
      <c r="C188" s="27"/>
      <c r="D18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18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88" s="26" t="str">
        <f>IF(Table_Text[[#This Row],[Header]]="Yes","",IF(Table_Text[[#This Row],[Property]]&lt;&gt;"",SUBSTITUTE(Table_Text[[#This Row],[Type]]," ","")&amp;SUBSTITUTE(Table_Text[[#This Row],[Property]]," ",""),""))</f>
        <v/>
      </c>
      <c r="G18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88" s="68" t="str">
        <f ca="1">SUBSTITUTE(SUBSTITUTE(SUBSTITUTE(SUBSTITUTE(SUBSTITUTE(SUBSTITUTE(SUBSTITUTE(SUBSTITUTE(
TRIM(CLEAN(Table_Text[[#This Row],[Config]])),
" {","{"),
"{ ","{"),
" }","}"),
"} ","}"),
" [","["),
"[ ","["),
" ]","]"),
"] ","]")</f>
        <v/>
      </c>
      <c r="I18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88" s="26" t="str">
        <f ca="1">SUBSTITUTE(SUBSTITUTE(SUBSTITUTE(SUBSTITUTE(SUBSTITUTE(SUBSTITUTE(SUBSTITUTE(SUBSTITUTE(
TRIM(CLEAN(Table_Text[[#This Row],[Quote]])),
" {","{"),
"{ ","{"),
" }","}"),
"} ","}"),
" [","["),
"[ ","["),
" ]","]"),
"] ","]")</f>
        <v/>
      </c>
      <c r="K188" s="26"/>
      <c r="L188" s="52"/>
    </row>
    <row r="189" spans="2:12" s="22" customFormat="1" ht="21" customHeight="1">
      <c r="B189" s="167" t="s">
        <v>612</v>
      </c>
      <c r="C189" s="27"/>
      <c r="D18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18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89" s="26" t="str">
        <f ca="1">IF(Table_Text[[#This Row],[Header]]="Yes","",IF(Table_Text[[#This Row],[Property]]&lt;&gt;"",SUBSTITUTE(Table_Text[[#This Row],[Type]]," ","")&amp;SUBSTITUTE(Table_Text[[#This Row],[Property]]," ",""),""))</f>
        <v>ReviewCustomerReturnedTopHeading</v>
      </c>
      <c r="G18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89" s="68" t="str">
        <f ca="1">SUBSTITUTE(SUBSTITUTE(SUBSTITUTE(SUBSTITUTE(SUBSTITUTE(SUBSTITUTE(SUBSTITUTE(SUBSTITUTE(
TRIM(CLEAN(Table_Text[[#This Row],[Config]])),
" {","{"),
"{ ","{"),
" }","}"),
"} ","}"),
" [","["),
"[ ","["),
" ]","]"),
"] ","]")</f>
        <v>"topHeading":{"text": "ACSIS Professional Indemnity"},</v>
      </c>
      <c r="I18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89" s="26" t="str">
        <f ca="1">SUBSTITUTE(SUBSTITUTE(SUBSTITUTE(SUBSTITUTE(SUBSTITUTE(SUBSTITUTE(SUBSTITUTE(SUBSTITUTE(
TRIM(CLEAN(Table_Text[[#This Row],[Quote]])),
" {","{"),
"{ ","{"),
" }","}"),
"} ","}"),
" [","["),
"[ ","["),
" ]","]"),
"] ","]")</f>
        <v>"topHeading": "ACSIS Professional Indemnity",</v>
      </c>
      <c r="K189" s="26"/>
      <c r="L189" s="52" t="str">
        <f>L19</f>
        <v>ACSIS Professional Indemnity</v>
      </c>
    </row>
    <row r="190" spans="2:12" s="22" customFormat="1" ht="21" customHeight="1">
      <c r="B190" s="246" t="s">
        <v>377</v>
      </c>
      <c r="C190" s="27"/>
      <c r="D19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19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190" s="26" t="str">
        <f ca="1">IF(Table_Text[[#This Row],[Header]]="Yes","",IF(Table_Text[[#This Row],[Property]]&lt;&gt;"",SUBSTITUTE(Table_Text[[#This Row],[Type]]," ","")&amp;SUBSTITUTE(Table_Text[[#This Row],[Property]]," ",""),""))</f>
        <v>ReviewCustomerReturnedHeading</v>
      </c>
      <c r="G19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"We need more information"
        },</v>
      </c>
      <c r="H190" s="68" t="str">
        <f ca="1">SUBSTITUTE(SUBSTITUTE(SUBSTITUTE(SUBSTITUTE(SUBSTITUTE(SUBSTITUTE(SUBSTITUTE(SUBSTITUTE(
TRIM(CLEAN(Table_Text[[#This Row],[Config]])),
" {","{"),
"{ ","{"),
" }","}"),
"} ","}"),
" [","["),
"[ ","["),
" ]","]"),
"] ","]")</f>
        <v>"heading":{"text": "We need more information"},</v>
      </c>
      <c r="I19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"We need more information",</v>
      </c>
      <c r="J190" s="26" t="str">
        <f ca="1">SUBSTITUTE(SUBSTITUTE(SUBSTITUTE(SUBSTITUTE(SUBSTITUTE(SUBSTITUTE(SUBSTITUTE(SUBSTITUTE(
TRIM(CLEAN(Table_Text[[#This Row],[Quote]])),
" {","{"),
"{ ","{"),
" }","}"),
"} ","}"),
" [","["),
"[ ","["),
" ]","]"),
"] ","]")</f>
        <v>"heading": "We need more information",</v>
      </c>
      <c r="K190" s="26"/>
      <c r="L190" s="52" t="s">
        <v>954</v>
      </c>
    </row>
    <row r="191" spans="2:12" s="22" customFormat="1" ht="21" customHeight="1">
      <c r="B191" s="246" t="s">
        <v>37</v>
      </c>
      <c r="C191" s="27"/>
      <c r="D19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19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191" s="26" t="str">
        <f ca="1">IF(Table_Text[[#This Row],[Header]]="Yes","",IF(Table_Text[[#This Row],[Property]]&lt;&gt;"",SUBSTITUTE(Table_Text[[#This Row],[Type]]," ","")&amp;SUBSTITUTE(Table_Text[[#This Row],[Property]]," ",""),""))</f>
        <v>ReviewCustomerReturnedText</v>
      </c>
      <c r="G19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has been reviewed by one of our representatived, however we require some more information from you before we can proceed."
        },</v>
      </c>
      <c r="H191" s="68" t="str">
        <f ca="1">SUBSTITUTE(SUBSTITUTE(SUBSTITUTE(SUBSTITUTE(SUBSTITUTE(SUBSTITUTE(SUBSTITUTE(SUBSTITUTE(
TRIM(CLEAN(Table_Text[[#This Row],[Config]])),
" {","{"),
"{ ","{"),
" }","}"),
"} ","}"),
" [","["),
"[ ","["),
" ]","]"),
"] ","]")</f>
        <v>"text":{"text": "Your quote has been reviewed by one of our representatived, however we require some more information from you before we can proceed."},</v>
      </c>
      <c r="I19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has been reviewed by one of our representatived, however we require some more information from you before we can proceed.",</v>
      </c>
      <c r="J191" s="26" t="str">
        <f ca="1">SUBSTITUTE(SUBSTITUTE(SUBSTITUTE(SUBSTITUTE(SUBSTITUTE(SUBSTITUTE(SUBSTITUTE(SUBSTITUTE(
TRIM(CLEAN(Table_Text[[#This Row],[Quote]])),
" {","{"),
"{ ","{"),
" }","}"),
"} ","}"),
" [","["),
"[ ","["),
" ]","]"),
"] ","]")</f>
        <v>"text": "Your quote has been reviewed by one of our representatived, however we require some more information from you before we can proceed.",</v>
      </c>
      <c r="K191" s="26"/>
      <c r="L191" s="52" t="s">
        <v>965</v>
      </c>
    </row>
    <row r="192" spans="2:12" s="22" customFormat="1" ht="21" customHeight="1">
      <c r="B192" s="27" t="s">
        <v>910</v>
      </c>
      <c r="C192" s="27"/>
      <c r="D19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19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192" s="26" t="str">
        <f ca="1">IF(Table_Text[[#This Row],[Header]]="Yes","",IF(Table_Text[[#This Row],[Property]]&lt;&gt;"",SUBSTITUTE(Table_Text[[#This Row],[Type]]," ","")&amp;SUBSTITUTE(Table_Text[[#This Row],[Property]]," ",""),""))</f>
        <v>ReviewCustomerReturnedEditButton</v>
      </c>
      <c r="G19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quote",
            "icon": "glyphicon glyphicon-pencil"
        },</v>
      </c>
      <c r="H192" s="68" t="str">
        <f ca="1">SUBSTITUTE(SUBSTITUTE(SUBSTITUTE(SUBSTITUTE(SUBSTITUTE(SUBSTITUTE(SUBSTITUTE(SUBSTITUTE(
TRIM(CLEAN(Table_Text[[#This Row],[Config]])),
" {","{"),
"{ ","{"),
" }","}"),
"} ","}"),
" [","["),
"[ ","["),
" ]","]"),
"] ","]")</f>
        <v>"editButton":{"text": "Edit quote", "icon": "glyphicon glyphicon-pencil"},</v>
      </c>
      <c r="I19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 quote",</v>
      </c>
      <c r="J192" s="26" t="str">
        <f ca="1">SUBSTITUTE(SUBSTITUTE(SUBSTITUTE(SUBSTITUTE(SUBSTITUTE(SUBSTITUTE(SUBSTITUTE(SUBSTITUTE(
TRIM(CLEAN(Table_Text[[#This Row],[Quote]])),
" {","{"),
"{ ","{"),
" }","}"),
"} ","}"),
" [","["),
"[ ","["),
" ]","]"),
"] ","]")</f>
        <v>"editButton": "Edit quote",</v>
      </c>
      <c r="K192" s="236" t="s">
        <v>914</v>
      </c>
      <c r="L192" s="52" t="s">
        <v>915</v>
      </c>
    </row>
    <row r="193" spans="2:12" s="22" customFormat="1" ht="21" customHeight="1">
      <c r="B193" s="27" t="s">
        <v>620</v>
      </c>
      <c r="C193" s="27"/>
      <c r="D19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19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93" s="26" t="str">
        <f ca="1">IF(Table_Text[[#This Row],[Header]]="Yes","",IF(Table_Text[[#This Row],[Property]]&lt;&gt;"",SUBSTITUTE(Table_Text[[#This Row],[Type]]," ","")&amp;SUBSTITUTE(Table_Text[[#This Row],[Property]]," ",""),""))</f>
        <v>ReviewCustomerReturnedEnquiryButton</v>
      </c>
      <c r="G19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93" s="68" t="str">
        <f ca="1">SUBSTITUTE(SUBSTITUTE(SUBSTITUTE(SUBSTITUTE(SUBSTITUTE(SUBSTITUTE(SUBSTITUTE(SUBSTITUTE(
TRIM(CLEAN(Table_Text[[#This Row],[Config]])),
" {","{"),
"{ ","{"),
" }","}"),
"} ","}"),
" [","["),
"[ ","["),
" ]","]"),
"] ","]")</f>
        <v>"enquiryButton":{"text": "Request a call-back", "icon": "glyphicon glyphicon-earphone"}},</v>
      </c>
      <c r="I19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93" s="26" t="str">
        <f ca="1">SUBSTITUTE(SUBSTITUTE(SUBSTITUTE(SUBSTITUTE(SUBSTITUTE(SUBSTITUTE(SUBSTITUTE(SUBSTITUTE(
TRIM(CLEAN(Table_Text[[#This Row],[Quote]])),
" {","{"),
"{ ","{"),
" }","}"),
"} ","}"),
" [","["),
"[ ","["),
" ]","]"),
"] ","]")</f>
        <v>"enquiryButton": "Request a call-back"},</v>
      </c>
      <c r="K193" s="167" t="s">
        <v>622</v>
      </c>
      <c r="L193" s="171" t="s">
        <v>623</v>
      </c>
    </row>
    <row r="194" spans="2:12" s="22" customFormat="1" ht="21" customHeight="1" thickBot="1">
      <c r="B194" s="219" t="s">
        <v>924</v>
      </c>
      <c r="C194" s="219" t="s">
        <v>60</v>
      </c>
      <c r="D194"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94"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reviewCustomerDeclined</v>
      </c>
      <c r="F194" s="219" t="str">
        <f>IF(Table_Text[[#This Row],[Header]]="Yes","",IF(Table_Text[[#This Row],[Property]]&lt;&gt;"",SUBSTITUTE(Table_Text[[#This Row],[Type]]," ","")&amp;SUBSTITUTE(Table_Text[[#This Row],[Property]]," ",""),""))</f>
        <v/>
      </c>
      <c r="G194"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"reviewCustomerDeclined": {</v>
      </c>
      <c r="H194" s="219" t="str">
        <f ca="1">SUBSTITUTE(SUBSTITUTE(SUBSTITUTE(SUBSTITUTE(SUBSTITUTE(SUBSTITUTE(SUBSTITUTE(SUBSTITUTE(
TRIM(CLEAN(Table_Text[[#This Row],[Config]])),
" {","{"),
"{ ","{"),
" }","}"),
"} ","}"),
" [","["),
"[ ","["),
" ]","]"),
"] ","]")</f>
        <v>"reviewCustomerDeclined":{</v>
      </c>
      <c r="I194"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"reviewCustomerDeclined": {</v>
      </c>
      <c r="J194" s="219" t="str">
        <f ca="1">SUBSTITUTE(SUBSTITUTE(SUBSTITUTE(SUBSTITUTE(SUBSTITUTE(SUBSTITUTE(SUBSTITUTE(SUBSTITUTE(
TRIM(CLEAN(Table_Text[[#This Row],[Quote]])),
" {","{"),
"{ ","{"),
" }","}"),
"} ","}"),
" [","["),
"[ ","["),
" ]","]"),
"] ","]")</f>
        <v>"reviewCustomerDeclined":{</v>
      </c>
      <c r="K194" s="219"/>
      <c r="L194" s="69"/>
    </row>
    <row r="195" spans="2:12" s="22" customFormat="1" ht="21" hidden="1" customHeight="1">
      <c r="B195" s="27"/>
      <c r="C195" s="27"/>
      <c r="D19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19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95" s="26" t="str">
        <f>IF(Table_Text[[#This Row],[Header]]="Yes","",IF(Table_Text[[#This Row],[Property]]&lt;&gt;"",SUBSTITUTE(Table_Text[[#This Row],[Type]]," ","")&amp;SUBSTITUTE(Table_Text[[#This Row],[Property]]," ",""),""))</f>
        <v/>
      </c>
      <c r="G19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95" s="68" t="str">
        <f ca="1">SUBSTITUTE(SUBSTITUTE(SUBSTITUTE(SUBSTITUTE(SUBSTITUTE(SUBSTITUTE(SUBSTITUTE(SUBSTITUTE(
TRIM(CLEAN(Table_Text[[#This Row],[Config]])),
" {","{"),
"{ ","{"),
" }","}"),
"} ","}"),
" [","["),
"[ ","["),
" ]","]"),
"] ","]")</f>
        <v/>
      </c>
      <c r="I19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95" s="26" t="str">
        <f ca="1">SUBSTITUTE(SUBSTITUTE(SUBSTITUTE(SUBSTITUTE(SUBSTITUTE(SUBSTITUTE(SUBSTITUTE(SUBSTITUTE(
TRIM(CLEAN(Table_Text[[#This Row],[Quote]])),
" {","{"),
"{ ","{"),
" }","}"),
"} ","}"),
" [","["),
"[ ","["),
" ]","]"),
"] ","]")</f>
        <v/>
      </c>
      <c r="K195" s="26"/>
      <c r="L195" s="52"/>
    </row>
    <row r="196" spans="2:12" s="22" customFormat="1" ht="21" customHeight="1">
      <c r="B196" s="167" t="s">
        <v>612</v>
      </c>
      <c r="C196" s="27"/>
      <c r="D19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19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96" s="26" t="str">
        <f ca="1">IF(Table_Text[[#This Row],[Header]]="Yes","",IF(Table_Text[[#This Row],[Property]]&lt;&gt;"",SUBSTITUTE(Table_Text[[#This Row],[Type]]," ","")&amp;SUBSTITUTE(Table_Text[[#This Row],[Property]]," ",""),""))</f>
        <v>ReviewCustomerDeclinedTopHeading</v>
      </c>
      <c r="G19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196" s="68" t="str">
        <f ca="1">SUBSTITUTE(SUBSTITUTE(SUBSTITUTE(SUBSTITUTE(SUBSTITUTE(SUBSTITUTE(SUBSTITUTE(SUBSTITUTE(
TRIM(CLEAN(Table_Text[[#This Row],[Config]])),
" {","{"),
"{ ","{"),
" }","}"),
"} ","}"),
" [","["),
"[ ","["),
" ]","]"),
"] ","]")</f>
        <v>"topHeading":{"text": "ACSIS Professional Indemnity"},</v>
      </c>
      <c r="I19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196" s="26" t="str">
        <f ca="1">SUBSTITUTE(SUBSTITUTE(SUBSTITUTE(SUBSTITUTE(SUBSTITUTE(SUBSTITUTE(SUBSTITUTE(SUBSTITUTE(
TRIM(CLEAN(Table_Text[[#This Row],[Quote]])),
" {","{"),
"{ ","{"),
" }","}"),
"} ","}"),
" [","["),
"[ ","["),
" ]","]"),
"] ","]")</f>
        <v>"topHeading": "ACSIS Professional Indemnity",</v>
      </c>
      <c r="K196" s="26"/>
      <c r="L196" s="52" t="str">
        <f>L19</f>
        <v>ACSIS Professional Indemnity</v>
      </c>
    </row>
    <row r="197" spans="2:12" s="22" customFormat="1" ht="21" customHeight="1">
      <c r="B197" s="246" t="s">
        <v>377</v>
      </c>
      <c r="C197" s="27"/>
      <c r="D19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19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197" s="26" t="str">
        <f ca="1">IF(Table_Text[[#This Row],[Header]]="Yes","",IF(Table_Text[[#This Row],[Property]]&lt;&gt;"",SUBSTITUTE(Table_Text[[#This Row],[Type]]," ","")&amp;SUBSTITUTE(Table_Text[[#This Row],[Property]]," ",""),""))</f>
        <v>ReviewCustomerDeclinedHeading</v>
      </c>
      <c r="G19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Declined"
        },</v>
      </c>
      <c r="H197" s="68" t="str">
        <f ca="1">SUBSTITUTE(SUBSTITUTE(SUBSTITUTE(SUBSTITUTE(SUBSTITUTE(SUBSTITUTE(SUBSTITUTE(SUBSTITUTE(
TRIM(CLEAN(Table_Text[[#This Row],[Config]])),
" {","{"),
"{ ","{"),
" }","}"),
"} ","}"),
" [","["),
"[ ","["),
" ]","]"),
"] ","]")</f>
        <v>"heading":{"text": "Quote Declined"},</v>
      </c>
      <c r="I19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Declined",</v>
      </c>
      <c r="J197" s="26" t="str">
        <f ca="1">SUBSTITUTE(SUBSTITUTE(SUBSTITUTE(SUBSTITUTE(SUBSTITUTE(SUBSTITUTE(SUBSTITUTE(SUBSTITUTE(
TRIM(CLEAN(Table_Text[[#This Row],[Quote]])),
" {","{"),
"{ ","{"),
" }","}"),
"} ","}"),
" [","["),
"[ ","["),
" ]","]"),
"] ","]")</f>
        <v>"heading": "Quote Declined",</v>
      </c>
      <c r="K197" s="26"/>
      <c r="L197" s="52" t="s">
        <v>596</v>
      </c>
    </row>
    <row r="198" spans="2:12" s="22" customFormat="1" ht="21" customHeight="1">
      <c r="B198" s="246" t="s">
        <v>37</v>
      </c>
      <c r="C198" s="27"/>
      <c r="D19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19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198" s="26" t="str">
        <f ca="1">IF(Table_Text[[#This Row],[Header]]="Yes","",IF(Table_Text[[#This Row],[Property]]&lt;&gt;"",SUBSTITUTE(Table_Text[[#This Row],[Type]]," ","")&amp;SUBSTITUTE(Table_Text[[#This Row],[Property]]," ",""),""))</f>
        <v>ReviewCustomerDeclinedText</v>
      </c>
      <c r="G19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
        },</v>
      </c>
      <c r="H198" s="68" t="str">
        <f ca="1">SUBSTITUTE(SUBSTITUTE(SUBSTITUTE(SUBSTITUTE(SUBSTITUTE(SUBSTITUTE(SUBSTITUTE(SUBSTITUTE(
TRIM(CLEAN(Table_Text[[#This Row],[Config]])),
" {","{"),
"{ ","{"),
" }","}"),
"} ","}"),
" [","["),
"[ ","["),
" ]","]"),
"] ","]")</f>
        <v>"text":{"text": "The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v>
      </c>
      <c r="I19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v>
      </c>
      <c r="J198" s="26" t="str">
        <f ca="1">SUBSTITUTE(SUBSTITUTE(SUBSTITUTE(SUBSTITUTE(SUBSTITUTE(SUBSTITUTE(SUBSTITUTE(SUBSTITUTE(
TRIM(CLEAN(Table_Text[[#This Row],[Quote]])),
" {","{"),
"{ ","{"),
" }","}"),
"} ","}"),
" [","["),
"[ ","["),
" ]","]"),
"] ","]")</f>
        <v>"text": "The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v>
      </c>
      <c r="K198" s="26"/>
      <c r="L198" s="52" t="s">
        <v>966</v>
      </c>
    </row>
    <row r="199" spans="2:12" s="22" customFormat="1" ht="21" customHeight="1">
      <c r="B199" s="27" t="s">
        <v>620</v>
      </c>
      <c r="C199" s="27"/>
      <c r="D19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19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99" s="26" t="str">
        <f ca="1">IF(Table_Text[[#This Row],[Header]]="Yes","",IF(Table_Text[[#This Row],[Property]]&lt;&gt;"",SUBSTITUTE(Table_Text[[#This Row],[Type]]," ","")&amp;SUBSTITUTE(Table_Text[[#This Row],[Property]]," ",""),""))</f>
        <v>ReviewCustomerDeclinedEnquiryButton</v>
      </c>
      <c r="G19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99" s="68" t="str">
        <f ca="1">SUBSTITUTE(SUBSTITUTE(SUBSTITUTE(SUBSTITUTE(SUBSTITUTE(SUBSTITUTE(SUBSTITUTE(SUBSTITUTE(
TRIM(CLEAN(Table_Text[[#This Row],[Config]])),
" {","{"),
"{ ","{"),
" }","}"),
"} ","}"),
" [","["),
"[ ","["),
" ]","]"),
"] ","]")</f>
        <v>"enquiryButton":{"text": "Request a call-back", "icon": "glyphicon glyphicon-earphone"}},</v>
      </c>
      <c r="I19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99" s="26" t="str">
        <f ca="1">SUBSTITUTE(SUBSTITUTE(SUBSTITUTE(SUBSTITUTE(SUBSTITUTE(SUBSTITUTE(SUBSTITUTE(SUBSTITUTE(
TRIM(CLEAN(Table_Text[[#This Row],[Quote]])),
" {","{"),
"{ ","{"),
" }","}"),
"} ","}"),
" [","["),
"[ ","["),
" ]","]"),
"] ","]")</f>
        <v>"enquiryButton": "Request a call-back"},</v>
      </c>
      <c r="K199" s="167" t="s">
        <v>622</v>
      </c>
      <c r="L199" s="171" t="s">
        <v>623</v>
      </c>
    </row>
    <row r="200" spans="2:12" s="22" customFormat="1" ht="21" customHeight="1" thickBot="1">
      <c r="B200" s="219" t="s">
        <v>925</v>
      </c>
      <c r="C200" s="219" t="s">
        <v>60</v>
      </c>
      <c r="D200"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00"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reviewReviewerPerform</v>
      </c>
      <c r="F200" s="219" t="str">
        <f>IF(Table_Text[[#This Row],[Header]]="Yes","",IF(Table_Text[[#This Row],[Property]]&lt;&gt;"",SUBSTITUTE(Table_Text[[#This Row],[Type]]," ","")&amp;SUBSTITUTE(Table_Text[[#This Row],[Property]]," ",""),""))</f>
        <v/>
      </c>
      <c r="G200"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"reviewReviewerPerform": {</v>
      </c>
      <c r="H200" s="219" t="str">
        <f ca="1">SUBSTITUTE(SUBSTITUTE(SUBSTITUTE(SUBSTITUTE(SUBSTITUTE(SUBSTITUTE(SUBSTITUTE(SUBSTITUTE(
TRIM(CLEAN(Table_Text[[#This Row],[Config]])),
" {","{"),
"{ ","{"),
" }","}"),
"} ","}"),
" [","["),
"[ ","["),
" ]","]"),
"] ","]")</f>
        <v>"reviewReviewerPerform":{</v>
      </c>
      <c r="I200"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"reviewReviewerPerform": {</v>
      </c>
      <c r="J200" s="219" t="str">
        <f ca="1">SUBSTITUTE(SUBSTITUTE(SUBSTITUTE(SUBSTITUTE(SUBSTITUTE(SUBSTITUTE(SUBSTITUTE(SUBSTITUTE(
TRIM(CLEAN(Table_Text[[#This Row],[Quote]])),
" {","{"),
"{ ","{"),
" }","}"),
"} ","}"),
" [","["),
"[ ","["),
" ]","]"),
"] ","]")</f>
        <v>"reviewReviewerPerform":{</v>
      </c>
      <c r="K200" s="219"/>
      <c r="L200" s="69"/>
    </row>
    <row r="201" spans="2:12" s="22" customFormat="1" ht="21" hidden="1" customHeight="1">
      <c r="B201" s="27"/>
      <c r="C201" s="27"/>
      <c r="D20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20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01" s="26" t="str">
        <f>IF(Table_Text[[#This Row],[Header]]="Yes","",IF(Table_Text[[#This Row],[Property]]&lt;&gt;"",SUBSTITUTE(Table_Text[[#This Row],[Type]]," ","")&amp;SUBSTITUTE(Table_Text[[#This Row],[Property]]," ",""),""))</f>
        <v/>
      </c>
      <c r="G20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01" s="68" t="str">
        <f ca="1">SUBSTITUTE(SUBSTITUTE(SUBSTITUTE(SUBSTITUTE(SUBSTITUTE(SUBSTITUTE(SUBSTITUTE(SUBSTITUTE(
TRIM(CLEAN(Table_Text[[#This Row],[Config]])),
" {","{"),
"{ ","{"),
" }","}"),
"} ","}"),
" [","["),
"[ ","["),
" ]","]"),
"] ","]")</f>
        <v/>
      </c>
      <c r="I20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01" s="26" t="str">
        <f ca="1">SUBSTITUTE(SUBSTITUTE(SUBSTITUTE(SUBSTITUTE(SUBSTITUTE(SUBSTITUTE(SUBSTITUTE(SUBSTITUTE(
TRIM(CLEAN(Table_Text[[#This Row],[Quote]])),
" {","{"),
"{ ","{"),
" }","}"),
"} ","}"),
" [","["),
"[ ","["),
" ]","]"),
"] ","]")</f>
        <v/>
      </c>
      <c r="K201" s="26"/>
      <c r="L201" s="52"/>
    </row>
    <row r="202" spans="2:12" s="22" customFormat="1" ht="21" customHeight="1">
      <c r="B202" s="167" t="s">
        <v>612</v>
      </c>
      <c r="C202" s="27"/>
      <c r="D20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20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02" s="26" t="str">
        <f ca="1">IF(Table_Text[[#This Row],[Header]]="Yes","",IF(Table_Text[[#This Row],[Property]]&lt;&gt;"",SUBSTITUTE(Table_Text[[#This Row],[Type]]," ","")&amp;SUBSTITUTE(Table_Text[[#This Row],[Property]]," ",""),""))</f>
        <v>ReviewReviewerPerformTopHeading</v>
      </c>
      <c r="G20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02" s="68" t="str">
        <f ca="1">SUBSTITUTE(SUBSTITUTE(SUBSTITUTE(SUBSTITUTE(SUBSTITUTE(SUBSTITUTE(SUBSTITUTE(SUBSTITUTE(
TRIM(CLEAN(Table_Text[[#This Row],[Config]])),
" {","{"),
"{ ","{"),
" }","}"),
"} ","}"),
" [","["),
"[ ","["),
" ]","]"),
"] ","]")</f>
        <v>"topHeading":{"text": "ACSIS Professional Indemnity"},</v>
      </c>
      <c r="I20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02" s="26" t="str">
        <f ca="1">SUBSTITUTE(SUBSTITUTE(SUBSTITUTE(SUBSTITUTE(SUBSTITUTE(SUBSTITUTE(SUBSTITUTE(SUBSTITUTE(
TRIM(CLEAN(Table_Text[[#This Row],[Quote]])),
" {","{"),
"{ ","{"),
" }","}"),
"} ","}"),
" [","["),
"[ ","["),
" ]","]"),
"] ","]")</f>
        <v>"topHeading": "ACSIS Professional Indemnity",</v>
      </c>
      <c r="K202" s="26"/>
      <c r="L202" s="52" t="str">
        <f>L19</f>
        <v>ACSIS Professional Indemnity</v>
      </c>
    </row>
    <row r="203" spans="2:12" s="22" customFormat="1" ht="21" customHeight="1">
      <c r="B203" s="249" t="s">
        <v>377</v>
      </c>
      <c r="C203" s="27"/>
      <c r="D20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20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03" s="26" t="str">
        <f ca="1">IF(Table_Text[[#This Row],[Header]]="Yes","",IF(Table_Text[[#This Row],[Property]]&lt;&gt;"",SUBSTITUTE(Table_Text[[#This Row],[Type]]," ","")&amp;SUBSTITUTE(Table_Text[[#This Row],[Property]]," ",""),""))</f>
        <v>ReviewReviewerPerformHeading</v>
      </c>
      <c r="G20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"Perform Review"
        },</v>
      </c>
      <c r="H203" s="68" t="str">
        <f ca="1">SUBSTITUTE(SUBSTITUTE(SUBSTITUTE(SUBSTITUTE(SUBSTITUTE(SUBSTITUTE(SUBSTITUTE(SUBSTITUTE(
TRIM(CLEAN(Table_Text[[#This Row],[Config]])),
" {","{"),
"{ ","{"),
" }","}"),
"} ","}"),
" [","["),
"[ ","["),
" ]","]"),
"] ","]")</f>
        <v>"heading":{"text": "Perform Review"},</v>
      </c>
      <c r="I20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"Perform Review",</v>
      </c>
      <c r="J203" s="26" t="str">
        <f ca="1">SUBSTITUTE(SUBSTITUTE(SUBSTITUTE(SUBSTITUTE(SUBSTITUTE(SUBSTITUTE(SUBSTITUTE(SUBSTITUTE(
TRIM(CLEAN(Table_Text[[#This Row],[Quote]])),
" {","{"),
"{ ","{"),
" }","}"),
"} ","}"),
" [","["),
"[ ","["),
" ]","]"),
"] ","]")</f>
        <v>"heading": "Perform Review",</v>
      </c>
      <c r="K203" s="26"/>
      <c r="L203" s="52" t="s">
        <v>963</v>
      </c>
    </row>
    <row r="204" spans="2:12" s="22" customFormat="1" ht="21" customHeight="1">
      <c r="B204" s="249" t="s">
        <v>37</v>
      </c>
      <c r="C204" s="27"/>
      <c r="D20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20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04" s="26" t="str">
        <f ca="1">IF(Table_Text[[#This Row],[Header]]="Yes","",IF(Table_Text[[#This Row],[Property]]&lt;&gt;"",SUBSTITUTE(Table_Text[[#This Row],[Type]]," ","")&amp;SUBSTITUTE(Table_Text[[#This Row],[Property]]," ",""),""))</f>
        <v>ReviewReviewerPerformText</v>
      </c>
      <c r="G20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submitted for review. After performing the review, you may either approve the quote, return the quote to the customer with comments, or decline the quote."
        },</v>
      </c>
      <c r="H204" s="68" t="str">
        <f ca="1">SUBSTITUTE(SUBSTITUTE(SUBSTITUTE(SUBSTITUTE(SUBSTITUTE(SUBSTITUTE(SUBSTITUTE(SUBSTITUTE(
TRIM(CLEAN(Table_Text[[#This Row],[Config]])),
" {","{"),
"{ ","{"),
" }","}"),
"} ","}"),
" [","["),
"[ ","["),
" ]","]"),
"] ","]")</f>
        <v>"text":{"text": "This quote has been submitted for review. After performing the review, you may either approve the quote, return the quote to the customer with comments, or decline the quote."},</v>
      </c>
      <c r="I20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submitted for review. After performing the review, you may either approve the quote, return the quote to the customer with comments, or decline the quote.",</v>
      </c>
      <c r="J204" s="26" t="str">
        <f ca="1">SUBSTITUTE(SUBSTITUTE(SUBSTITUTE(SUBSTITUTE(SUBSTITUTE(SUBSTITUTE(SUBSTITUTE(SUBSTITUTE(
TRIM(CLEAN(Table_Text[[#This Row],[Quote]])),
" {","{"),
"{ ","{"),
" }","}"),
"} ","}"),
" [","["),
"[ ","["),
" ]","]"),
"] ","]")</f>
        <v>"text": "This quote has been submitted for review. After performing the review, you may either approve the quote, return the quote to the customer with comments, or decline the quote.",</v>
      </c>
      <c r="K204" s="26"/>
      <c r="L204" s="52" t="s">
        <v>964</v>
      </c>
    </row>
    <row r="205" spans="2:12" s="22" customFormat="1" ht="21" customHeight="1">
      <c r="B205" s="27" t="s">
        <v>930</v>
      </c>
      <c r="C205" s="27"/>
      <c r="D20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20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approveButton</v>
      </c>
      <c r="F205" s="26" t="str">
        <f ca="1">IF(Table_Text[[#This Row],[Header]]="Yes","",IF(Table_Text[[#This Row],[Property]]&lt;&gt;"",SUBSTITUTE(Table_Text[[#This Row],[Type]]," ","")&amp;SUBSTITUTE(Table_Text[[#This Row],[Property]]," ",""),""))</f>
        <v>ReviewReviewerPerformApproveButton</v>
      </c>
      <c r="G20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"approveButton": {
            "text": "Approve"
        },</v>
      </c>
      <c r="H205" s="68" t="str">
        <f ca="1">SUBSTITUTE(SUBSTITUTE(SUBSTITUTE(SUBSTITUTE(SUBSTITUTE(SUBSTITUTE(SUBSTITUTE(SUBSTITUTE(
TRIM(CLEAN(Table_Text[[#This Row],[Config]])),
" {","{"),
"{ ","{"),
" }","}"),
"} ","}"),
" [","["),
"[ ","["),
" ]","]"),
"] ","]")</f>
        <v>"approveButton":{"text": "Approve"},</v>
      </c>
      <c r="I20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"approveButton": "Approve",</v>
      </c>
      <c r="J205" s="26" t="str">
        <f ca="1">SUBSTITUTE(SUBSTITUTE(SUBSTITUTE(SUBSTITUTE(SUBSTITUTE(SUBSTITUTE(SUBSTITUTE(SUBSTITUTE(
TRIM(CLEAN(Table_Text[[#This Row],[Quote]])),
" {","{"),
"{ ","{"),
" }","}"),
"} ","}"),
" [","["),
"[ ","["),
" ]","]"),
"] ","]")</f>
        <v>"approveButton": "Approve",</v>
      </c>
      <c r="K205" s="236"/>
      <c r="L205" s="51" t="s">
        <v>933</v>
      </c>
    </row>
    <row r="206" spans="2:12" s="22" customFormat="1" ht="21" customHeight="1">
      <c r="B206" s="27" t="s">
        <v>998</v>
      </c>
      <c r="C206" s="27"/>
      <c r="D20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20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approveReferButton</v>
      </c>
      <c r="F206" s="26" t="str">
        <f ca="1">IF(Table_Text[[#This Row],[Header]]="Yes","",IF(Table_Text[[#This Row],[Property]]&lt;&gt;"",SUBSTITUTE(Table_Text[[#This Row],[Type]]," ","")&amp;SUBSTITUTE(Table_Text[[#This Row],[Property]]," ",""),""))</f>
        <v>ReviewReviewerPerformApproveReferButton</v>
      </c>
      <c r="G20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"approveReferButton": {
            "text": "Approve"
        },</v>
      </c>
      <c r="H206" s="68" t="str">
        <f ca="1">SUBSTITUTE(SUBSTITUTE(SUBSTITUTE(SUBSTITUTE(SUBSTITUTE(SUBSTITUTE(SUBSTITUTE(SUBSTITUTE(
TRIM(CLEAN(Table_Text[[#This Row],[Config]])),
" {","{"),
"{ ","{"),
" }","}"),
"} ","}"),
" [","["),
"[ ","["),
" ]","]"),
"] ","]")</f>
        <v>"approveReferButton":{"text": "Approve"},</v>
      </c>
      <c r="I20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"approveReferButton": "Approve",</v>
      </c>
      <c r="J206" s="26" t="str">
        <f ca="1">SUBSTITUTE(SUBSTITUTE(SUBSTITUTE(SUBSTITUTE(SUBSTITUTE(SUBSTITUTE(SUBSTITUTE(SUBSTITUTE(
TRIM(CLEAN(Table_Text[[#This Row],[Quote]])),
" {","{"),
"{ ","{"),
" }","}"),
"} ","}"),
" [","["),
"[ ","["),
" ]","]"),
"] ","]")</f>
        <v>"approveReferButton": "Approve",</v>
      </c>
      <c r="K206" s="26"/>
      <c r="L206" s="51" t="s">
        <v>933</v>
      </c>
    </row>
    <row r="207" spans="2:12" s="22" customFormat="1" ht="21" customHeight="1">
      <c r="B207" s="27" t="s">
        <v>999</v>
      </c>
      <c r="C207" s="27"/>
      <c r="D20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20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approveEndorsementButton</v>
      </c>
      <c r="F207" s="26" t="str">
        <f ca="1">IF(Table_Text[[#This Row],[Header]]="Yes","",IF(Table_Text[[#This Row],[Property]]&lt;&gt;"",SUBSTITUTE(Table_Text[[#This Row],[Type]]," ","")&amp;SUBSTITUTE(Table_Text[[#This Row],[Property]]," ",""),""))</f>
        <v>ReviewReviewerPerformApproveEndorsementButton</v>
      </c>
      <c r="G20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"approveEndorsementButton": {
            "text": "Approve"
        },</v>
      </c>
      <c r="H207" s="68" t="str">
        <f ca="1">SUBSTITUTE(SUBSTITUTE(SUBSTITUTE(SUBSTITUTE(SUBSTITUTE(SUBSTITUTE(SUBSTITUTE(SUBSTITUTE(
TRIM(CLEAN(Table_Text[[#This Row],[Config]])),
" {","{"),
"{ ","{"),
" }","}"),
"} ","}"),
" [","["),
"[ ","["),
" ]","]"),
"] ","]")</f>
        <v>"approveEndorsementButton":{"text": "Approve"},</v>
      </c>
      <c r="I20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"approveEndorsementButton": "Approve",</v>
      </c>
      <c r="J207" s="26" t="str">
        <f ca="1">SUBSTITUTE(SUBSTITUTE(SUBSTITUTE(SUBSTITUTE(SUBSTITUTE(SUBSTITUTE(SUBSTITUTE(SUBSTITUTE(
TRIM(CLEAN(Table_Text[[#This Row],[Quote]])),
" {","{"),
"{ ","{"),
" }","}"),
"} ","}"),
" [","["),
"[ ","["),
" ]","]"),
"] ","]")</f>
        <v>"approveEndorsementButton": "Approve",</v>
      </c>
      <c r="K207" s="26"/>
      <c r="L207" s="51" t="s">
        <v>933</v>
      </c>
    </row>
    <row r="208" spans="2:12" s="22" customFormat="1" ht="21" customHeight="1">
      <c r="B208" s="27" t="s">
        <v>931</v>
      </c>
      <c r="C208" s="27"/>
      <c r="D20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20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returnButton</v>
      </c>
      <c r="F208" s="26" t="str">
        <f ca="1">IF(Table_Text[[#This Row],[Header]]="Yes","",IF(Table_Text[[#This Row],[Property]]&lt;&gt;"",SUBSTITUTE(Table_Text[[#This Row],[Type]]," ","")&amp;SUBSTITUTE(Table_Text[[#This Row],[Property]]," ",""),""))</f>
        <v>ReviewReviewerPerformReturnButton</v>
      </c>
      <c r="G20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"returnButton": {
            "text": "Return"
        },</v>
      </c>
      <c r="H208" s="68" t="str">
        <f ca="1">SUBSTITUTE(SUBSTITUTE(SUBSTITUTE(SUBSTITUTE(SUBSTITUTE(SUBSTITUTE(SUBSTITUTE(SUBSTITUTE(
TRIM(CLEAN(Table_Text[[#This Row],[Config]])),
" {","{"),
"{ ","{"),
" }","}"),
"} ","}"),
" [","["),
"[ ","["),
" ]","]"),
"] ","]")</f>
        <v>"returnButton":{"text": "Return"},</v>
      </c>
      <c r="I20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"returnButton": "Return",</v>
      </c>
      <c r="J208" s="26" t="str">
        <f ca="1">SUBSTITUTE(SUBSTITUTE(SUBSTITUTE(SUBSTITUTE(SUBSTITUTE(SUBSTITUTE(SUBSTITUTE(SUBSTITUTE(
TRIM(CLEAN(Table_Text[[#This Row],[Quote]])),
" {","{"),
"{ ","{"),
" }","}"),
"} ","}"),
" [","["),
"[ ","["),
" ]","]"),
"] ","]")</f>
        <v>"returnButton": "Return",</v>
      </c>
      <c r="K208" s="167"/>
      <c r="L208" s="237" t="s">
        <v>934</v>
      </c>
    </row>
    <row r="209" spans="2:12" s="22" customFormat="1" ht="21" customHeight="1">
      <c r="B209" s="27" t="s">
        <v>932</v>
      </c>
      <c r="C209" s="27"/>
      <c r="D20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20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declineButton</v>
      </c>
      <c r="F209" s="26" t="str">
        <f ca="1">IF(Table_Text[[#This Row],[Header]]="Yes","",IF(Table_Text[[#This Row],[Property]]&lt;&gt;"",SUBSTITUTE(Table_Text[[#This Row],[Type]]," ","")&amp;SUBSTITUTE(Table_Text[[#This Row],[Property]]," ",""),""))</f>
        <v>ReviewReviewerPerformDeclineButton</v>
      </c>
      <c r="G20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"declineButton": {
            "text": "Decline"
        }
    },</v>
      </c>
      <c r="H209" s="68" t="str">
        <f ca="1">SUBSTITUTE(SUBSTITUTE(SUBSTITUTE(SUBSTITUTE(SUBSTITUTE(SUBSTITUTE(SUBSTITUTE(SUBSTITUTE(
TRIM(CLEAN(Table_Text[[#This Row],[Config]])),
" {","{"),
"{ ","{"),
" }","}"),
"} ","}"),
" [","["),
"[ ","["),
" ]","]"),
"] ","]")</f>
        <v>"declineButton":{"text": "Decline"}},</v>
      </c>
      <c r="I20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"declineButton": "Decline"
    },</v>
      </c>
      <c r="J209" s="26" t="str">
        <f ca="1">SUBSTITUTE(SUBSTITUTE(SUBSTITUTE(SUBSTITUTE(SUBSTITUTE(SUBSTITUTE(SUBSTITUTE(SUBSTITUTE(
TRIM(CLEAN(Table_Text[[#This Row],[Quote]])),
" {","{"),
"{ ","{"),
" }","}"),
"} ","}"),
" [","["),
"[ ","["),
" ]","]"),
"] ","]")</f>
        <v>"declineButton": "Decline"},</v>
      </c>
      <c r="K209" s="26"/>
      <c r="L209" s="52" t="s">
        <v>187</v>
      </c>
    </row>
    <row r="210" spans="2:12" s="22" customFormat="1" ht="21" customHeight="1" thickBot="1">
      <c r="B210" s="219" t="s">
        <v>926</v>
      </c>
      <c r="C210" s="219" t="s">
        <v>60</v>
      </c>
      <c r="D210"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10"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reviewReviewerApproved</v>
      </c>
      <c r="F210" s="219" t="str">
        <f>IF(Table_Text[[#This Row],[Header]]="Yes","",IF(Table_Text[[#This Row],[Property]]&lt;&gt;"",SUBSTITUTE(Table_Text[[#This Row],[Type]]," ","")&amp;SUBSTITUTE(Table_Text[[#This Row],[Property]]," ",""),""))</f>
        <v/>
      </c>
      <c r="G210"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"reviewReviewerApproved": {</v>
      </c>
      <c r="H210" s="219" t="str">
        <f ca="1">SUBSTITUTE(SUBSTITUTE(SUBSTITUTE(SUBSTITUTE(SUBSTITUTE(SUBSTITUTE(SUBSTITUTE(SUBSTITUTE(
TRIM(CLEAN(Table_Text[[#This Row],[Config]])),
" {","{"),
"{ ","{"),
" }","}"),
"} ","}"),
" [","["),
"[ ","["),
" ]","]"),
"] ","]")</f>
        <v>"reviewReviewerApproved":{</v>
      </c>
      <c r="I210"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"reviewReviewerApproved": {</v>
      </c>
      <c r="J210" s="219" t="str">
        <f ca="1">SUBSTITUTE(SUBSTITUTE(SUBSTITUTE(SUBSTITUTE(SUBSTITUTE(SUBSTITUTE(SUBSTITUTE(SUBSTITUTE(
TRIM(CLEAN(Table_Text[[#This Row],[Quote]])),
" {","{"),
"{ ","{"),
" }","}"),
"} ","}"),
" [","["),
"[ ","["),
" ]","]"),
"] ","]")</f>
        <v>"reviewReviewerApproved":{</v>
      </c>
      <c r="K210" s="219"/>
      <c r="L210" s="69"/>
    </row>
    <row r="211" spans="2:12" s="22" customFormat="1" ht="21" hidden="1" customHeight="1">
      <c r="B211" s="27"/>
      <c r="C211" s="27"/>
      <c r="D21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Approved</v>
      </c>
      <c r="E21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11" s="26" t="str">
        <f>IF(Table_Text[[#This Row],[Header]]="Yes","",IF(Table_Text[[#This Row],[Property]]&lt;&gt;"",SUBSTITUTE(Table_Text[[#This Row],[Type]]," ","")&amp;SUBSTITUTE(Table_Text[[#This Row],[Property]]," ",""),""))</f>
        <v/>
      </c>
      <c r="G21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11" s="68" t="str">
        <f ca="1">SUBSTITUTE(SUBSTITUTE(SUBSTITUTE(SUBSTITUTE(SUBSTITUTE(SUBSTITUTE(SUBSTITUTE(SUBSTITUTE(
TRIM(CLEAN(Table_Text[[#This Row],[Config]])),
" {","{"),
"{ ","{"),
" }","}"),
"} ","}"),
" [","["),
"[ ","["),
" ]","]"),
"] ","]")</f>
        <v/>
      </c>
      <c r="I21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11" s="26" t="str">
        <f ca="1">SUBSTITUTE(SUBSTITUTE(SUBSTITUTE(SUBSTITUTE(SUBSTITUTE(SUBSTITUTE(SUBSTITUTE(SUBSTITUTE(
TRIM(CLEAN(Table_Text[[#This Row],[Quote]])),
" {","{"),
"{ ","{"),
" }","}"),
"} ","}"),
" [","["),
"[ ","["),
" ]","]"),
"] ","]")</f>
        <v/>
      </c>
      <c r="K211" s="26"/>
      <c r="L211" s="52"/>
    </row>
    <row r="212" spans="2:12" s="22" customFormat="1" ht="21" customHeight="1">
      <c r="B212" s="167" t="s">
        <v>612</v>
      </c>
      <c r="C212" s="27"/>
      <c r="D21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Approved</v>
      </c>
      <c r="E21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12" s="26" t="str">
        <f ca="1">IF(Table_Text[[#This Row],[Header]]="Yes","",IF(Table_Text[[#This Row],[Property]]&lt;&gt;"",SUBSTITUTE(Table_Text[[#This Row],[Type]]," ","")&amp;SUBSTITUTE(Table_Text[[#This Row],[Property]]," ",""),""))</f>
        <v>ReviewReviewerApprovedTopHeading</v>
      </c>
      <c r="G21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12" s="68" t="str">
        <f ca="1">SUBSTITUTE(SUBSTITUTE(SUBSTITUTE(SUBSTITUTE(SUBSTITUTE(SUBSTITUTE(SUBSTITUTE(SUBSTITUTE(
TRIM(CLEAN(Table_Text[[#This Row],[Config]])),
" {","{"),
"{ ","{"),
" }","}"),
"} ","}"),
" [","["),
"[ ","["),
" ]","]"),
"] ","]")</f>
        <v>"topHeading":{"text": "ACSIS Professional Indemnity"},</v>
      </c>
      <c r="I21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12" s="26" t="str">
        <f ca="1">SUBSTITUTE(SUBSTITUTE(SUBSTITUTE(SUBSTITUTE(SUBSTITUTE(SUBSTITUTE(SUBSTITUTE(SUBSTITUTE(
TRIM(CLEAN(Table_Text[[#This Row],[Quote]])),
" {","{"),
"{ ","{"),
" }","}"),
"} ","}"),
" [","["),
"[ ","["),
" ]","]"),
"] ","]")</f>
        <v>"topHeading": "ACSIS Professional Indemnity",</v>
      </c>
      <c r="K212" s="26"/>
      <c r="L212" s="52" t="str">
        <f>L19</f>
        <v>ACSIS Professional Indemnity</v>
      </c>
    </row>
    <row r="213" spans="2:12" s="22" customFormat="1" ht="21" customHeight="1">
      <c r="B213" s="246" t="s">
        <v>377</v>
      </c>
      <c r="C213" s="27"/>
      <c r="D21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Approved</v>
      </c>
      <c r="E21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13" s="26" t="str">
        <f ca="1">IF(Table_Text[[#This Row],[Header]]="Yes","",IF(Table_Text[[#This Row],[Property]]&lt;&gt;"",SUBSTITUTE(Table_Text[[#This Row],[Type]]," ","")&amp;SUBSTITUTE(Table_Text[[#This Row],[Property]]," ",""),""))</f>
        <v>ReviewReviewerApprovedHeading</v>
      </c>
      <c r="G21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Approved"
        },</v>
      </c>
      <c r="H213" s="68" t="str">
        <f ca="1">SUBSTITUTE(SUBSTITUTE(SUBSTITUTE(SUBSTITUTE(SUBSTITUTE(SUBSTITUTE(SUBSTITUTE(SUBSTITUTE(
TRIM(CLEAN(Table_Text[[#This Row],[Config]])),
" {","{"),
"{ ","{"),
" }","}"),
"} ","}"),
" [","["),
"[ ","["),
" ]","]"),
"] ","]")</f>
        <v>"heading":{"text": "Quote Approved"},</v>
      </c>
      <c r="I21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Approved",</v>
      </c>
      <c r="J213" s="26" t="str">
        <f ca="1">SUBSTITUTE(SUBSTITUTE(SUBSTITUTE(SUBSTITUTE(SUBSTITUTE(SUBSTITUTE(SUBSTITUTE(SUBSTITUTE(
TRIM(CLEAN(Table_Text[[#This Row],[Quote]])),
" {","{"),
"{ ","{"),
" }","}"),
"} ","}"),
" [","["),
"[ ","["),
" ]","]"),
"] ","]")</f>
        <v>"heading": "Quote Approved",</v>
      </c>
      <c r="K213" s="26"/>
      <c r="L213" s="52" t="s">
        <v>956</v>
      </c>
    </row>
    <row r="214" spans="2:12" s="22" customFormat="1" ht="21" customHeight="1">
      <c r="B214" s="246" t="s">
        <v>37</v>
      </c>
      <c r="C214" s="27"/>
      <c r="D21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Approved</v>
      </c>
      <c r="E21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14" s="26" t="str">
        <f ca="1">IF(Table_Text[[#This Row],[Header]]="Yes","",IF(Table_Text[[#This Row],[Property]]&lt;&gt;"",SUBSTITUTE(Table_Text[[#This Row],[Type]]," ","")&amp;SUBSTITUTE(Table_Text[[#This Row],[Property]]," ",""),""))</f>
        <v>ReviewReviewerApprovedText</v>
      </c>
      <c r="G21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had been approved and released to the customer, who can now complete the purchase of their policy."
        }
    },</v>
      </c>
      <c r="H214" s="68" t="str">
        <f ca="1">SUBSTITUTE(SUBSTITUTE(SUBSTITUTE(SUBSTITUTE(SUBSTITUTE(SUBSTITUTE(SUBSTITUTE(SUBSTITUTE(
TRIM(CLEAN(Table_Text[[#This Row],[Config]])),
" {","{"),
"{ ","{"),
" }","}"),
"} ","}"),
" [","["),
"[ ","["),
" ]","]"),
"] ","]")</f>
        <v>"text":{"text": "This quote had been approved and released to the customer, who can now complete the purchase of their policy."}},</v>
      </c>
      <c r="I21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had been approved and released to the customer, who can now complete the purchase of their policy."
    },</v>
      </c>
      <c r="J214" s="26" t="str">
        <f ca="1">SUBSTITUTE(SUBSTITUTE(SUBSTITUTE(SUBSTITUTE(SUBSTITUTE(SUBSTITUTE(SUBSTITUTE(SUBSTITUTE(
TRIM(CLEAN(Table_Text[[#This Row],[Quote]])),
" {","{"),
"{ ","{"),
" }","}"),
"} ","}"),
" [","["),
"[ ","["),
" ]","]"),
"] ","]")</f>
        <v>"text": "This quote had been approved and released to the customer, who can now complete the purchase of their policy."},</v>
      </c>
      <c r="K214" s="26"/>
      <c r="L214" s="52" t="s">
        <v>962</v>
      </c>
    </row>
    <row r="215" spans="2:12" s="22" customFormat="1" ht="21" customHeight="1" thickBot="1">
      <c r="B215" s="219" t="s">
        <v>927</v>
      </c>
      <c r="C215" s="219" t="s">
        <v>60</v>
      </c>
      <c r="D215"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15"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reviewReviewerReturned</v>
      </c>
      <c r="F215" s="219" t="str">
        <f>IF(Table_Text[[#This Row],[Header]]="Yes","",IF(Table_Text[[#This Row],[Property]]&lt;&gt;"",SUBSTITUTE(Table_Text[[#This Row],[Type]]," ","")&amp;SUBSTITUTE(Table_Text[[#This Row],[Property]]," ",""),""))</f>
        <v/>
      </c>
      <c r="G215"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"reviewReviewerReturned": {</v>
      </c>
      <c r="H215" s="219" t="str">
        <f ca="1">SUBSTITUTE(SUBSTITUTE(SUBSTITUTE(SUBSTITUTE(SUBSTITUTE(SUBSTITUTE(SUBSTITUTE(SUBSTITUTE(
TRIM(CLEAN(Table_Text[[#This Row],[Config]])),
" {","{"),
"{ ","{"),
" }","}"),
"} ","}"),
" [","["),
"[ ","["),
" ]","]"),
"] ","]")</f>
        <v>"reviewReviewerReturned":{</v>
      </c>
      <c r="I215"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"reviewReviewerReturned": {</v>
      </c>
      <c r="J215" s="219" t="str">
        <f ca="1">SUBSTITUTE(SUBSTITUTE(SUBSTITUTE(SUBSTITUTE(SUBSTITUTE(SUBSTITUTE(SUBSTITUTE(SUBSTITUTE(
TRIM(CLEAN(Table_Text[[#This Row],[Quote]])),
" {","{"),
"{ ","{"),
" }","}"),
"} ","}"),
" [","["),
"[ ","["),
" ]","]"),
"] ","]")</f>
        <v>"reviewReviewerReturned":{</v>
      </c>
      <c r="K215" s="219"/>
      <c r="L215" s="69"/>
    </row>
    <row r="216" spans="2:12" s="22" customFormat="1" ht="21" hidden="1" customHeight="1">
      <c r="B216" s="27"/>
      <c r="C216" s="27"/>
      <c r="D21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Returned</v>
      </c>
      <c r="E21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16" s="26" t="str">
        <f>IF(Table_Text[[#This Row],[Header]]="Yes","",IF(Table_Text[[#This Row],[Property]]&lt;&gt;"",SUBSTITUTE(Table_Text[[#This Row],[Type]]," ","")&amp;SUBSTITUTE(Table_Text[[#This Row],[Property]]," ",""),""))</f>
        <v/>
      </c>
      <c r="G21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16" s="68" t="str">
        <f ca="1">SUBSTITUTE(SUBSTITUTE(SUBSTITUTE(SUBSTITUTE(SUBSTITUTE(SUBSTITUTE(SUBSTITUTE(SUBSTITUTE(
TRIM(CLEAN(Table_Text[[#This Row],[Config]])),
" {","{"),
"{ ","{"),
" }","}"),
"} ","}"),
" [","["),
"[ ","["),
" ]","]"),
"] ","]")</f>
        <v/>
      </c>
      <c r="I21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16" s="26" t="str">
        <f ca="1">SUBSTITUTE(SUBSTITUTE(SUBSTITUTE(SUBSTITUTE(SUBSTITUTE(SUBSTITUTE(SUBSTITUTE(SUBSTITUTE(
TRIM(CLEAN(Table_Text[[#This Row],[Quote]])),
" {","{"),
"{ ","{"),
" }","}"),
"} ","}"),
" [","["),
"[ ","["),
" ]","]"),
"] ","]")</f>
        <v/>
      </c>
      <c r="K216" s="26"/>
      <c r="L216" s="52"/>
    </row>
    <row r="217" spans="2:12" s="22" customFormat="1" ht="21" customHeight="1">
      <c r="B217" s="167" t="s">
        <v>612</v>
      </c>
      <c r="C217" s="27"/>
      <c r="D21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Returned</v>
      </c>
      <c r="E21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17" s="26" t="str">
        <f ca="1">IF(Table_Text[[#This Row],[Header]]="Yes","",IF(Table_Text[[#This Row],[Property]]&lt;&gt;"",SUBSTITUTE(Table_Text[[#This Row],[Type]]," ","")&amp;SUBSTITUTE(Table_Text[[#This Row],[Property]]," ",""),""))</f>
        <v>ReviewReviewerReturnedTopHeading</v>
      </c>
      <c r="G2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17" s="68" t="str">
        <f ca="1">SUBSTITUTE(SUBSTITUTE(SUBSTITUTE(SUBSTITUTE(SUBSTITUTE(SUBSTITUTE(SUBSTITUTE(SUBSTITUTE(
TRIM(CLEAN(Table_Text[[#This Row],[Config]])),
" {","{"),
"{ ","{"),
" }","}"),
"} ","}"),
" [","["),
"[ ","["),
" ]","]"),
"] ","]")</f>
        <v>"topHeading":{"text": "ACSIS Professional Indemnity"},</v>
      </c>
      <c r="I21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17" s="26" t="str">
        <f ca="1">SUBSTITUTE(SUBSTITUTE(SUBSTITUTE(SUBSTITUTE(SUBSTITUTE(SUBSTITUTE(SUBSTITUTE(SUBSTITUTE(
TRIM(CLEAN(Table_Text[[#This Row],[Quote]])),
" {","{"),
"{ ","{"),
" }","}"),
"} ","}"),
" [","["),
"[ ","["),
" ]","]"),
"] ","]")</f>
        <v>"topHeading": "ACSIS Professional Indemnity",</v>
      </c>
      <c r="K217" s="26"/>
      <c r="L217" s="52" t="str">
        <f>L19</f>
        <v>ACSIS Professional Indemnity</v>
      </c>
    </row>
    <row r="218" spans="2:12" s="22" customFormat="1" ht="21" customHeight="1">
      <c r="B218" s="246" t="s">
        <v>377</v>
      </c>
      <c r="C218" s="27"/>
      <c r="D21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Returned</v>
      </c>
      <c r="E21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18" s="26" t="str">
        <f ca="1">IF(Table_Text[[#This Row],[Header]]="Yes","",IF(Table_Text[[#This Row],[Property]]&lt;&gt;"",SUBSTITUTE(Table_Text[[#This Row],[Type]]," ","")&amp;SUBSTITUTE(Table_Text[[#This Row],[Property]]," ",""),""))</f>
        <v>ReviewReviewerReturnedHeading</v>
      </c>
      <c r="G21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Returned"
        },</v>
      </c>
      <c r="H218" s="68" t="str">
        <f ca="1">SUBSTITUTE(SUBSTITUTE(SUBSTITUTE(SUBSTITUTE(SUBSTITUTE(SUBSTITUTE(SUBSTITUTE(SUBSTITUTE(
TRIM(CLEAN(Table_Text[[#This Row],[Config]])),
" {","{"),
"{ ","{"),
" }","}"),
"} ","}"),
" [","["),
"[ ","["),
" ]","]"),
"] ","]")</f>
        <v>"heading":{"text": "Quote Returned"},</v>
      </c>
      <c r="I21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Returned",</v>
      </c>
      <c r="J218" s="26" t="str">
        <f ca="1">SUBSTITUTE(SUBSTITUTE(SUBSTITUTE(SUBSTITUTE(SUBSTITUTE(SUBSTITUTE(SUBSTITUTE(SUBSTITUTE(
TRIM(CLEAN(Table_Text[[#This Row],[Quote]])),
" {","{"),
"{ ","{"),
" }","}"),
"} ","}"),
" [","["),
"[ ","["),
" ]","]"),
"] ","]")</f>
        <v>"heading": "Quote Returned",</v>
      </c>
      <c r="K218" s="26"/>
      <c r="L218" s="52" t="s">
        <v>950</v>
      </c>
    </row>
    <row r="219" spans="2:12" s="22" customFormat="1" ht="21" customHeight="1">
      <c r="B219" s="246" t="s">
        <v>37</v>
      </c>
      <c r="C219" s="27"/>
      <c r="D21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Returned</v>
      </c>
      <c r="E21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19" s="26" t="str">
        <f ca="1">IF(Table_Text[[#This Row],[Header]]="Yes","",IF(Table_Text[[#This Row],[Property]]&lt;&gt;"",SUBSTITUTE(Table_Text[[#This Row],[Type]]," ","")&amp;SUBSTITUTE(Table_Text[[#This Row],[Property]]," ",""),""))</f>
        <v>ReviewReviewerReturnedText</v>
      </c>
      <c r="G21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returned to the customer with your comments. Another review may be triggered before they can complete the purchase of their policy, depending on how they respond to your comments."
        }
    },</v>
      </c>
      <c r="H219" s="68" t="str">
        <f ca="1">SUBSTITUTE(SUBSTITUTE(SUBSTITUTE(SUBSTITUTE(SUBSTITUTE(SUBSTITUTE(SUBSTITUTE(SUBSTITUTE(
TRIM(CLEAN(Table_Text[[#This Row],[Config]])),
" {","{"),
"{ ","{"),
" }","}"),
"} ","}"),
" [","["),
"[ ","["),
" ]","]"),
"] ","]")</f>
        <v>"text":{"text": "This quote has been returned to the customer with your comments. Another review may be triggered before they can complete the purchase of their policy, depending on how they respond to your comments."}},</v>
      </c>
      <c r="I21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returned to the customer with your comments. Another review may be triggered before they can complete the purchase of their policy, depending on how they respond to your comments."
    },</v>
      </c>
      <c r="J219" s="26" t="str">
        <f ca="1">SUBSTITUTE(SUBSTITUTE(SUBSTITUTE(SUBSTITUTE(SUBSTITUTE(SUBSTITUTE(SUBSTITUTE(SUBSTITUTE(
TRIM(CLEAN(Table_Text[[#This Row],[Quote]])),
" {","{"),
"{ ","{"),
" }","}"),
"} ","}"),
" [","["),
"[ ","["),
" ]","]"),
"] ","]")</f>
        <v>"text": "This quote has been returned to the customer with your comments. Another review may be triggered before they can complete the purchase of their policy, depending on how they respond to your comments."},</v>
      </c>
      <c r="K219" s="26"/>
      <c r="L219" s="52" t="s">
        <v>961</v>
      </c>
    </row>
    <row r="220" spans="2:12" s="22" customFormat="1" ht="21.75" thickBot="1">
      <c r="B220" s="219" t="s">
        <v>928</v>
      </c>
      <c r="C220" s="219" t="s">
        <v>60</v>
      </c>
      <c r="D220"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20"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reviewReviewerDeclined</v>
      </c>
      <c r="F220" s="219" t="str">
        <f>IF(Table_Text[[#This Row],[Header]]="Yes","",IF(Table_Text[[#This Row],[Property]]&lt;&gt;"",SUBSTITUTE(Table_Text[[#This Row],[Type]]," ","")&amp;SUBSTITUTE(Table_Text[[#This Row],[Property]]," ",""),""))</f>
        <v/>
      </c>
      <c r="G220"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"reviewReviewerDeclined": {</v>
      </c>
      <c r="H220" s="219" t="str">
        <f ca="1">SUBSTITUTE(SUBSTITUTE(SUBSTITUTE(SUBSTITUTE(SUBSTITUTE(SUBSTITUTE(SUBSTITUTE(SUBSTITUTE(
TRIM(CLEAN(Table_Text[[#This Row],[Config]])),
" {","{"),
"{ ","{"),
" }","}"),
"} ","}"),
" [","["),
"[ ","["),
" ]","]"),
"] ","]")</f>
        <v>"reviewReviewerDeclined":{</v>
      </c>
      <c r="I220"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"reviewReviewerDeclined": {</v>
      </c>
      <c r="J220" s="219" t="str">
        <f ca="1">SUBSTITUTE(SUBSTITUTE(SUBSTITUTE(SUBSTITUTE(SUBSTITUTE(SUBSTITUTE(SUBSTITUTE(SUBSTITUTE(
TRIM(CLEAN(Table_Text[[#This Row],[Quote]])),
" {","{"),
"{ ","{"),
" }","}"),
"} ","}"),
" [","["),
"[ ","["),
" ]","]"),
"] ","]")</f>
        <v>"reviewReviewerDeclined":{</v>
      </c>
      <c r="K220" s="219"/>
      <c r="L220" s="69"/>
    </row>
    <row r="221" spans="2:12" s="22" customFormat="1" ht="21" hidden="1" customHeight="1">
      <c r="B221" s="27"/>
      <c r="C221" s="27"/>
      <c r="D22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Declined</v>
      </c>
      <c r="E22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21" s="26" t="str">
        <f>IF(Table_Text[[#This Row],[Header]]="Yes","",IF(Table_Text[[#This Row],[Property]]&lt;&gt;"",SUBSTITUTE(Table_Text[[#This Row],[Type]]," ","")&amp;SUBSTITUTE(Table_Text[[#This Row],[Property]]," ",""),""))</f>
        <v/>
      </c>
      <c r="G22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21" s="68" t="str">
        <f ca="1">SUBSTITUTE(SUBSTITUTE(SUBSTITUTE(SUBSTITUTE(SUBSTITUTE(SUBSTITUTE(SUBSTITUTE(SUBSTITUTE(
TRIM(CLEAN(Table_Text[[#This Row],[Config]])),
" {","{"),
"{ ","{"),
" }","}"),
"} ","}"),
" [","["),
"[ ","["),
" ]","]"),
"] ","]")</f>
        <v/>
      </c>
      <c r="I22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21" s="26" t="str">
        <f ca="1">SUBSTITUTE(SUBSTITUTE(SUBSTITUTE(SUBSTITUTE(SUBSTITUTE(SUBSTITUTE(SUBSTITUTE(SUBSTITUTE(
TRIM(CLEAN(Table_Text[[#This Row],[Quote]])),
" {","{"),
"{ ","{"),
" }","}"),
"} ","}"),
" [","["),
"[ ","["),
" ]","]"),
"] ","]")</f>
        <v/>
      </c>
      <c r="K221" s="26"/>
      <c r="L221" s="52"/>
    </row>
    <row r="222" spans="2:12" s="22" customFormat="1" ht="21" customHeight="1">
      <c r="B222" s="167" t="s">
        <v>612</v>
      </c>
      <c r="C222" s="27"/>
      <c r="D22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Declined</v>
      </c>
      <c r="E2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22" s="26" t="str">
        <f ca="1">IF(Table_Text[[#This Row],[Header]]="Yes","",IF(Table_Text[[#This Row],[Property]]&lt;&gt;"",SUBSTITUTE(Table_Text[[#This Row],[Type]]," ","")&amp;SUBSTITUTE(Table_Text[[#This Row],[Property]]," ",""),""))</f>
        <v>ReviewReviewerDeclinedTopHeading</v>
      </c>
      <c r="G2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22" s="68" t="str">
        <f ca="1">SUBSTITUTE(SUBSTITUTE(SUBSTITUTE(SUBSTITUTE(SUBSTITUTE(SUBSTITUTE(SUBSTITUTE(SUBSTITUTE(
TRIM(CLEAN(Table_Text[[#This Row],[Config]])),
" {","{"),
"{ ","{"),
" }","}"),
"} ","}"),
" [","["),
"[ ","["),
" ]","]"),
"] ","]")</f>
        <v>"topHeading":{"text": "ACSIS Professional Indemnity"},</v>
      </c>
      <c r="I22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22" s="26" t="str">
        <f ca="1">SUBSTITUTE(SUBSTITUTE(SUBSTITUTE(SUBSTITUTE(SUBSTITUTE(SUBSTITUTE(SUBSTITUTE(SUBSTITUTE(
TRIM(CLEAN(Table_Text[[#This Row],[Quote]])),
" {","{"),
"{ ","{"),
" }","}"),
"} ","}"),
" [","["),
"[ ","["),
" ]","]"),
"] ","]")</f>
        <v>"topHeading": "ACSIS Professional Indemnity",</v>
      </c>
      <c r="K222" s="26"/>
      <c r="L222" s="52" t="str">
        <f>L19</f>
        <v>ACSIS Professional Indemnity</v>
      </c>
    </row>
    <row r="223" spans="2:12" s="22" customFormat="1" ht="21" customHeight="1">
      <c r="B223" s="246" t="s">
        <v>377</v>
      </c>
      <c r="C223" s="27"/>
      <c r="D22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Declined</v>
      </c>
      <c r="E22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23" s="26" t="str">
        <f ca="1">IF(Table_Text[[#This Row],[Header]]="Yes","",IF(Table_Text[[#This Row],[Property]]&lt;&gt;"",SUBSTITUTE(Table_Text[[#This Row],[Type]]," ","")&amp;SUBSTITUTE(Table_Text[[#This Row],[Property]]," ",""),""))</f>
        <v>ReviewReviewerDeclinedHeading</v>
      </c>
      <c r="G22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Declined"
        },</v>
      </c>
      <c r="H223" s="68" t="str">
        <f ca="1">SUBSTITUTE(SUBSTITUTE(SUBSTITUTE(SUBSTITUTE(SUBSTITUTE(SUBSTITUTE(SUBSTITUTE(SUBSTITUTE(
TRIM(CLEAN(Table_Text[[#This Row],[Config]])),
" {","{"),
"{ ","{"),
" }","}"),
"} ","}"),
" [","["),
"[ ","["),
" ]","]"),
"] ","]")</f>
        <v>"heading":{"text": "Quote Declined"},</v>
      </c>
      <c r="I22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Declined",</v>
      </c>
      <c r="J223" s="26" t="str">
        <f ca="1">SUBSTITUTE(SUBSTITUTE(SUBSTITUTE(SUBSTITUTE(SUBSTITUTE(SUBSTITUTE(SUBSTITUTE(SUBSTITUTE(
TRIM(CLEAN(Table_Text[[#This Row],[Quote]])),
" {","{"),
"{ ","{"),
" }","}"),
"} ","}"),
" [","["),
"[ ","["),
" ]","]"),
"] ","]")</f>
        <v>"heading": "Quote Declined",</v>
      </c>
      <c r="K223" s="26"/>
      <c r="L223" s="52" t="s">
        <v>596</v>
      </c>
    </row>
    <row r="224" spans="2:12" s="22" customFormat="1" ht="21" customHeight="1">
      <c r="B224" s="246" t="s">
        <v>37</v>
      </c>
      <c r="C224" s="27"/>
      <c r="D22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Declined</v>
      </c>
      <c r="E22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24" s="26" t="str">
        <f ca="1">IF(Table_Text[[#This Row],[Header]]="Yes","",IF(Table_Text[[#This Row],[Property]]&lt;&gt;"",SUBSTITUTE(Table_Text[[#This Row],[Type]]," ","")&amp;SUBSTITUTE(Table_Text[[#This Row],[Property]]," ",""),""))</f>
        <v>ReviewReviewerDeclinedText</v>
      </c>
      <c r="G22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declined. The customer may choose to edit their quote, and this may result in another review depending on which questions are answered differently."
        }
    },</v>
      </c>
      <c r="H224" s="68" t="str">
        <f ca="1">SUBSTITUTE(SUBSTITUTE(SUBSTITUTE(SUBSTITUTE(SUBSTITUTE(SUBSTITUTE(SUBSTITUTE(SUBSTITUTE(
TRIM(CLEAN(Table_Text[[#This Row],[Config]])),
" {","{"),
"{ ","{"),
" }","}"),
"} ","}"),
" [","["),
"[ ","["),
" ]","]"),
"] ","]")</f>
        <v>"text":{"text": "This quote has been declined. The customer may choose to edit their quote, and this may result in another review depending on which questions are answered differently."}},</v>
      </c>
      <c r="I22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declined. The customer may choose to edit their quote, and this may result in another review depending on which questions are answered differently."
    },</v>
      </c>
      <c r="J224" s="26" t="str">
        <f ca="1">SUBSTITUTE(SUBSTITUTE(SUBSTITUTE(SUBSTITUTE(SUBSTITUTE(SUBSTITUTE(SUBSTITUTE(SUBSTITUTE(
TRIM(CLEAN(Table_Text[[#This Row],[Quote]])),
" {","{"),
"{ ","{"),
" }","}"),
"} ","}"),
" [","["),
"[ ","["),
" ]","]"),
"] ","]")</f>
        <v>"text": "This quote has been declined. The customer may choose to edit their quote, and this may result in another review depending on which questions are answered differently."},</v>
      </c>
      <c r="K224" s="26"/>
      <c r="L224" s="52" t="s">
        <v>960</v>
      </c>
    </row>
    <row r="225" spans="2:12" s="22" customFormat="1" ht="21" customHeight="1" thickBot="1">
      <c r="B225" s="219" t="s">
        <v>996</v>
      </c>
      <c r="C225" s="219" t="s">
        <v>60</v>
      </c>
      <c r="D225"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25"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reviewReviewerReferred</v>
      </c>
      <c r="F225" s="219" t="str">
        <f>IF(Table_Text[[#This Row],[Header]]="Yes","",IF(Table_Text[[#This Row],[Property]]&lt;&gt;"",SUBSTITUTE(Table_Text[[#This Row],[Type]]," ","")&amp;SUBSTITUTE(Table_Text[[#This Row],[Property]]," ",""),""))</f>
        <v/>
      </c>
      <c r="G225"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"reviewReviewerReferred": {</v>
      </c>
      <c r="H225" s="219" t="str">
        <f ca="1">SUBSTITUTE(SUBSTITUTE(SUBSTITUTE(SUBSTITUTE(SUBSTITUTE(SUBSTITUTE(SUBSTITUTE(SUBSTITUTE(
TRIM(CLEAN(Table_Text[[#This Row],[Config]])),
" {","{"),
"{ ","{"),
" }","}"),
"} ","}"),
" [","["),
"[ ","["),
" ]","]"),
"] ","]")</f>
        <v>"reviewReviewerReferred":{</v>
      </c>
      <c r="I225"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"reviewReviewerReferred": {</v>
      </c>
      <c r="J225" s="219" t="str">
        <f ca="1">SUBSTITUTE(SUBSTITUTE(SUBSTITUTE(SUBSTITUTE(SUBSTITUTE(SUBSTITUTE(SUBSTITUTE(SUBSTITUTE(
TRIM(CLEAN(Table_Text[[#This Row],[Quote]])),
" {","{"),
"{ ","{"),
" }","}"),
"} ","}"),
" [","["),
"[ ","["),
" ]","]"),
"] ","]")</f>
        <v>"reviewReviewerReferred":{</v>
      </c>
      <c r="K225" s="219"/>
      <c r="L225" s="69"/>
    </row>
    <row r="226" spans="2:12" s="22" customFormat="1" ht="21" customHeight="1">
      <c r="B226" s="167" t="s">
        <v>612</v>
      </c>
      <c r="C226" s="27"/>
      <c r="D22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Referred</v>
      </c>
      <c r="E22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26" s="26" t="str">
        <f ca="1">IF(Table_Text[[#This Row],[Header]]="Yes","",IF(Table_Text[[#This Row],[Property]]&lt;&gt;"",SUBSTITUTE(Table_Text[[#This Row],[Type]]," ","")&amp;SUBSTITUTE(Table_Text[[#This Row],[Property]]," ",""),""))</f>
        <v>ReviewReviewerReferredTopHeading</v>
      </c>
      <c r="G22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26" s="68" t="str">
        <f ca="1">SUBSTITUTE(SUBSTITUTE(SUBSTITUTE(SUBSTITUTE(SUBSTITUTE(SUBSTITUTE(SUBSTITUTE(SUBSTITUTE(
TRIM(CLEAN(Table_Text[[#This Row],[Config]])),
" {","{"),
"{ ","{"),
" }","}"),
"} ","}"),
" [","["),
"[ ","["),
" ]","]"),
"] ","]")</f>
        <v>"topHeading":{"text": "ACSIS Professional Indemnity"},</v>
      </c>
      <c r="I22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26" s="26" t="str">
        <f ca="1">SUBSTITUTE(SUBSTITUTE(SUBSTITUTE(SUBSTITUTE(SUBSTITUTE(SUBSTITUTE(SUBSTITUTE(SUBSTITUTE(
TRIM(CLEAN(Table_Text[[#This Row],[Quote]])),
" {","{"),
"{ ","{"),
" }","}"),
"} ","}"),
" [","["),
"[ ","["),
" ]","]"),
"] ","]")</f>
        <v>"topHeading": "ACSIS Professional Indemnity",</v>
      </c>
      <c r="K226" s="26"/>
      <c r="L226" s="52" t="str">
        <f>L19</f>
        <v>ACSIS Professional Indemnity</v>
      </c>
    </row>
    <row r="227" spans="2:12" s="22" customFormat="1" ht="21" customHeight="1">
      <c r="B227" s="246" t="s">
        <v>377</v>
      </c>
      <c r="C227" s="27"/>
      <c r="D22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Referred</v>
      </c>
      <c r="E22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27" s="26" t="str">
        <f ca="1">IF(Table_Text[[#This Row],[Header]]="Yes","",IF(Table_Text[[#This Row],[Property]]&lt;&gt;"",SUBSTITUTE(Table_Text[[#This Row],[Type]]," ","")&amp;SUBSTITUTE(Table_Text[[#This Row],[Property]]," ",""),""))</f>
        <v>ReviewReviewerReferredHeading</v>
      </c>
      <c r="G22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Referred"
        },</v>
      </c>
      <c r="H227" s="68" t="str">
        <f ca="1">SUBSTITUTE(SUBSTITUTE(SUBSTITUTE(SUBSTITUTE(SUBSTITUTE(SUBSTITUTE(SUBSTITUTE(SUBSTITUTE(
TRIM(CLEAN(Table_Text[[#This Row],[Config]])),
" {","{"),
"{ ","{"),
" }","}"),
"} ","}"),
" [","["),
"[ ","["),
" ]","]"),
"] ","]")</f>
        <v>"heading":{"text": "Quote Referred"},</v>
      </c>
      <c r="I22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Referred",</v>
      </c>
      <c r="J227" s="26" t="str">
        <f ca="1">SUBSTITUTE(SUBSTITUTE(SUBSTITUTE(SUBSTITUTE(SUBSTITUTE(SUBSTITUTE(SUBSTITUTE(SUBSTITUTE(
TRIM(CLEAN(Table_Text[[#This Row],[Quote]])),
" {","{"),
"{ ","{"),
" }","}"),
"} ","}"),
" [","["),
"[ ","["),
" ]","]"),
"] ","]")</f>
        <v>"heading": "Quote Referred",</v>
      </c>
      <c r="K227" s="26"/>
      <c r="L227" s="52" t="s">
        <v>957</v>
      </c>
    </row>
    <row r="228" spans="2:12" s="22" customFormat="1" ht="21" customHeight="1">
      <c r="B228" s="246" t="s">
        <v>37</v>
      </c>
      <c r="C228" s="27"/>
      <c r="D22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Referred</v>
      </c>
      <c r="E22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28" s="26" t="str">
        <f ca="1">IF(Table_Text[[#This Row],[Header]]="Yes","",IF(Table_Text[[#This Row],[Property]]&lt;&gt;"",SUBSTITUTE(Table_Text[[#This Row],[Type]]," ","")&amp;SUBSTITUTE(Table_Text[[#This Row],[Property]]," ",""),""))</f>
        <v>ReviewReviewerReferredText</v>
      </c>
      <c r="G22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 have reviewed and approved this quote. However, based on the answers the quote has been referred to an underwriter for endorsement. The customer will be notified of the outcome of the endorsement process once it has been completed."
        }
    },</v>
      </c>
      <c r="H228" s="68" t="str">
        <f ca="1">SUBSTITUTE(SUBSTITUTE(SUBSTITUTE(SUBSTITUTE(SUBSTITUTE(SUBSTITUTE(SUBSTITUTE(SUBSTITUTE(
TRIM(CLEAN(Table_Text[[#This Row],[Config]])),
" {","{"),
"{ ","{"),
" }","}"),
"} ","}"),
" [","["),
"[ ","["),
" ]","]"),
"] ","]")</f>
        <v>"text":{"text": "You have reviewed and approved this quote. However, based on the answers the quote has been referred to an underwriter for endorsement. The customer will be notified of the outcome of the endorsement process once it has been completed."}},</v>
      </c>
      <c r="I22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 have reviewed and approved this quote. However, based on the answers the quote has been referred to an underwriter for endorsement. The customer will be notified of the outcome of the endorsement process once it has been completed."
    },</v>
      </c>
      <c r="J228" s="26" t="str">
        <f ca="1">SUBSTITUTE(SUBSTITUTE(SUBSTITUTE(SUBSTITUTE(SUBSTITUTE(SUBSTITUTE(SUBSTITUTE(SUBSTITUTE(
TRIM(CLEAN(Table_Text[[#This Row],[Quote]])),
" {","{"),
"{ ","{"),
" }","}"),
"} ","}"),
" [","["),
"[ ","["),
" ]","]"),
"] ","]")</f>
        <v>"text": "You have reviewed and approved this quote. However, based on the answers the quote has been referred to an underwriter for endorsement. The customer will be notified of the outcome of the endorsement process once it has been completed."},</v>
      </c>
      <c r="K228" s="26"/>
      <c r="L228" s="52" t="s">
        <v>997</v>
      </c>
    </row>
    <row r="229" spans="2:12" s="22" customFormat="1" ht="21" customHeight="1" thickBot="1">
      <c r="B229" s="99" t="s">
        <v>935</v>
      </c>
      <c r="C229" s="99" t="s">
        <v>60</v>
      </c>
      <c r="D229"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29"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endorsementCustomerTriggered</v>
      </c>
      <c r="F229" s="99" t="str">
        <f>IF(Table_Text[[#This Row],[Header]]="Yes","",IF(Table_Text[[#This Row],[Property]]&lt;&gt;"",SUBSTITUTE(Table_Text[[#This Row],[Type]]," ","")&amp;SUBSTITUTE(Table_Text[[#This Row],[Property]]," ",""),""))</f>
        <v/>
      </c>
      <c r="G229"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"endorsementCustomerTriggered": {</v>
      </c>
      <c r="H229" s="99" t="str">
        <f ca="1">SUBSTITUTE(SUBSTITUTE(SUBSTITUTE(SUBSTITUTE(SUBSTITUTE(SUBSTITUTE(SUBSTITUTE(SUBSTITUTE(
TRIM(CLEAN(Table_Text[[#This Row],[Config]])),
" {","{"),
"{ ","{"),
" }","}"),
"} ","}"),
" [","["),
"[ ","["),
" ]","]"),
"] ","]")</f>
        <v>"endorsementCustomerTriggered":{</v>
      </c>
      <c r="I229"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"endorsementCustomerTriggered": {</v>
      </c>
      <c r="J229" s="99" t="str">
        <f ca="1">SUBSTITUTE(SUBSTITUTE(SUBSTITUTE(SUBSTITUTE(SUBSTITUTE(SUBSTITUTE(SUBSTITUTE(SUBSTITUTE(
TRIM(CLEAN(Table_Text[[#This Row],[Quote]])),
" {","{"),
"{ ","{"),
" }","}"),
"} ","}"),
" [","["),
"[ ","["),
" ]","]"),
"] ","]")</f>
        <v>"endorsementCustomerTriggered":{</v>
      </c>
      <c r="K229" s="99"/>
      <c r="L229" s="130"/>
    </row>
    <row r="230" spans="2:12" s="22" customFormat="1" ht="21" hidden="1" customHeight="1">
      <c r="B230" s="27"/>
      <c r="C230" s="27"/>
      <c r="D23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23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30" s="26" t="str">
        <f>IF(Table_Text[[#This Row],[Header]]="Yes","",IF(Table_Text[[#This Row],[Property]]&lt;&gt;"",SUBSTITUTE(Table_Text[[#This Row],[Type]]," ","")&amp;SUBSTITUTE(Table_Text[[#This Row],[Property]]," ",""),""))</f>
        <v/>
      </c>
      <c r="G23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30" s="68" t="str">
        <f ca="1">SUBSTITUTE(SUBSTITUTE(SUBSTITUTE(SUBSTITUTE(SUBSTITUTE(SUBSTITUTE(SUBSTITUTE(SUBSTITUTE(
TRIM(CLEAN(Table_Text[[#This Row],[Config]])),
" {","{"),
"{ ","{"),
" }","}"),
"} ","}"),
" [","["),
"[ ","["),
" ]","]"),
"] ","]")</f>
        <v/>
      </c>
      <c r="I23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30" s="26" t="str">
        <f ca="1">SUBSTITUTE(SUBSTITUTE(SUBSTITUTE(SUBSTITUTE(SUBSTITUTE(SUBSTITUTE(SUBSTITUTE(SUBSTITUTE(
TRIM(CLEAN(Table_Text[[#This Row],[Quote]])),
" {","{"),
"{ ","{"),
" }","}"),
"} ","}"),
" [","["),
"[ ","["),
" ]","]"),
"] ","]")</f>
        <v/>
      </c>
      <c r="K230" s="27"/>
      <c r="L230" s="52"/>
    </row>
    <row r="231" spans="2:12" s="22" customFormat="1" ht="21" customHeight="1">
      <c r="B231" s="167" t="s">
        <v>612</v>
      </c>
      <c r="C231" s="27"/>
      <c r="D23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23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31" s="26" t="str">
        <f ca="1">IF(Table_Text[[#This Row],[Header]]="Yes","",IF(Table_Text[[#This Row],[Property]]&lt;&gt;"",SUBSTITUTE(Table_Text[[#This Row],[Type]]," ","")&amp;SUBSTITUTE(Table_Text[[#This Row],[Property]]," ",""),""))</f>
        <v>EndorsementCustomerTriggeredTopHeading</v>
      </c>
      <c r="G23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31" s="68" t="str">
        <f ca="1">SUBSTITUTE(SUBSTITUTE(SUBSTITUTE(SUBSTITUTE(SUBSTITUTE(SUBSTITUTE(SUBSTITUTE(SUBSTITUTE(
TRIM(CLEAN(Table_Text[[#This Row],[Config]])),
" {","{"),
"{ ","{"),
" }","}"),
"} ","}"),
" [","["),
"[ ","["),
" ]","]"),
"] ","]")</f>
        <v>"topHeading":{"text": "ACSIS Professional Indemnity"},</v>
      </c>
      <c r="I23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31" s="26" t="str">
        <f ca="1">SUBSTITUTE(SUBSTITUTE(SUBSTITUTE(SUBSTITUTE(SUBSTITUTE(SUBSTITUTE(SUBSTITUTE(SUBSTITUTE(
TRIM(CLEAN(Table_Text[[#This Row],[Quote]])),
" {","{"),
"{ ","{"),
" }","}"),
"} ","}"),
" [","["),
"[ ","["),
" ]","]"),
"] ","]")</f>
        <v>"topHeading": "ACSIS Professional Indemnity",</v>
      </c>
      <c r="K231" s="27"/>
      <c r="L231" s="52" t="str">
        <f>L19</f>
        <v>ACSIS Professional Indemnity</v>
      </c>
    </row>
    <row r="232" spans="2:12" s="22" customFormat="1" ht="21" customHeight="1">
      <c r="B232" s="246" t="s">
        <v>377</v>
      </c>
      <c r="C232" s="27"/>
      <c r="D23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23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32" s="26" t="str">
        <f ca="1">IF(Table_Text[[#This Row],[Header]]="Yes","",IF(Table_Text[[#This Row],[Property]]&lt;&gt;"",SUBSTITUTE(Table_Text[[#This Row],[Type]]," ","")&amp;SUBSTITUTE(Table_Text[[#This Row],[Property]]," ",""),""))</f>
        <v>EndorsementCustomerTriggeredHeading</v>
      </c>
      <c r="G23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Referred"
        },</v>
      </c>
      <c r="H232" s="68" t="str">
        <f ca="1">SUBSTITUTE(SUBSTITUTE(SUBSTITUTE(SUBSTITUTE(SUBSTITUTE(SUBSTITUTE(SUBSTITUTE(SUBSTITUTE(
TRIM(CLEAN(Table_Text[[#This Row],[Config]])),
" {","{"),
"{ ","{"),
" }","}"),
"} ","}"),
" [","["),
"[ ","["),
" ]","]"),
"] ","]")</f>
        <v>"heading":{"text": "Quote Referred"},</v>
      </c>
      <c r="I23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Referred",</v>
      </c>
      <c r="J232" s="26" t="str">
        <f ca="1">SUBSTITUTE(SUBSTITUTE(SUBSTITUTE(SUBSTITUTE(SUBSTITUTE(SUBSTITUTE(SUBSTITUTE(SUBSTITUTE(
TRIM(CLEAN(Table_Text[[#This Row],[Quote]])),
" {","{"),
"{ ","{"),
" }","}"),
"} ","}"),
" [","["),
"[ ","["),
" ]","]"),
"] ","]")</f>
        <v>"heading": "Quote Referred",</v>
      </c>
      <c r="K232" s="27"/>
      <c r="L232" s="238" t="s">
        <v>957</v>
      </c>
    </row>
    <row r="233" spans="2:12" s="22" customFormat="1" ht="21" customHeight="1">
      <c r="B233" s="246" t="s">
        <v>37</v>
      </c>
      <c r="C233" s="27"/>
      <c r="D23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23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33" s="26" t="str">
        <f ca="1">IF(Table_Text[[#This Row],[Header]]="Yes","",IF(Table_Text[[#This Row],[Property]]&lt;&gt;"",SUBSTITUTE(Table_Text[[#This Row],[Type]]," ","")&amp;SUBSTITUTE(Table_Text[[#This Row],[Property]]," ",""),""))</f>
        <v>EndorsementCustomerTriggeredText</v>
      </c>
      <c r="G23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
        },</v>
      </c>
      <c r="H233" s="68" t="str">
        <f ca="1">SUBSTITUTE(SUBSTITUTE(SUBSTITUTE(SUBSTITUTE(SUBSTITUTE(SUBSTITUTE(SUBSTITUTE(SUBSTITUTE(
TRIM(CLEAN(Table_Text[[#This Row],[Config]])),
" {","{"),
"{ ","{"),
" }","}"),
"} ","}"),
" [","["),
"[ ","["),
" ]","]"),
"] ","]")</f>
        <v>"text":{"text": "Based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I23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J233" s="26" t="str">
        <f ca="1">SUBSTITUTE(SUBSTITUTE(SUBSTITUTE(SUBSTITUTE(SUBSTITUTE(SUBSTITUTE(SUBSTITUTE(SUBSTITUTE(
TRIM(CLEAN(Table_Text[[#This Row],[Quote]])),
" {","{"),
"{ ","{"),
" }","}"),
"} ","}"),
" [","["),
"[ ","["),
" ]","]"),
"] ","]")</f>
        <v>"text": "Based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K233" s="27"/>
      <c r="L233" s="51" t="s">
        <v>959</v>
      </c>
    </row>
    <row r="234" spans="2:12" s="22" customFormat="1" ht="21" customHeight="1">
      <c r="B234" s="27" t="s">
        <v>910</v>
      </c>
      <c r="C234" s="27"/>
      <c r="D23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23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234" s="26" t="str">
        <f ca="1">IF(Table_Text[[#This Row],[Header]]="Yes","",IF(Table_Text[[#This Row],[Property]]&lt;&gt;"",SUBSTITUTE(Table_Text[[#This Row],[Type]]," ","")&amp;SUBSTITUTE(Table_Text[[#This Row],[Property]]," ",""),""))</f>
        <v>EndorsementCustomerTriggeredEditButton</v>
      </c>
      <c r="G23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quote",
            "icon": "glyphicon glyphicon-pencil"
        },</v>
      </c>
      <c r="H234" s="68" t="str">
        <f ca="1">SUBSTITUTE(SUBSTITUTE(SUBSTITUTE(SUBSTITUTE(SUBSTITUTE(SUBSTITUTE(SUBSTITUTE(SUBSTITUTE(
TRIM(CLEAN(Table_Text[[#This Row],[Config]])),
" {","{"),
"{ ","{"),
" }","}"),
"} ","}"),
" [","["),
"[ ","["),
" ]","]"),
"] ","]")</f>
        <v>"editButton":{"text": "Edit quote", "icon": "glyphicon glyphicon-pencil"},</v>
      </c>
      <c r="I23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 quote",</v>
      </c>
      <c r="J234" s="26" t="str">
        <f ca="1">SUBSTITUTE(SUBSTITUTE(SUBSTITUTE(SUBSTITUTE(SUBSTITUTE(SUBSTITUTE(SUBSTITUTE(SUBSTITUTE(
TRIM(CLEAN(Table_Text[[#This Row],[Quote]])),
" {","{"),
"{ ","{"),
" }","}"),
"} ","}"),
" [","["),
"[ ","["),
" ]","]"),
"] ","]")</f>
        <v>"editButton": "Edit quote",</v>
      </c>
      <c r="K234" s="236" t="s">
        <v>914</v>
      </c>
      <c r="L234" s="52" t="s">
        <v>915</v>
      </c>
    </row>
    <row r="235" spans="2:12" s="22" customFormat="1" ht="21" customHeight="1">
      <c r="B235" s="167" t="s">
        <v>620</v>
      </c>
      <c r="C235" s="27"/>
      <c r="D23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23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235" s="26" t="str">
        <f ca="1">IF(Table_Text[[#This Row],[Header]]="Yes","",IF(Table_Text[[#This Row],[Property]]&lt;&gt;"",SUBSTITUTE(Table_Text[[#This Row],[Type]]," ","")&amp;SUBSTITUTE(Table_Text[[#This Row],[Property]]," ",""),""))</f>
        <v>EndorsementCustomerTriggeredEnquiryButton</v>
      </c>
      <c r="G23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235" s="68" t="str">
        <f ca="1">SUBSTITUTE(SUBSTITUTE(SUBSTITUTE(SUBSTITUTE(SUBSTITUTE(SUBSTITUTE(SUBSTITUTE(SUBSTITUTE(
TRIM(CLEAN(Table_Text[[#This Row],[Config]])),
" {","{"),
"{ ","{"),
" }","}"),
"} ","}"),
" [","["),
"[ ","["),
" ]","]"),
"] ","]")</f>
        <v>"enquiryButton":{"text": "Request a call-back", "icon": "glyphicon glyphicon-earphone"}},</v>
      </c>
      <c r="I23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235" s="26" t="str">
        <f ca="1">SUBSTITUTE(SUBSTITUTE(SUBSTITUTE(SUBSTITUTE(SUBSTITUTE(SUBSTITUTE(SUBSTITUTE(SUBSTITUTE(
TRIM(CLEAN(Table_Text[[#This Row],[Quote]])),
" {","{"),
"{ ","{"),
" }","}"),
"} ","}"),
" [","["),
"[ ","["),
" ]","]"),
"] ","]")</f>
        <v>"enquiryButton": "Request a call-back"},</v>
      </c>
      <c r="K235" s="167" t="s">
        <v>622</v>
      </c>
      <c r="L235" s="171" t="s">
        <v>623</v>
      </c>
    </row>
    <row r="236" spans="2:12" s="22" customFormat="1" ht="21" customHeight="1" thickBot="1">
      <c r="B236" s="99" t="s">
        <v>936</v>
      </c>
      <c r="C236" s="99" t="s">
        <v>60</v>
      </c>
      <c r="D236"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36"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endorsementCustomerActive</v>
      </c>
      <c r="F236" s="99" t="str">
        <f>IF(Table_Text[[#This Row],[Header]]="Yes","",IF(Table_Text[[#This Row],[Property]]&lt;&gt;"",SUBSTITUTE(Table_Text[[#This Row],[Type]]," ","")&amp;SUBSTITUTE(Table_Text[[#This Row],[Property]]," ",""),""))</f>
        <v/>
      </c>
      <c r="G236"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"endorsementCustomerActive": {</v>
      </c>
      <c r="H236" s="99" t="str">
        <f ca="1">SUBSTITUTE(SUBSTITUTE(SUBSTITUTE(SUBSTITUTE(SUBSTITUTE(SUBSTITUTE(SUBSTITUTE(SUBSTITUTE(
TRIM(CLEAN(Table_Text[[#This Row],[Config]])),
" {","{"),
"{ ","{"),
" }","}"),
"} ","}"),
" [","["),
"[ ","["),
" ]","]"),
"] ","]")</f>
        <v>"endorsementCustomerActive":{</v>
      </c>
      <c r="I236"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"endorsementCustomerActive": {</v>
      </c>
      <c r="J236" s="99" t="str">
        <f ca="1">SUBSTITUTE(SUBSTITUTE(SUBSTITUTE(SUBSTITUTE(SUBSTITUTE(SUBSTITUTE(SUBSTITUTE(SUBSTITUTE(
TRIM(CLEAN(Table_Text[[#This Row],[Quote]])),
" {","{"),
"{ ","{"),
" }","}"),
"} ","}"),
" [","["),
"[ ","["),
" ]","]"),
"] ","]")</f>
        <v>"endorsementCustomerActive":{</v>
      </c>
      <c r="K236" s="99"/>
      <c r="L236" s="130"/>
    </row>
    <row r="237" spans="2:12" s="22" customFormat="1" ht="21" hidden="1" customHeight="1">
      <c r="B237" s="27"/>
      <c r="C237" s="27"/>
      <c r="D23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23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37" s="26" t="str">
        <f>IF(Table_Text[[#This Row],[Header]]="Yes","",IF(Table_Text[[#This Row],[Property]]&lt;&gt;"",SUBSTITUTE(Table_Text[[#This Row],[Type]]," ","")&amp;SUBSTITUTE(Table_Text[[#This Row],[Property]]," ",""),""))</f>
        <v/>
      </c>
      <c r="G23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37" s="68" t="str">
        <f ca="1">SUBSTITUTE(SUBSTITUTE(SUBSTITUTE(SUBSTITUTE(SUBSTITUTE(SUBSTITUTE(SUBSTITUTE(SUBSTITUTE(
TRIM(CLEAN(Table_Text[[#This Row],[Config]])),
" {","{"),
"{ ","{"),
" }","}"),
"} ","}"),
" [","["),
"[ ","["),
" ]","]"),
"] ","]")</f>
        <v/>
      </c>
      <c r="I23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37" s="26" t="str">
        <f ca="1">SUBSTITUTE(SUBSTITUTE(SUBSTITUTE(SUBSTITUTE(SUBSTITUTE(SUBSTITUTE(SUBSTITUTE(SUBSTITUTE(
TRIM(CLEAN(Table_Text[[#This Row],[Quote]])),
" {","{"),
"{ ","{"),
" }","}"),
"} ","}"),
" [","["),
"[ ","["),
" ]","]"),
"] ","]")</f>
        <v/>
      </c>
      <c r="K237" s="27"/>
      <c r="L237" s="52"/>
    </row>
    <row r="238" spans="2:12" s="22" customFormat="1" ht="21" customHeight="1">
      <c r="B238" s="167" t="s">
        <v>612</v>
      </c>
      <c r="C238" s="27"/>
      <c r="D23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23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38" s="26" t="str">
        <f ca="1">IF(Table_Text[[#This Row],[Header]]="Yes","",IF(Table_Text[[#This Row],[Property]]&lt;&gt;"",SUBSTITUTE(Table_Text[[#This Row],[Type]]," ","")&amp;SUBSTITUTE(Table_Text[[#This Row],[Property]]," ",""),""))</f>
        <v>EndorsementCustomerActiveTopHeading</v>
      </c>
      <c r="G23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38" s="68" t="str">
        <f ca="1">SUBSTITUTE(SUBSTITUTE(SUBSTITUTE(SUBSTITUTE(SUBSTITUTE(SUBSTITUTE(SUBSTITUTE(SUBSTITUTE(
TRIM(CLEAN(Table_Text[[#This Row],[Config]])),
" {","{"),
"{ ","{"),
" }","}"),
"} ","}"),
" [","["),
"[ ","["),
" ]","]"),
"] ","]")</f>
        <v>"topHeading":{"text": "ACSIS Professional Indemnity"},</v>
      </c>
      <c r="I23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38" s="26" t="str">
        <f ca="1">SUBSTITUTE(SUBSTITUTE(SUBSTITUTE(SUBSTITUTE(SUBSTITUTE(SUBSTITUTE(SUBSTITUTE(SUBSTITUTE(
TRIM(CLEAN(Table_Text[[#This Row],[Quote]])),
" {","{"),
"{ ","{"),
" }","}"),
"} ","}"),
" [","["),
"[ ","["),
" ]","]"),
"] ","]")</f>
        <v>"topHeading": "ACSIS Professional Indemnity",</v>
      </c>
      <c r="K238" s="27"/>
      <c r="L238" s="52" t="str">
        <f>L19</f>
        <v>ACSIS Professional Indemnity</v>
      </c>
    </row>
    <row r="239" spans="2:12" s="22" customFormat="1" ht="21" customHeight="1">
      <c r="B239" s="246" t="s">
        <v>377</v>
      </c>
      <c r="C239" s="27"/>
      <c r="D23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23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39" s="26" t="str">
        <f ca="1">IF(Table_Text[[#This Row],[Header]]="Yes","",IF(Table_Text[[#This Row],[Property]]&lt;&gt;"",SUBSTITUTE(Table_Text[[#This Row],[Type]]," ","")&amp;SUBSTITUTE(Table_Text[[#This Row],[Property]]," ",""),""))</f>
        <v>EndorsementCustomerActiveHeading</v>
      </c>
      <c r="G23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Referred"
        },</v>
      </c>
      <c r="H239" s="68" t="str">
        <f ca="1">SUBSTITUTE(SUBSTITUTE(SUBSTITUTE(SUBSTITUTE(SUBSTITUTE(SUBSTITUTE(SUBSTITUTE(SUBSTITUTE(
TRIM(CLEAN(Table_Text[[#This Row],[Config]])),
" {","{"),
"{ ","{"),
" }","}"),
"} ","}"),
" [","["),
"[ ","["),
" ]","]"),
"] ","]")</f>
        <v>"heading":{"text": "Quote Referred"},</v>
      </c>
      <c r="I23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Referred",</v>
      </c>
      <c r="J239" s="26" t="str">
        <f ca="1">SUBSTITUTE(SUBSTITUTE(SUBSTITUTE(SUBSTITUTE(SUBSTITUTE(SUBSTITUTE(SUBSTITUTE(SUBSTITUTE(
TRIM(CLEAN(Table_Text[[#This Row],[Quote]])),
" {","{"),
"{ ","{"),
" }","}"),
"} ","}"),
" [","["),
"[ ","["),
" ]","]"),
"] ","]")</f>
        <v>"heading": "Quote Referred",</v>
      </c>
      <c r="K239" s="27"/>
      <c r="L239" s="238" t="s">
        <v>957</v>
      </c>
    </row>
    <row r="240" spans="2:12" s="22" customFormat="1" ht="21" customHeight="1">
      <c r="B240" s="246" t="s">
        <v>37</v>
      </c>
      <c r="C240" s="27"/>
      <c r="D24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24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40" s="26" t="str">
        <f ca="1">IF(Table_Text[[#This Row],[Header]]="Yes","",IF(Table_Text[[#This Row],[Property]]&lt;&gt;"",SUBSTITUTE(Table_Text[[#This Row],[Type]]," ","")&amp;SUBSTITUTE(Table_Text[[#This Row],[Property]]," ",""),""))</f>
        <v>EndorsementCustomerActiveText</v>
      </c>
      <c r="G24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
        },</v>
      </c>
      <c r="H240" s="68" t="str">
        <f ca="1">SUBSTITUTE(SUBSTITUTE(SUBSTITUTE(SUBSTITUTE(SUBSTITUTE(SUBSTITUTE(SUBSTITUTE(SUBSTITUTE(
TRIM(CLEAN(Table_Text[[#This Row],[Config]])),
" {","{"),
"{ ","{"),
" }","}"),
"} ","}"),
" [","["),
"[ ","["),
" ]","]"),
"] ","]")</f>
        <v>"text":{"text": "Your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I24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J240" s="26" t="str">
        <f ca="1">SUBSTITUTE(SUBSTITUTE(SUBSTITUTE(SUBSTITUTE(SUBSTITUTE(SUBSTITUTE(SUBSTITUTE(SUBSTITUTE(
TRIM(CLEAN(Table_Text[[#This Row],[Quote]])),
" {","{"),
"{ ","{"),
" }","}"),
"} ","}"),
" [","["),
"[ ","["),
" ]","]"),
"] ","]")</f>
        <v>"text": "Your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K240" s="27"/>
      <c r="L240" s="238" t="s">
        <v>958</v>
      </c>
    </row>
    <row r="241" spans="2:12" s="22" customFormat="1" ht="21" customHeight="1">
      <c r="B241" s="27" t="s">
        <v>910</v>
      </c>
      <c r="C241" s="27"/>
      <c r="D24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24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241" s="26" t="str">
        <f ca="1">IF(Table_Text[[#This Row],[Header]]="Yes","",IF(Table_Text[[#This Row],[Property]]&lt;&gt;"",SUBSTITUTE(Table_Text[[#This Row],[Type]]," ","")&amp;SUBSTITUTE(Table_Text[[#This Row],[Property]]," ",""),""))</f>
        <v>EndorsementCustomerActiveEditButton</v>
      </c>
      <c r="G24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quote",
            "icon": "glyphicon glyphicon-pencil"
        },</v>
      </c>
      <c r="H241" s="68" t="str">
        <f ca="1">SUBSTITUTE(SUBSTITUTE(SUBSTITUTE(SUBSTITUTE(SUBSTITUTE(SUBSTITUTE(SUBSTITUTE(SUBSTITUTE(
TRIM(CLEAN(Table_Text[[#This Row],[Config]])),
" {","{"),
"{ ","{"),
" }","}"),
"} ","}"),
" [","["),
"[ ","["),
" ]","]"),
"] ","]")</f>
        <v>"editButton":{"text": "Edit quote", "icon": "glyphicon glyphicon-pencil"},</v>
      </c>
      <c r="I24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 quote",</v>
      </c>
      <c r="J241" s="26" t="str">
        <f ca="1">SUBSTITUTE(SUBSTITUTE(SUBSTITUTE(SUBSTITUTE(SUBSTITUTE(SUBSTITUTE(SUBSTITUTE(SUBSTITUTE(
TRIM(CLEAN(Table_Text[[#This Row],[Quote]])),
" {","{"),
"{ ","{"),
" }","}"),
"} ","}"),
" [","["),
"[ ","["),
" ]","]"),
"] ","]")</f>
        <v>"editButton": "Edit quote",</v>
      </c>
      <c r="K241" s="236" t="s">
        <v>914</v>
      </c>
      <c r="L241" s="52" t="s">
        <v>915</v>
      </c>
    </row>
    <row r="242" spans="2:12" s="22" customFormat="1" ht="21" customHeight="1">
      <c r="B242" s="167" t="s">
        <v>620</v>
      </c>
      <c r="C242" s="27"/>
      <c r="D24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24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242" s="26" t="str">
        <f ca="1">IF(Table_Text[[#This Row],[Header]]="Yes","",IF(Table_Text[[#This Row],[Property]]&lt;&gt;"",SUBSTITUTE(Table_Text[[#This Row],[Type]]," ","")&amp;SUBSTITUTE(Table_Text[[#This Row],[Property]]," ",""),""))</f>
        <v>EndorsementCustomerActiveEnquiryButton</v>
      </c>
      <c r="G24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242" s="68" t="str">
        <f ca="1">SUBSTITUTE(SUBSTITUTE(SUBSTITUTE(SUBSTITUTE(SUBSTITUTE(SUBSTITUTE(SUBSTITUTE(SUBSTITUTE(
TRIM(CLEAN(Table_Text[[#This Row],[Config]])),
" {","{"),
"{ ","{"),
" }","}"),
"} ","}"),
" [","["),
"[ ","["),
" ]","]"),
"] ","]")</f>
        <v>"enquiryButton":{"text": "Request a call-back", "icon": "glyphicon glyphicon-earphone"}},</v>
      </c>
      <c r="I24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242" s="26" t="str">
        <f ca="1">SUBSTITUTE(SUBSTITUTE(SUBSTITUTE(SUBSTITUTE(SUBSTITUTE(SUBSTITUTE(SUBSTITUTE(SUBSTITUTE(
TRIM(CLEAN(Table_Text[[#This Row],[Quote]])),
" {","{"),
"{ ","{"),
" }","}"),
"} ","}"),
" [","["),
"[ ","["),
" ]","]"),
"] ","]")</f>
        <v>"enquiryButton": "Request a call-back"},</v>
      </c>
      <c r="K242" s="167" t="s">
        <v>622</v>
      </c>
      <c r="L242" s="171" t="s">
        <v>623</v>
      </c>
    </row>
    <row r="243" spans="2:12" s="22" customFormat="1" ht="21" customHeight="1" thickBot="1">
      <c r="B243" s="219" t="s">
        <v>937</v>
      </c>
      <c r="C243" s="219" t="s">
        <v>60</v>
      </c>
      <c r="D243"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43"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endorsementCustomerApproved</v>
      </c>
      <c r="F243" s="219" t="str">
        <f>IF(Table_Text[[#This Row],[Header]]="Yes","",IF(Table_Text[[#This Row],[Property]]&lt;&gt;"",SUBSTITUTE(Table_Text[[#This Row],[Type]]," ","")&amp;SUBSTITUTE(Table_Text[[#This Row],[Property]]," ",""),""))</f>
        <v/>
      </c>
      <c r="G243"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"endorsementCustomerApproved": {</v>
      </c>
      <c r="H243" s="219" t="str">
        <f ca="1">SUBSTITUTE(SUBSTITUTE(SUBSTITUTE(SUBSTITUTE(SUBSTITUTE(SUBSTITUTE(SUBSTITUTE(SUBSTITUTE(
TRIM(CLEAN(Table_Text[[#This Row],[Config]])),
" {","{"),
"{ ","{"),
" }","}"),
"} ","}"),
" [","["),
"[ ","["),
" ]","]"),
"] ","]")</f>
        <v>"endorsementCustomerApproved":{</v>
      </c>
      <c r="I243"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"endorsementCustomerApproved": {</v>
      </c>
      <c r="J243" s="219" t="str">
        <f ca="1">SUBSTITUTE(SUBSTITUTE(SUBSTITUTE(SUBSTITUTE(SUBSTITUTE(SUBSTITUTE(SUBSTITUTE(SUBSTITUTE(
TRIM(CLEAN(Table_Text[[#This Row],[Quote]])),
" {","{"),
"{ ","{"),
" }","}"),
"} ","}"),
" [","["),
"[ ","["),
" ]","]"),
"] ","]")</f>
        <v>"endorsementCustomerApproved":{</v>
      </c>
      <c r="K243" s="219"/>
      <c r="L243" s="69"/>
    </row>
    <row r="244" spans="2:12" s="22" customFormat="1" ht="21" hidden="1" customHeight="1">
      <c r="B244" s="27"/>
      <c r="C244" s="27"/>
      <c r="D24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24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44" s="26" t="str">
        <f>IF(Table_Text[[#This Row],[Header]]="Yes","",IF(Table_Text[[#This Row],[Property]]&lt;&gt;"",SUBSTITUTE(Table_Text[[#This Row],[Type]]," ","")&amp;SUBSTITUTE(Table_Text[[#This Row],[Property]]," ",""),""))</f>
        <v/>
      </c>
      <c r="G24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44" s="68" t="str">
        <f ca="1">SUBSTITUTE(SUBSTITUTE(SUBSTITUTE(SUBSTITUTE(SUBSTITUTE(SUBSTITUTE(SUBSTITUTE(SUBSTITUTE(
TRIM(CLEAN(Table_Text[[#This Row],[Config]])),
" {","{"),
"{ ","{"),
" }","}"),
"} ","}"),
" [","["),
"[ ","["),
" ]","]"),
"] ","]")</f>
        <v/>
      </c>
      <c r="I24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44" s="26" t="str">
        <f ca="1">SUBSTITUTE(SUBSTITUTE(SUBSTITUTE(SUBSTITUTE(SUBSTITUTE(SUBSTITUTE(SUBSTITUTE(SUBSTITUTE(
TRIM(CLEAN(Table_Text[[#This Row],[Quote]])),
" {","{"),
"{ ","{"),
" }","}"),
"} ","}"),
" [","["),
"[ ","["),
" ]","]"),
"] ","]")</f>
        <v/>
      </c>
      <c r="K244" s="26"/>
      <c r="L244" s="52"/>
    </row>
    <row r="245" spans="2:12" s="22" customFormat="1" ht="21" customHeight="1">
      <c r="B245" s="167" t="s">
        <v>612</v>
      </c>
      <c r="C245" s="27"/>
      <c r="D24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24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45" s="26" t="str">
        <f ca="1">IF(Table_Text[[#This Row],[Header]]="Yes","",IF(Table_Text[[#This Row],[Property]]&lt;&gt;"",SUBSTITUTE(Table_Text[[#This Row],[Type]]," ","")&amp;SUBSTITUTE(Table_Text[[#This Row],[Property]]," ",""),""))</f>
        <v>EndorsementCustomerApprovedTopHeading</v>
      </c>
      <c r="G24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45" s="68" t="str">
        <f ca="1">SUBSTITUTE(SUBSTITUTE(SUBSTITUTE(SUBSTITUTE(SUBSTITUTE(SUBSTITUTE(SUBSTITUTE(SUBSTITUTE(
TRIM(CLEAN(Table_Text[[#This Row],[Config]])),
" {","{"),
"{ ","{"),
" }","}"),
"} ","}"),
" [","["),
"[ ","["),
" ]","]"),
"] ","]")</f>
        <v>"topHeading":{"text": "ACSIS Professional Indemnity"},</v>
      </c>
      <c r="I24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45" s="26" t="str">
        <f ca="1">SUBSTITUTE(SUBSTITUTE(SUBSTITUTE(SUBSTITUTE(SUBSTITUTE(SUBSTITUTE(SUBSTITUTE(SUBSTITUTE(
TRIM(CLEAN(Table_Text[[#This Row],[Quote]])),
" {","{"),
"{ ","{"),
" }","}"),
"} ","}"),
" [","["),
"[ ","["),
" ]","]"),
"] ","]")</f>
        <v>"topHeading": "ACSIS Professional Indemnity",</v>
      </c>
      <c r="K245" s="26"/>
      <c r="L245" s="52" t="str">
        <f>L19</f>
        <v>ACSIS Professional Indemnity</v>
      </c>
    </row>
    <row r="246" spans="2:12" s="22" customFormat="1" ht="21" customHeight="1">
      <c r="B246" s="246" t="s">
        <v>377</v>
      </c>
      <c r="C246" s="27"/>
      <c r="D24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24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46" s="26" t="str">
        <f ca="1">IF(Table_Text[[#This Row],[Header]]="Yes","",IF(Table_Text[[#This Row],[Property]]&lt;&gt;"",SUBSTITUTE(Table_Text[[#This Row],[Type]]," ","")&amp;SUBSTITUTE(Table_Text[[#This Row],[Property]]," ",""),""))</f>
        <v>EndorsementCustomerApprovedHeading</v>
      </c>
      <c r="G24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Approved"
        },</v>
      </c>
      <c r="H246" s="68" t="str">
        <f ca="1">SUBSTITUTE(SUBSTITUTE(SUBSTITUTE(SUBSTITUTE(SUBSTITUTE(SUBSTITUTE(SUBSTITUTE(SUBSTITUTE(
TRIM(CLEAN(Table_Text[[#This Row],[Config]])),
" {","{"),
"{ ","{"),
" }","}"),
"} ","}"),
" [","["),
"[ ","["),
" ]","]"),
"] ","]")</f>
        <v>"heading":{"text": "Quote Approved"},</v>
      </c>
      <c r="I24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Approved",</v>
      </c>
      <c r="J246" s="26" t="str">
        <f ca="1">SUBSTITUTE(SUBSTITUTE(SUBSTITUTE(SUBSTITUTE(SUBSTITUTE(SUBSTITUTE(SUBSTITUTE(SUBSTITUTE(
TRIM(CLEAN(Table_Text[[#This Row],[Quote]])),
" {","{"),
"{ ","{"),
" }","}"),
"} ","}"),
" [","["),
"[ ","["),
" ]","]"),
"] ","]")</f>
        <v>"heading": "Quote Approved",</v>
      </c>
      <c r="K246" s="26"/>
      <c r="L246" s="52" t="s">
        <v>956</v>
      </c>
    </row>
    <row r="247" spans="2:12" s="22" customFormat="1" ht="21" customHeight="1">
      <c r="B247" s="246" t="s">
        <v>37</v>
      </c>
      <c r="C247" s="27"/>
      <c r="D24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24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47" s="26" t="str">
        <f ca="1">IF(Table_Text[[#This Row],[Header]]="Yes","",IF(Table_Text[[#This Row],[Property]]&lt;&gt;"",SUBSTITUTE(Table_Text[[#This Row],[Type]]," ","")&amp;SUBSTITUTE(Table_Text[[#This Row],[Property]]," ",""),""))</f>
        <v>EndorsementCustomerApprovedText</v>
      </c>
      <c r="G24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has been endorsed by an underwriter and is ready for you to review, and proceed with a purchase if you choose.&lt;br/&gt;&lt;br/&gt;You can also edit your quote details if you need to make changes, however please note that making changes to your quote could mean that the updated details will need to be assessed by an underwriter again before a purchase can be completed.&lt;br/&gt;&lt;br/&gt;If you have questions or concerns in the mean time you may request a call-back, and one of our representatives will contact you within one business day."
        },</v>
      </c>
      <c r="H247" s="68" t="str">
        <f ca="1">SUBSTITUTE(SUBSTITUTE(SUBSTITUTE(SUBSTITUTE(SUBSTITUTE(SUBSTITUTE(SUBSTITUTE(SUBSTITUTE(
TRIM(CLEAN(Table_Text[[#This Row],[Config]])),
" {","{"),
"{ ","{"),
" }","}"),
"} ","}"),
" [","["),
"[ ","["),
" ]","]"),
"] ","]")</f>
        <v>"text":{"text": "Your quote has been endorsed by an underwriter and is ready for you to review, and proceed with a purchase if you choose.&lt;br/&gt;&lt;br/&gt;You can also edit your quote details if you need to make changes, however please note that making changes to your quote could mean that the updated details will need to be assessed by an underwriter again before a purchase can be completed.&lt;br/&gt;&lt;br/&gt;If you have questions or concerns in the mean time you may request a call-back, and one of our representatives will contact you within one business day."},</v>
      </c>
      <c r="I24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has been endorsed by an underwriter and is ready for you to review, and proceed with a purchase if you choose.&lt;br/&gt;&lt;br/&gt;You can also edit your quote details if you need to make changes, however please note that making changes to your quote could mean that the updated details will need to be assessed by an underwriter again before a purchase can be completed.&lt;br/&gt;&lt;br/&gt;If you have questions or concerns in the mean time you may request a call-back, and one of our representatives will contact you within one business day.",</v>
      </c>
      <c r="J247" s="26" t="str">
        <f ca="1">SUBSTITUTE(SUBSTITUTE(SUBSTITUTE(SUBSTITUTE(SUBSTITUTE(SUBSTITUTE(SUBSTITUTE(SUBSTITUTE(
TRIM(CLEAN(Table_Text[[#This Row],[Quote]])),
" {","{"),
"{ ","{"),
" }","}"),
"} ","}"),
" [","["),
"[ ","["),
" ]","]"),
"] ","]")</f>
        <v>"text": "Your quote has been endorsed by an underwriter and is ready for you to review, and proceed with a purchase if you choose.&lt;br/&gt;&lt;br/&gt;You can also edit your quote details if you need to make changes, however please note that making changes to your quote could mean that the updated details will need to be assessed by an underwriter again before a purchase can be completed.&lt;br/&gt;&lt;br/&gt;If you have questions or concerns in the mean time you may request a call-back, and one of our representatives will contact you within one business day.",</v>
      </c>
      <c r="K247" s="26"/>
      <c r="L247" s="51" t="s">
        <v>1140</v>
      </c>
    </row>
    <row r="248" spans="2:12" s="22" customFormat="1" ht="21" customHeight="1">
      <c r="B248" s="27" t="s">
        <v>910</v>
      </c>
      <c r="C248" s="27"/>
      <c r="D24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24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248" s="26" t="str">
        <f ca="1">IF(Table_Text[[#This Row],[Header]]="Yes","",IF(Table_Text[[#This Row],[Property]]&lt;&gt;"",SUBSTITUTE(Table_Text[[#This Row],[Type]]," ","")&amp;SUBSTITUTE(Table_Text[[#This Row],[Property]]," ",""),""))</f>
        <v>EndorsementCustomerApprovedEditButton</v>
      </c>
      <c r="G24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quote",
            "icon": "glyphicon glyphicon-pencil"
        },</v>
      </c>
      <c r="H248" s="68" t="str">
        <f ca="1">SUBSTITUTE(SUBSTITUTE(SUBSTITUTE(SUBSTITUTE(SUBSTITUTE(SUBSTITUTE(SUBSTITUTE(SUBSTITUTE(
TRIM(CLEAN(Table_Text[[#This Row],[Config]])),
" {","{"),
"{ ","{"),
" }","}"),
"} ","}"),
" [","["),
"[ ","["),
" ]","]"),
"] ","]")</f>
        <v>"editButton":{"text": "Edit quote", "icon": "glyphicon glyphicon-pencil"},</v>
      </c>
      <c r="I24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 quote",</v>
      </c>
      <c r="J248" s="26" t="str">
        <f ca="1">SUBSTITUTE(SUBSTITUTE(SUBSTITUTE(SUBSTITUTE(SUBSTITUTE(SUBSTITUTE(SUBSTITUTE(SUBSTITUTE(
TRIM(CLEAN(Table_Text[[#This Row],[Quote]])),
" {","{"),
"{ ","{"),
" }","}"),
"} ","}"),
" [","["),
"[ ","["),
" ]","]"),
"] ","]")</f>
        <v>"editButton": "Edit quote",</v>
      </c>
      <c r="K248" s="236" t="s">
        <v>914</v>
      </c>
      <c r="L248" s="51" t="s">
        <v>915</v>
      </c>
    </row>
    <row r="249" spans="2:12" s="22" customFormat="1" ht="21" customHeight="1">
      <c r="B249" s="27" t="s">
        <v>620</v>
      </c>
      <c r="C249" s="27"/>
      <c r="D24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24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249" s="26" t="str">
        <f ca="1">IF(Table_Text[[#This Row],[Header]]="Yes","",IF(Table_Text[[#This Row],[Property]]&lt;&gt;"",SUBSTITUTE(Table_Text[[#This Row],[Type]]," ","")&amp;SUBSTITUTE(Table_Text[[#This Row],[Property]]," ",""),""))</f>
        <v>EndorsementCustomerApprovedEnquiryButton</v>
      </c>
      <c r="G24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v>
      </c>
      <c r="H249" s="68" t="str">
        <f ca="1">SUBSTITUTE(SUBSTITUTE(SUBSTITUTE(SUBSTITUTE(SUBSTITUTE(SUBSTITUTE(SUBSTITUTE(SUBSTITUTE(
TRIM(CLEAN(Table_Text[[#This Row],[Config]])),
" {","{"),
"{ ","{"),
" }","}"),
"} ","}"),
" [","["),
"[ ","["),
" ]","]"),
"] ","]")</f>
        <v>"enquiryButton":{"text": "Request a call-back", "icon": "glyphicon glyphicon-earphone"},</v>
      </c>
      <c r="I24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v>
      </c>
      <c r="J249" s="26" t="str">
        <f ca="1">SUBSTITUTE(SUBSTITUTE(SUBSTITUTE(SUBSTITUTE(SUBSTITUTE(SUBSTITUTE(SUBSTITUTE(SUBSTITUTE(
TRIM(CLEAN(Table_Text[[#This Row],[Quote]])),
" {","{"),
"{ ","{"),
" }","}"),
"} ","}"),
" [","["),
"[ ","["),
" ]","]"),
"] ","]")</f>
        <v>"enquiryButton": "Request a call-back",</v>
      </c>
      <c r="K249" s="167" t="s">
        <v>622</v>
      </c>
      <c r="L249" s="171" t="s">
        <v>623</v>
      </c>
    </row>
    <row r="250" spans="2:12" s="22" customFormat="1" ht="21" customHeight="1">
      <c r="B250" s="28" t="s">
        <v>1120</v>
      </c>
      <c r="C250" s="27"/>
      <c r="D25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25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proceedButton</v>
      </c>
      <c r="F250" s="26" t="str">
        <f ca="1">IF(Table_Text[[#This Row],[Header]]="Yes","",IF(Table_Text[[#This Row],[Property]]&lt;&gt;"",SUBSTITUTE(Table_Text[[#This Row],[Type]]," ","")&amp;SUBSTITUTE(Table_Text[[#This Row],[Property]]," ",""),""))</f>
        <v>EndorsementCustomerApprovedProceedButton</v>
      </c>
      <c r="G25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"proceedButton": {
            "text": "Proceed",
            "icon": "glyphicon glyphicon-arrow-right"
        }
    },</v>
      </c>
      <c r="H250" s="68" t="str">
        <f ca="1">SUBSTITUTE(SUBSTITUTE(SUBSTITUTE(SUBSTITUTE(SUBSTITUTE(SUBSTITUTE(SUBSTITUTE(SUBSTITUTE(
TRIM(CLEAN(Table_Text[[#This Row],[Config]])),
" {","{"),
"{ ","{"),
" }","}"),
"} ","}"),
" [","["),
"[ ","["),
" ]","]"),
"] ","]")</f>
        <v>"proceedButton":{"text": "Proceed", "icon": "glyphicon glyphicon-arrow-right"}},</v>
      </c>
      <c r="I25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"proceedButton": "Proceed"
    },</v>
      </c>
      <c r="J250" s="26" t="str">
        <f ca="1">SUBSTITUTE(SUBSTITUTE(SUBSTITUTE(SUBSTITUTE(SUBSTITUTE(SUBSTITUTE(SUBSTITUTE(SUBSTITUTE(
TRIM(CLEAN(Table_Text[[#This Row],[Quote]])),
" {","{"),
"{ ","{"),
" }","}"),
"} ","}"),
" [","["),
"[ ","["),
" ]","]"),
"] ","]")</f>
        <v>"proceedButton": "Proceed"},</v>
      </c>
      <c r="K250" s="167" t="s">
        <v>619</v>
      </c>
      <c r="L250" s="237" t="s">
        <v>916</v>
      </c>
    </row>
    <row r="251" spans="2:12" s="22" customFormat="1" ht="21" customHeight="1" thickBot="1">
      <c r="B251" s="219" t="s">
        <v>938</v>
      </c>
      <c r="C251" s="219" t="s">
        <v>60</v>
      </c>
      <c r="D251"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51"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endorsementCustomerReturned</v>
      </c>
      <c r="F251" s="219" t="str">
        <f>IF(Table_Text[[#This Row],[Header]]="Yes","",IF(Table_Text[[#This Row],[Property]]&lt;&gt;"",SUBSTITUTE(Table_Text[[#This Row],[Type]]," ","")&amp;SUBSTITUTE(Table_Text[[#This Row],[Property]]," ",""),""))</f>
        <v/>
      </c>
      <c r="G251"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"endorsementCustomerReturned": {</v>
      </c>
      <c r="H251" s="219" t="str">
        <f ca="1">SUBSTITUTE(SUBSTITUTE(SUBSTITUTE(SUBSTITUTE(SUBSTITUTE(SUBSTITUTE(SUBSTITUTE(SUBSTITUTE(
TRIM(CLEAN(Table_Text[[#This Row],[Config]])),
" {","{"),
"{ ","{"),
" }","}"),
"} ","}"),
" [","["),
"[ ","["),
" ]","]"),
"] ","]")</f>
        <v>"endorsementCustomerReturned":{</v>
      </c>
      <c r="I251"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"endorsementCustomerReturned": {</v>
      </c>
      <c r="J251" s="219" t="str">
        <f ca="1">SUBSTITUTE(SUBSTITUTE(SUBSTITUTE(SUBSTITUTE(SUBSTITUTE(SUBSTITUTE(SUBSTITUTE(SUBSTITUTE(
TRIM(CLEAN(Table_Text[[#This Row],[Quote]])),
" {","{"),
"{ ","{"),
" }","}"),
"} ","}"),
" [","["),
"[ ","["),
" ]","]"),
"] ","]")</f>
        <v>"endorsementCustomerReturned":{</v>
      </c>
      <c r="K251" s="219"/>
      <c r="L251" s="69"/>
    </row>
    <row r="252" spans="2:12" s="22" customFormat="1" ht="21" hidden="1" customHeight="1">
      <c r="B252" s="27"/>
      <c r="C252" s="27"/>
      <c r="D25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25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52" s="26" t="str">
        <f>IF(Table_Text[[#This Row],[Header]]="Yes","",IF(Table_Text[[#This Row],[Property]]&lt;&gt;"",SUBSTITUTE(Table_Text[[#This Row],[Type]]," ","")&amp;SUBSTITUTE(Table_Text[[#This Row],[Property]]," ",""),""))</f>
        <v/>
      </c>
      <c r="G25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52" s="68" t="str">
        <f ca="1">SUBSTITUTE(SUBSTITUTE(SUBSTITUTE(SUBSTITUTE(SUBSTITUTE(SUBSTITUTE(SUBSTITUTE(SUBSTITUTE(
TRIM(CLEAN(Table_Text[[#This Row],[Config]])),
" {","{"),
"{ ","{"),
" }","}"),
"} ","}"),
" [","["),
"[ ","["),
" ]","]"),
"] ","]")</f>
        <v/>
      </c>
      <c r="I25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52" s="26" t="str">
        <f ca="1">SUBSTITUTE(SUBSTITUTE(SUBSTITUTE(SUBSTITUTE(SUBSTITUTE(SUBSTITUTE(SUBSTITUTE(SUBSTITUTE(
TRIM(CLEAN(Table_Text[[#This Row],[Quote]])),
" {","{"),
"{ ","{"),
" }","}"),
"} ","}"),
" [","["),
"[ ","["),
" ]","]"),
"] ","]")</f>
        <v/>
      </c>
      <c r="K252" s="26"/>
      <c r="L252" s="52"/>
    </row>
    <row r="253" spans="2:12" s="22" customFormat="1" ht="21" customHeight="1">
      <c r="B253" s="167" t="s">
        <v>612</v>
      </c>
      <c r="C253" s="27"/>
      <c r="D25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25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53" s="26" t="str">
        <f ca="1">IF(Table_Text[[#This Row],[Header]]="Yes","",IF(Table_Text[[#This Row],[Property]]&lt;&gt;"",SUBSTITUTE(Table_Text[[#This Row],[Type]]," ","")&amp;SUBSTITUTE(Table_Text[[#This Row],[Property]]," ",""),""))</f>
        <v>EndorsementCustomerReturnedTopHeading</v>
      </c>
      <c r="G25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53" s="68" t="str">
        <f ca="1">SUBSTITUTE(SUBSTITUTE(SUBSTITUTE(SUBSTITUTE(SUBSTITUTE(SUBSTITUTE(SUBSTITUTE(SUBSTITUTE(
TRIM(CLEAN(Table_Text[[#This Row],[Config]])),
" {","{"),
"{ ","{"),
" }","}"),
"} ","}"),
" [","["),
"[ ","["),
" ]","]"),
"] ","]")</f>
        <v>"topHeading":{"text": "ACSIS Professional Indemnity"},</v>
      </c>
      <c r="I25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53" s="26" t="str">
        <f ca="1">SUBSTITUTE(SUBSTITUTE(SUBSTITUTE(SUBSTITUTE(SUBSTITUTE(SUBSTITUTE(SUBSTITUTE(SUBSTITUTE(
TRIM(CLEAN(Table_Text[[#This Row],[Quote]])),
" {","{"),
"{ ","{"),
" }","}"),
"} ","}"),
" [","["),
"[ ","["),
" ]","]"),
"] ","]")</f>
        <v>"topHeading": "ACSIS Professional Indemnity",</v>
      </c>
      <c r="K253" s="26"/>
      <c r="L253" s="52" t="str">
        <f>L19</f>
        <v>ACSIS Professional Indemnity</v>
      </c>
    </row>
    <row r="254" spans="2:12" s="22" customFormat="1" ht="21" customHeight="1">
      <c r="B254" s="246" t="s">
        <v>377</v>
      </c>
      <c r="C254" s="27"/>
      <c r="D25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25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54" s="26" t="str">
        <f ca="1">IF(Table_Text[[#This Row],[Header]]="Yes","",IF(Table_Text[[#This Row],[Property]]&lt;&gt;"",SUBSTITUTE(Table_Text[[#This Row],[Type]]," ","")&amp;SUBSTITUTE(Table_Text[[#This Row],[Property]]," ",""),""))</f>
        <v>EndorsementCustomerReturnedHeading</v>
      </c>
      <c r="G25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"We need more information"
        },</v>
      </c>
      <c r="H254" s="68" t="str">
        <f ca="1">SUBSTITUTE(SUBSTITUTE(SUBSTITUTE(SUBSTITUTE(SUBSTITUTE(SUBSTITUTE(SUBSTITUTE(SUBSTITUTE(
TRIM(CLEAN(Table_Text[[#This Row],[Config]])),
" {","{"),
"{ ","{"),
" }","}"),
"} ","}"),
" [","["),
"[ ","["),
" ]","]"),
"] ","]")</f>
        <v>"heading":{"text": "We need more information"},</v>
      </c>
      <c r="I25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"We need more information",</v>
      </c>
      <c r="J254" s="26" t="str">
        <f ca="1">SUBSTITUTE(SUBSTITUTE(SUBSTITUTE(SUBSTITUTE(SUBSTITUTE(SUBSTITUTE(SUBSTITUTE(SUBSTITUTE(
TRIM(CLEAN(Table_Text[[#This Row],[Quote]])),
" {","{"),
"{ ","{"),
" }","}"),
"} ","}"),
" [","["),
"[ ","["),
" ]","]"),
"] ","]")</f>
        <v>"heading": "We need more information",</v>
      </c>
      <c r="K254" s="26"/>
      <c r="L254" s="52" t="s">
        <v>954</v>
      </c>
    </row>
    <row r="255" spans="2:12" s="22" customFormat="1" ht="21" customHeight="1">
      <c r="B255" s="246" t="s">
        <v>37</v>
      </c>
      <c r="C255" s="27"/>
      <c r="D25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25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55" s="26" t="str">
        <f ca="1">IF(Table_Text[[#This Row],[Header]]="Yes","",IF(Table_Text[[#This Row],[Property]]&lt;&gt;"",SUBSTITUTE(Table_Text[[#This Row],[Type]]," ","")&amp;SUBSTITUTE(Table_Text[[#This Row],[Property]]," ",""),""))</f>
        <v>EndorsementCustomerReturnedText</v>
      </c>
      <c r="G25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has been assessed by an underwriter, however we require some more information from you before we can proceed."
        },</v>
      </c>
      <c r="H255" s="68" t="str">
        <f ca="1">SUBSTITUTE(SUBSTITUTE(SUBSTITUTE(SUBSTITUTE(SUBSTITUTE(SUBSTITUTE(SUBSTITUTE(SUBSTITUTE(
TRIM(CLEAN(Table_Text[[#This Row],[Config]])),
" {","{"),
"{ ","{"),
" }","}"),
"} ","}"),
" [","["),
"[ ","["),
" ]","]"),
"] ","]")</f>
        <v>"text":{"text": "Your quote has been assessed by an underwriter, however we require some more information from you before we can proceed."},</v>
      </c>
      <c r="I25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has been assessed by an underwriter, however we require some more information from you before we can proceed.",</v>
      </c>
      <c r="J255" s="26" t="str">
        <f ca="1">SUBSTITUTE(SUBSTITUTE(SUBSTITUTE(SUBSTITUTE(SUBSTITUTE(SUBSTITUTE(SUBSTITUTE(SUBSTITUTE(
TRIM(CLEAN(Table_Text[[#This Row],[Quote]])),
" {","{"),
"{ ","{"),
" }","}"),
"} ","}"),
" [","["),
"[ ","["),
" ]","]"),
"] ","]")</f>
        <v>"text": "Your quote has been assessed by an underwriter, however we require some more information from you before we can proceed.",</v>
      </c>
      <c r="K255" s="26"/>
      <c r="L255" s="52" t="s">
        <v>955</v>
      </c>
    </row>
    <row r="256" spans="2:12" s="22" customFormat="1" ht="21" customHeight="1">
      <c r="B256" s="27" t="s">
        <v>910</v>
      </c>
      <c r="C256" s="27"/>
      <c r="D25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25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256" s="26" t="str">
        <f ca="1">IF(Table_Text[[#This Row],[Header]]="Yes","",IF(Table_Text[[#This Row],[Property]]&lt;&gt;"",SUBSTITUTE(Table_Text[[#This Row],[Type]]," ","")&amp;SUBSTITUTE(Table_Text[[#This Row],[Property]]," ",""),""))</f>
        <v>EndorsementCustomerReturnedEditButton</v>
      </c>
      <c r="G25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quote",
            "icon": "glyphicon glyphicon-pencil"
        },</v>
      </c>
      <c r="H256" s="68" t="str">
        <f ca="1">SUBSTITUTE(SUBSTITUTE(SUBSTITUTE(SUBSTITUTE(SUBSTITUTE(SUBSTITUTE(SUBSTITUTE(SUBSTITUTE(
TRIM(CLEAN(Table_Text[[#This Row],[Config]])),
" {","{"),
"{ ","{"),
" }","}"),
"} ","}"),
" [","["),
"[ ","["),
" ]","]"),
"] ","]")</f>
        <v>"editButton":{"text": "Edit quote", "icon": "glyphicon glyphicon-pencil"},</v>
      </c>
      <c r="I25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 quote",</v>
      </c>
      <c r="J256" s="26" t="str">
        <f ca="1">SUBSTITUTE(SUBSTITUTE(SUBSTITUTE(SUBSTITUTE(SUBSTITUTE(SUBSTITUTE(SUBSTITUTE(SUBSTITUTE(
TRIM(CLEAN(Table_Text[[#This Row],[Quote]])),
" {","{"),
"{ ","{"),
" }","}"),
"} ","}"),
" [","["),
"[ ","["),
" ]","]"),
"] ","]")</f>
        <v>"editButton": "Edit quote",</v>
      </c>
      <c r="K256" s="236" t="s">
        <v>914</v>
      </c>
      <c r="L256" s="52" t="s">
        <v>915</v>
      </c>
    </row>
    <row r="257" spans="2:12" s="22" customFormat="1" ht="21" customHeight="1">
      <c r="B257" s="27" t="s">
        <v>620</v>
      </c>
      <c r="C257" s="27"/>
      <c r="D25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25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257" s="26" t="str">
        <f ca="1">IF(Table_Text[[#This Row],[Header]]="Yes","",IF(Table_Text[[#This Row],[Property]]&lt;&gt;"",SUBSTITUTE(Table_Text[[#This Row],[Type]]," ","")&amp;SUBSTITUTE(Table_Text[[#This Row],[Property]]," ",""),""))</f>
        <v>EndorsementCustomerReturnedEnquiryButton</v>
      </c>
      <c r="G25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257" s="68" t="str">
        <f ca="1">SUBSTITUTE(SUBSTITUTE(SUBSTITUTE(SUBSTITUTE(SUBSTITUTE(SUBSTITUTE(SUBSTITUTE(SUBSTITUTE(
TRIM(CLEAN(Table_Text[[#This Row],[Config]])),
" {","{"),
"{ ","{"),
" }","}"),
"} ","}"),
" [","["),
"[ ","["),
" ]","]"),
"] ","]")</f>
        <v>"enquiryButton":{"text": "Request a call-back", "icon": "glyphicon glyphicon-earphone"}},</v>
      </c>
      <c r="I25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257" s="26" t="str">
        <f ca="1">SUBSTITUTE(SUBSTITUTE(SUBSTITUTE(SUBSTITUTE(SUBSTITUTE(SUBSTITUTE(SUBSTITUTE(SUBSTITUTE(
TRIM(CLEAN(Table_Text[[#This Row],[Quote]])),
" {","{"),
"{ ","{"),
" }","}"),
"} ","}"),
" [","["),
"[ ","["),
" ]","]"),
"] ","]")</f>
        <v>"enquiryButton": "Request a call-back"},</v>
      </c>
      <c r="K257" s="167" t="s">
        <v>622</v>
      </c>
      <c r="L257" s="171" t="s">
        <v>623</v>
      </c>
    </row>
    <row r="258" spans="2:12" s="22" customFormat="1" ht="21" customHeight="1" thickBot="1">
      <c r="B258" s="219" t="s">
        <v>939</v>
      </c>
      <c r="C258" s="219" t="s">
        <v>60</v>
      </c>
      <c r="D258"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58"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endorsementCustomerDeclined</v>
      </c>
      <c r="F258" s="219" t="str">
        <f>IF(Table_Text[[#This Row],[Header]]="Yes","",IF(Table_Text[[#This Row],[Property]]&lt;&gt;"",SUBSTITUTE(Table_Text[[#This Row],[Type]]," ","")&amp;SUBSTITUTE(Table_Text[[#This Row],[Property]]," ",""),""))</f>
        <v/>
      </c>
      <c r="G258"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"endorsementCustomerDeclined": {</v>
      </c>
      <c r="H258" s="219" t="str">
        <f ca="1">SUBSTITUTE(SUBSTITUTE(SUBSTITUTE(SUBSTITUTE(SUBSTITUTE(SUBSTITUTE(SUBSTITUTE(SUBSTITUTE(
TRIM(CLEAN(Table_Text[[#This Row],[Config]])),
" {","{"),
"{ ","{"),
" }","}"),
"} ","}"),
" [","["),
"[ ","["),
" ]","]"),
"] ","]")</f>
        <v>"endorsementCustomerDeclined":{</v>
      </c>
      <c r="I258"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"endorsementCustomerDeclined": {</v>
      </c>
      <c r="J258" s="219" t="str">
        <f ca="1">SUBSTITUTE(SUBSTITUTE(SUBSTITUTE(SUBSTITUTE(SUBSTITUTE(SUBSTITUTE(SUBSTITUTE(SUBSTITUTE(
TRIM(CLEAN(Table_Text[[#This Row],[Quote]])),
" {","{"),
"{ ","{"),
" }","}"),
"} ","}"),
" [","["),
"[ ","["),
" ]","]"),
"] ","]")</f>
        <v>"endorsementCustomerDeclined":{</v>
      </c>
      <c r="K258" s="219"/>
      <c r="L258" s="69"/>
    </row>
    <row r="259" spans="2:12" s="22" customFormat="1" ht="21" hidden="1" customHeight="1">
      <c r="B259" s="27"/>
      <c r="C259" s="27"/>
      <c r="D25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2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59" s="26" t="str">
        <f>IF(Table_Text[[#This Row],[Header]]="Yes","",IF(Table_Text[[#This Row],[Property]]&lt;&gt;"",SUBSTITUTE(Table_Text[[#This Row],[Type]]," ","")&amp;SUBSTITUTE(Table_Text[[#This Row],[Property]]," ",""),""))</f>
        <v/>
      </c>
      <c r="G2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59" s="68" t="str">
        <f ca="1">SUBSTITUTE(SUBSTITUTE(SUBSTITUTE(SUBSTITUTE(SUBSTITUTE(SUBSTITUTE(SUBSTITUTE(SUBSTITUTE(
TRIM(CLEAN(Table_Text[[#This Row],[Config]])),
" {","{"),
"{ ","{"),
" }","}"),
"} ","}"),
" [","["),
"[ ","["),
" ]","]"),
"] ","]")</f>
        <v/>
      </c>
      <c r="I25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59" s="26" t="str">
        <f ca="1">SUBSTITUTE(SUBSTITUTE(SUBSTITUTE(SUBSTITUTE(SUBSTITUTE(SUBSTITUTE(SUBSTITUTE(SUBSTITUTE(
TRIM(CLEAN(Table_Text[[#This Row],[Quote]])),
" {","{"),
"{ ","{"),
" }","}"),
"} ","}"),
" [","["),
"[ ","["),
" ]","]"),
"] ","]")</f>
        <v/>
      </c>
      <c r="K259" s="26"/>
      <c r="L259" s="52"/>
    </row>
    <row r="260" spans="2:12" s="22" customFormat="1" ht="21" customHeight="1">
      <c r="B260" s="167" t="s">
        <v>612</v>
      </c>
      <c r="C260" s="27"/>
      <c r="D26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26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60" s="26" t="str">
        <f ca="1">IF(Table_Text[[#This Row],[Header]]="Yes","",IF(Table_Text[[#This Row],[Property]]&lt;&gt;"",SUBSTITUTE(Table_Text[[#This Row],[Type]]," ","")&amp;SUBSTITUTE(Table_Text[[#This Row],[Property]]," ",""),""))</f>
        <v>EndorsementCustomerDeclinedTopHeading</v>
      </c>
      <c r="G26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60" s="68" t="str">
        <f ca="1">SUBSTITUTE(SUBSTITUTE(SUBSTITUTE(SUBSTITUTE(SUBSTITUTE(SUBSTITUTE(SUBSTITUTE(SUBSTITUTE(
TRIM(CLEAN(Table_Text[[#This Row],[Config]])),
" {","{"),
"{ ","{"),
" }","}"),
"} ","}"),
" [","["),
"[ ","["),
" ]","]"),
"] ","]")</f>
        <v>"topHeading":{"text": "ACSIS Professional Indemnity"},</v>
      </c>
      <c r="I26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60" s="26" t="str">
        <f ca="1">SUBSTITUTE(SUBSTITUTE(SUBSTITUTE(SUBSTITUTE(SUBSTITUTE(SUBSTITUTE(SUBSTITUTE(SUBSTITUTE(
TRIM(CLEAN(Table_Text[[#This Row],[Quote]])),
" {","{"),
"{ ","{"),
" }","}"),
"} ","}"),
" [","["),
"[ ","["),
" ]","]"),
"] ","]")</f>
        <v>"topHeading": "ACSIS Professional Indemnity",</v>
      </c>
      <c r="K260" s="26"/>
      <c r="L260" s="52" t="str">
        <f>L19</f>
        <v>ACSIS Professional Indemnity</v>
      </c>
    </row>
    <row r="261" spans="2:12" s="22" customFormat="1" ht="21" customHeight="1">
      <c r="B261" s="246" t="s">
        <v>377</v>
      </c>
      <c r="C261" s="27"/>
      <c r="D26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26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61" s="26" t="str">
        <f ca="1">IF(Table_Text[[#This Row],[Header]]="Yes","",IF(Table_Text[[#This Row],[Property]]&lt;&gt;"",SUBSTITUTE(Table_Text[[#This Row],[Type]]," ","")&amp;SUBSTITUTE(Table_Text[[#This Row],[Property]]," ",""),""))</f>
        <v>EndorsementCustomerDeclinedHeading</v>
      </c>
      <c r="G26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Declined"
        },</v>
      </c>
      <c r="H261" s="68" t="str">
        <f ca="1">SUBSTITUTE(SUBSTITUTE(SUBSTITUTE(SUBSTITUTE(SUBSTITUTE(SUBSTITUTE(SUBSTITUTE(SUBSTITUTE(
TRIM(CLEAN(Table_Text[[#This Row],[Config]])),
" {","{"),
"{ ","{"),
" }","}"),
"} ","}"),
" [","["),
"[ ","["),
" ]","]"),
"] ","]")</f>
        <v>"heading":{"text": "Quote Declined"},</v>
      </c>
      <c r="I26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Declined",</v>
      </c>
      <c r="J261" s="26" t="str">
        <f ca="1">SUBSTITUTE(SUBSTITUTE(SUBSTITUTE(SUBSTITUTE(SUBSTITUTE(SUBSTITUTE(SUBSTITUTE(SUBSTITUTE(
TRIM(CLEAN(Table_Text[[#This Row],[Quote]])),
" {","{"),
"{ ","{"),
" }","}"),
"} ","}"),
" [","["),
"[ ","["),
" ]","]"),
"] ","]")</f>
        <v>"heading": "Quote Declined",</v>
      </c>
      <c r="K261" s="26"/>
      <c r="L261" s="52" t="s">
        <v>596</v>
      </c>
    </row>
    <row r="262" spans="2:12" s="22" customFormat="1" ht="21" customHeight="1">
      <c r="B262" s="246" t="s">
        <v>37</v>
      </c>
      <c r="C262" s="27"/>
      <c r="D26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26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62" s="26" t="str">
        <f ca="1">IF(Table_Text[[#This Row],[Header]]="Yes","",IF(Table_Text[[#This Row],[Property]]&lt;&gt;"",SUBSTITUTE(Table_Text[[#This Row],[Type]]," ","")&amp;SUBSTITUTE(Table_Text[[#This Row],[Property]]," ",""),""))</f>
        <v>EndorsementCustomerDeclinedText</v>
      </c>
      <c r="G26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
        },</v>
      </c>
      <c r="H262" s="68" t="str">
        <f ca="1">SUBSTITUTE(SUBSTITUTE(SUBSTITUTE(SUBSTITUTE(SUBSTITUTE(SUBSTITUTE(SUBSTITUTE(SUBSTITUTE(
TRIM(CLEAN(Table_Text[[#This Row],[Config]])),
" {","{"),
"{ ","{"),
" }","}"),
"} ","}"),
" [","["),
"[ ","["),
" ]","]"),
"] ","]")</f>
        <v>"text":{"text": "The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v>
      </c>
      <c r="I26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v>
      </c>
      <c r="J262" s="26" t="str">
        <f ca="1">SUBSTITUTE(SUBSTITUTE(SUBSTITUTE(SUBSTITUTE(SUBSTITUTE(SUBSTITUTE(SUBSTITUTE(SUBSTITUTE(
TRIM(CLEAN(Table_Text[[#This Row],[Quote]])),
" {","{"),
"{ ","{"),
" }","}"),
"} ","}"),
" [","["),
"[ ","["),
" ]","]"),
"] ","]")</f>
        <v>"text": "The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v>
      </c>
      <c r="K262" s="26"/>
      <c r="L262" s="52" t="s">
        <v>953</v>
      </c>
    </row>
    <row r="263" spans="2:12" s="22" customFormat="1" ht="21" customHeight="1">
      <c r="B263" s="27" t="s">
        <v>620</v>
      </c>
      <c r="C263" s="27"/>
      <c r="D26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26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263" s="26" t="str">
        <f ca="1">IF(Table_Text[[#This Row],[Header]]="Yes","",IF(Table_Text[[#This Row],[Property]]&lt;&gt;"",SUBSTITUTE(Table_Text[[#This Row],[Type]]," ","")&amp;SUBSTITUTE(Table_Text[[#This Row],[Property]]," ",""),""))</f>
        <v>EndorsementCustomerDeclinedEnquiryButton</v>
      </c>
      <c r="G26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263" s="68" t="str">
        <f ca="1">SUBSTITUTE(SUBSTITUTE(SUBSTITUTE(SUBSTITUTE(SUBSTITUTE(SUBSTITUTE(SUBSTITUTE(SUBSTITUTE(
TRIM(CLEAN(Table_Text[[#This Row],[Config]])),
" {","{"),
"{ ","{"),
" }","}"),
"} ","}"),
" [","["),
"[ ","["),
" ]","]"),
"] ","]")</f>
        <v>"enquiryButton":{"text": "Request a call-back", "icon": "glyphicon glyphicon-earphone"}},</v>
      </c>
      <c r="I26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263" s="26" t="str">
        <f ca="1">SUBSTITUTE(SUBSTITUTE(SUBSTITUTE(SUBSTITUTE(SUBSTITUTE(SUBSTITUTE(SUBSTITUTE(SUBSTITUTE(
TRIM(CLEAN(Table_Text[[#This Row],[Quote]])),
" {","{"),
"{ ","{"),
" }","}"),
"} ","}"),
" [","["),
"[ ","["),
" ]","]"),
"] ","]")</f>
        <v>"enquiryButton": "Request a call-back"},</v>
      </c>
      <c r="K263" s="167" t="s">
        <v>622</v>
      </c>
      <c r="L263" s="171" t="s">
        <v>623</v>
      </c>
    </row>
    <row r="264" spans="2:12" s="22" customFormat="1" ht="21" customHeight="1" thickBot="1">
      <c r="B264" s="219" t="s">
        <v>940</v>
      </c>
      <c r="C264" s="219" t="s">
        <v>60</v>
      </c>
      <c r="D264"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64"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endorsementUnderwriterPerform</v>
      </c>
      <c r="F264" s="219" t="str">
        <f>IF(Table_Text[[#This Row],[Header]]="Yes","",IF(Table_Text[[#This Row],[Property]]&lt;&gt;"",SUBSTITUTE(Table_Text[[#This Row],[Type]]," ","")&amp;SUBSTITUTE(Table_Text[[#This Row],[Property]]," ",""),""))</f>
        <v/>
      </c>
      <c r="G264"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"endorsementUnderwriterPerform": {</v>
      </c>
      <c r="H264" s="219" t="str">
        <f ca="1">SUBSTITUTE(SUBSTITUTE(SUBSTITUTE(SUBSTITUTE(SUBSTITUTE(SUBSTITUTE(SUBSTITUTE(SUBSTITUTE(
TRIM(CLEAN(Table_Text[[#This Row],[Config]])),
" {","{"),
"{ ","{"),
" }","}"),
"} ","}"),
" [","["),
"[ ","["),
" ]","]"),
"] ","]")</f>
        <v>"endorsementUnderwriterPerform":{</v>
      </c>
      <c r="I264"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"endorsementUnderwriterPerform": {</v>
      </c>
      <c r="J264" s="219" t="str">
        <f ca="1">SUBSTITUTE(SUBSTITUTE(SUBSTITUTE(SUBSTITUTE(SUBSTITUTE(SUBSTITUTE(SUBSTITUTE(SUBSTITUTE(
TRIM(CLEAN(Table_Text[[#This Row],[Quote]])),
" {","{"),
"{ ","{"),
" }","}"),
"} ","}"),
" [","["),
"[ ","["),
" ]","]"),
"] ","]")</f>
        <v>"endorsementUnderwriterPerform":{</v>
      </c>
      <c r="K264" s="219"/>
      <c r="L264" s="69"/>
    </row>
    <row r="265" spans="2:12" s="22" customFormat="1" ht="21" hidden="1" customHeight="1">
      <c r="B265" s="27"/>
      <c r="C265" s="27"/>
      <c r="D26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26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65" s="26" t="str">
        <f>IF(Table_Text[[#This Row],[Header]]="Yes","",IF(Table_Text[[#This Row],[Property]]&lt;&gt;"",SUBSTITUTE(Table_Text[[#This Row],[Type]]," ","")&amp;SUBSTITUTE(Table_Text[[#This Row],[Property]]," ",""),""))</f>
        <v/>
      </c>
      <c r="G26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65" s="68" t="str">
        <f ca="1">SUBSTITUTE(SUBSTITUTE(SUBSTITUTE(SUBSTITUTE(SUBSTITUTE(SUBSTITUTE(SUBSTITUTE(SUBSTITUTE(
TRIM(CLEAN(Table_Text[[#This Row],[Config]])),
" {","{"),
"{ ","{"),
" }","}"),
"} ","}"),
" [","["),
"[ ","["),
" ]","]"),
"] ","]")</f>
        <v/>
      </c>
      <c r="I26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65" s="26" t="str">
        <f ca="1">SUBSTITUTE(SUBSTITUTE(SUBSTITUTE(SUBSTITUTE(SUBSTITUTE(SUBSTITUTE(SUBSTITUTE(SUBSTITUTE(
TRIM(CLEAN(Table_Text[[#This Row],[Quote]])),
" {","{"),
"{ ","{"),
" }","}"),
"} ","}"),
" [","["),
"[ ","["),
" ]","]"),
"] ","]")</f>
        <v/>
      </c>
      <c r="K265" s="26"/>
      <c r="L265" s="52"/>
    </row>
    <row r="266" spans="2:12" s="22" customFormat="1" ht="21" customHeight="1">
      <c r="B266" s="167" t="s">
        <v>612</v>
      </c>
      <c r="C266" s="27"/>
      <c r="D26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26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66" s="26" t="str">
        <f ca="1">IF(Table_Text[[#This Row],[Header]]="Yes","",IF(Table_Text[[#This Row],[Property]]&lt;&gt;"",SUBSTITUTE(Table_Text[[#This Row],[Type]]," ","")&amp;SUBSTITUTE(Table_Text[[#This Row],[Property]]," ",""),""))</f>
        <v>EndorsementUnderwriterPerformTopHeading</v>
      </c>
      <c r="G26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66" s="68" t="str">
        <f ca="1">SUBSTITUTE(SUBSTITUTE(SUBSTITUTE(SUBSTITUTE(SUBSTITUTE(SUBSTITUTE(SUBSTITUTE(SUBSTITUTE(
TRIM(CLEAN(Table_Text[[#This Row],[Config]])),
" {","{"),
"{ ","{"),
" }","}"),
"} ","}"),
" [","["),
"[ ","["),
" ]","]"),
"] ","]")</f>
        <v>"topHeading":{"text": "ACSIS Professional Indemnity"},</v>
      </c>
      <c r="I26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66" s="26" t="str">
        <f ca="1">SUBSTITUTE(SUBSTITUTE(SUBSTITUTE(SUBSTITUTE(SUBSTITUTE(SUBSTITUTE(SUBSTITUTE(SUBSTITUTE(
TRIM(CLEAN(Table_Text[[#This Row],[Quote]])),
" {","{"),
"{ ","{"),
" }","}"),
"} ","}"),
" [","["),
"[ ","["),
" ]","]"),
"] ","]")</f>
        <v>"topHeading": "ACSIS Professional Indemnity",</v>
      </c>
      <c r="K266" s="26"/>
      <c r="L266" s="52" t="str">
        <f>L19</f>
        <v>ACSIS Professional Indemnity</v>
      </c>
    </row>
    <row r="267" spans="2:12" s="22" customFormat="1" ht="21" customHeight="1">
      <c r="B267" s="246" t="s">
        <v>377</v>
      </c>
      <c r="C267" s="27"/>
      <c r="D26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26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67" s="26" t="str">
        <f ca="1">IF(Table_Text[[#This Row],[Header]]="Yes","",IF(Table_Text[[#This Row],[Property]]&lt;&gt;"",SUBSTITUTE(Table_Text[[#This Row],[Type]]," ","")&amp;SUBSTITUTE(Table_Text[[#This Row],[Property]]," ",""),""))</f>
        <v>EndorsementUnderwriterPerformHeading</v>
      </c>
      <c r="G26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"Perform Endorsement"
        },</v>
      </c>
      <c r="H267" s="68" t="str">
        <f ca="1">SUBSTITUTE(SUBSTITUTE(SUBSTITUTE(SUBSTITUTE(SUBSTITUTE(SUBSTITUTE(SUBSTITUTE(SUBSTITUTE(
TRIM(CLEAN(Table_Text[[#This Row],[Config]])),
" {","{"),
"{ ","{"),
" }","}"),
"} ","}"),
" [","["),
"[ ","["),
" ]","]"),
"] ","]")</f>
        <v>"heading":{"text": "Perform Endorsement"},</v>
      </c>
      <c r="I26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"Perform Endorsement",</v>
      </c>
      <c r="J267" s="26" t="str">
        <f ca="1">SUBSTITUTE(SUBSTITUTE(SUBSTITUTE(SUBSTITUTE(SUBSTITUTE(SUBSTITUTE(SUBSTITUTE(SUBSTITUTE(
TRIM(CLEAN(Table_Text[[#This Row],[Quote]])),
" {","{"),
"{ ","{"),
" }","}"),
"} ","}"),
" [","["),
"[ ","["),
" ]","]"),
"] ","]")</f>
        <v>"heading": "Perform Endorsement",</v>
      </c>
      <c r="K267" s="26"/>
      <c r="L267" s="52" t="s">
        <v>952</v>
      </c>
    </row>
    <row r="268" spans="2:12" s="22" customFormat="1" ht="21" customHeight="1">
      <c r="B268" s="246" t="s">
        <v>37</v>
      </c>
      <c r="C268" s="27"/>
      <c r="D26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26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68" s="26" t="str">
        <f ca="1">IF(Table_Text[[#This Row],[Header]]="Yes","",IF(Table_Text[[#This Row],[Property]]&lt;&gt;"",SUBSTITUTE(Table_Text[[#This Row],[Type]]," ","")&amp;SUBSTITUTE(Table_Text[[#This Row],[Property]]," ",""),""))</f>
        <v>EndorsementUnderwriterPerformText</v>
      </c>
      <c r="G26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referred to an underwriter for endorsement. You may review the answers that have triggered the referral, and either adjust the relevant loading factors and endorse the quote, return the quote to the customer with comments, or decline the quote."
        },</v>
      </c>
      <c r="H268" s="68" t="str">
        <f ca="1">SUBSTITUTE(SUBSTITUTE(SUBSTITUTE(SUBSTITUTE(SUBSTITUTE(SUBSTITUTE(SUBSTITUTE(SUBSTITUTE(
TRIM(CLEAN(Table_Text[[#This Row],[Config]])),
" {","{"),
"{ ","{"),
" }","}"),
"} ","}"),
" [","["),
"[ ","["),
" ]","]"),
"] ","]")</f>
        <v>"text":{"text": "This quote has been referred to an underwriter for endorsement. You may review the answers that have triggered the referral, and either adjust the relevant loading factors and endorse the quote, return the quote to the customer with comments, or decline the quote."},</v>
      </c>
      <c r="I26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referred to an underwriter for endorsement. You may review the answers that have triggered the referral, and either adjust the relevant loading factors and endorse the quote, return the quote to the customer with comments, or decline the quote.",</v>
      </c>
      <c r="J268" s="26" t="str">
        <f ca="1">SUBSTITUTE(SUBSTITUTE(SUBSTITUTE(SUBSTITUTE(SUBSTITUTE(SUBSTITUTE(SUBSTITUTE(SUBSTITUTE(
TRIM(CLEAN(Table_Text[[#This Row],[Quote]])),
" {","{"),
"{ ","{"),
" }","}"),
"} ","}"),
" [","["),
"[ ","["),
" ]","]"),
"] ","]")</f>
        <v>"text": "This quote has been referred to an underwriter for endorsement. You may review the answers that have triggered the referral, and either adjust the relevant loading factors and endorse the quote, return the quote to the customer with comments, or decline the quote.",</v>
      </c>
      <c r="K268" s="26"/>
      <c r="L268" s="52" t="s">
        <v>951</v>
      </c>
    </row>
    <row r="269" spans="2:12" s="22" customFormat="1" ht="21" customHeight="1">
      <c r="B269" s="27" t="s">
        <v>930</v>
      </c>
      <c r="C269" s="27"/>
      <c r="D26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26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approveButton</v>
      </c>
      <c r="F269" s="26" t="str">
        <f ca="1">IF(Table_Text[[#This Row],[Header]]="Yes","",IF(Table_Text[[#This Row],[Property]]&lt;&gt;"",SUBSTITUTE(Table_Text[[#This Row],[Type]]," ","")&amp;SUBSTITUTE(Table_Text[[#This Row],[Property]]," ",""),""))</f>
        <v>EndorsementUnderwriterPerformApproveButton</v>
      </c>
      <c r="G26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"approveButton": {
            "text": "Approve"
        },</v>
      </c>
      <c r="H269" s="68" t="str">
        <f ca="1">SUBSTITUTE(SUBSTITUTE(SUBSTITUTE(SUBSTITUTE(SUBSTITUTE(SUBSTITUTE(SUBSTITUTE(SUBSTITUTE(
TRIM(CLEAN(Table_Text[[#This Row],[Config]])),
" {","{"),
"{ ","{"),
" }","}"),
"} ","}"),
" [","["),
"[ ","["),
" ]","]"),
"] ","]")</f>
        <v>"approveButton":{"text": "Approve"},</v>
      </c>
      <c r="I26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"approveButton": "Approve",</v>
      </c>
      <c r="J269" s="26" t="str">
        <f ca="1">SUBSTITUTE(SUBSTITUTE(SUBSTITUTE(SUBSTITUTE(SUBSTITUTE(SUBSTITUTE(SUBSTITUTE(SUBSTITUTE(
TRIM(CLEAN(Table_Text[[#This Row],[Quote]])),
" {","{"),
"{ ","{"),
" }","}"),
"} ","}"),
" [","["),
"[ ","["),
" ]","]"),
"] ","]")</f>
        <v>"approveButton": "Approve",</v>
      </c>
      <c r="K269" s="236"/>
      <c r="L269" s="52" t="s">
        <v>933</v>
      </c>
    </row>
    <row r="270" spans="2:12" s="22" customFormat="1" ht="21" customHeight="1">
      <c r="B270" s="27" t="s">
        <v>931</v>
      </c>
      <c r="C270" s="27"/>
      <c r="D27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27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returnButton</v>
      </c>
      <c r="F270" s="26" t="str">
        <f ca="1">IF(Table_Text[[#This Row],[Header]]="Yes","",IF(Table_Text[[#This Row],[Property]]&lt;&gt;"",SUBSTITUTE(Table_Text[[#This Row],[Type]]," ","")&amp;SUBSTITUTE(Table_Text[[#This Row],[Property]]," ",""),""))</f>
        <v>EndorsementUnderwriterPerformReturnButton</v>
      </c>
      <c r="G27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"returnButton": {
            "text": "Return"
        },</v>
      </c>
      <c r="H270" s="68" t="str">
        <f ca="1">SUBSTITUTE(SUBSTITUTE(SUBSTITUTE(SUBSTITUTE(SUBSTITUTE(SUBSTITUTE(SUBSTITUTE(SUBSTITUTE(
TRIM(CLEAN(Table_Text[[#This Row],[Config]])),
" {","{"),
"{ ","{"),
" }","}"),
"} ","}"),
" [","["),
"[ ","["),
" ]","]"),
"] ","]")</f>
        <v>"returnButton":{"text": "Return"},</v>
      </c>
      <c r="I27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"returnButton": "Return",</v>
      </c>
      <c r="J270" s="26" t="str">
        <f ca="1">SUBSTITUTE(SUBSTITUTE(SUBSTITUTE(SUBSTITUTE(SUBSTITUTE(SUBSTITUTE(SUBSTITUTE(SUBSTITUTE(
TRIM(CLEAN(Table_Text[[#This Row],[Quote]])),
" {","{"),
"{ ","{"),
" }","}"),
"} ","}"),
" [","["),
"[ ","["),
" ]","]"),
"] ","]")</f>
        <v>"returnButton": "Return",</v>
      </c>
      <c r="K270" s="167"/>
      <c r="L270" s="237" t="s">
        <v>934</v>
      </c>
    </row>
    <row r="271" spans="2:12" s="22" customFormat="1" ht="21" customHeight="1">
      <c r="B271" s="27" t="s">
        <v>932</v>
      </c>
      <c r="C271" s="27"/>
      <c r="D27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27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declineButton</v>
      </c>
      <c r="F271" s="26" t="str">
        <f ca="1">IF(Table_Text[[#This Row],[Header]]="Yes","",IF(Table_Text[[#This Row],[Property]]&lt;&gt;"",SUBSTITUTE(Table_Text[[#This Row],[Type]]," ","")&amp;SUBSTITUTE(Table_Text[[#This Row],[Property]]," ",""),""))</f>
        <v>EndorsementUnderwriterPerformDeclineButton</v>
      </c>
      <c r="G27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"declineButton": {
            "text": "Decline"
        }
    },</v>
      </c>
      <c r="H271" s="68" t="str">
        <f ca="1">SUBSTITUTE(SUBSTITUTE(SUBSTITUTE(SUBSTITUTE(SUBSTITUTE(SUBSTITUTE(SUBSTITUTE(SUBSTITUTE(
TRIM(CLEAN(Table_Text[[#This Row],[Config]])),
" {","{"),
"{ ","{"),
" }","}"),
"} ","}"),
" [","["),
"[ ","["),
" ]","]"),
"] ","]")</f>
        <v>"declineButton":{"text": "Decline"}},</v>
      </c>
      <c r="I27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"declineButton": "Decline"
    },</v>
      </c>
      <c r="J271" s="26" t="str">
        <f ca="1">SUBSTITUTE(SUBSTITUTE(SUBSTITUTE(SUBSTITUTE(SUBSTITUTE(SUBSTITUTE(SUBSTITUTE(SUBSTITUTE(
TRIM(CLEAN(Table_Text[[#This Row],[Quote]])),
" {","{"),
"{ ","{"),
" }","}"),
"} ","}"),
" [","["),
"[ ","["),
" ]","]"),
"] ","]")</f>
        <v>"declineButton": "Decline"},</v>
      </c>
      <c r="K271" s="26"/>
      <c r="L271" s="52" t="s">
        <v>187</v>
      </c>
    </row>
    <row r="272" spans="2:12" s="22" customFormat="1" ht="21" customHeight="1" thickBot="1">
      <c r="B272" s="219" t="s">
        <v>943</v>
      </c>
      <c r="C272" s="219" t="s">
        <v>60</v>
      </c>
      <c r="D272"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72"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endorsementUnderwriterApproved</v>
      </c>
      <c r="F272" s="219" t="str">
        <f>IF(Table_Text[[#This Row],[Header]]="Yes","",IF(Table_Text[[#This Row],[Property]]&lt;&gt;"",SUBSTITUTE(Table_Text[[#This Row],[Type]]," ","")&amp;SUBSTITUTE(Table_Text[[#This Row],[Property]]," ",""),""))</f>
        <v/>
      </c>
      <c r="G272"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"endorsementUnderwriterApproved": {</v>
      </c>
      <c r="H272" s="219" t="str">
        <f ca="1">SUBSTITUTE(SUBSTITUTE(SUBSTITUTE(SUBSTITUTE(SUBSTITUTE(SUBSTITUTE(SUBSTITUTE(SUBSTITUTE(
TRIM(CLEAN(Table_Text[[#This Row],[Config]])),
" {","{"),
"{ ","{"),
" }","}"),
"} ","}"),
" [","["),
"[ ","["),
" ]","]"),
"] ","]")</f>
        <v>"endorsementUnderwriterApproved":{</v>
      </c>
      <c r="I272"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"endorsementUnderwriterApproved": {</v>
      </c>
      <c r="J272" s="219" t="str">
        <f ca="1">SUBSTITUTE(SUBSTITUTE(SUBSTITUTE(SUBSTITUTE(SUBSTITUTE(SUBSTITUTE(SUBSTITUTE(SUBSTITUTE(
TRIM(CLEAN(Table_Text[[#This Row],[Quote]])),
" {","{"),
"{ ","{"),
" }","}"),
"} ","}"),
" [","["),
"[ ","["),
" ]","]"),
"] ","]")</f>
        <v>"endorsementUnderwriterApproved":{</v>
      </c>
      <c r="K272" s="219"/>
      <c r="L272" s="69"/>
    </row>
    <row r="273" spans="2:12" s="22" customFormat="1" ht="21" hidden="1" customHeight="1">
      <c r="B273" s="27"/>
      <c r="C273" s="27"/>
      <c r="D27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Approved</v>
      </c>
      <c r="E27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73" s="26" t="str">
        <f>IF(Table_Text[[#This Row],[Header]]="Yes","",IF(Table_Text[[#This Row],[Property]]&lt;&gt;"",SUBSTITUTE(Table_Text[[#This Row],[Type]]," ","")&amp;SUBSTITUTE(Table_Text[[#This Row],[Property]]," ",""),""))</f>
        <v/>
      </c>
      <c r="G27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73" s="68" t="str">
        <f ca="1">SUBSTITUTE(SUBSTITUTE(SUBSTITUTE(SUBSTITUTE(SUBSTITUTE(SUBSTITUTE(SUBSTITUTE(SUBSTITUTE(
TRIM(CLEAN(Table_Text[[#This Row],[Config]])),
" {","{"),
"{ ","{"),
" }","}"),
"} ","}"),
" [","["),
"[ ","["),
" ]","]"),
"] ","]")</f>
        <v/>
      </c>
      <c r="I27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73" s="26" t="str">
        <f ca="1">SUBSTITUTE(SUBSTITUTE(SUBSTITUTE(SUBSTITUTE(SUBSTITUTE(SUBSTITUTE(SUBSTITUTE(SUBSTITUTE(
TRIM(CLEAN(Table_Text[[#This Row],[Quote]])),
" {","{"),
"{ ","{"),
" }","}"),
"} ","}"),
" [","["),
"[ ","["),
" ]","]"),
"] ","]")</f>
        <v/>
      </c>
      <c r="K273" s="26"/>
      <c r="L273" s="52"/>
    </row>
    <row r="274" spans="2:12" s="22" customFormat="1" ht="21" customHeight="1">
      <c r="B274" s="167" t="s">
        <v>612</v>
      </c>
      <c r="C274" s="27"/>
      <c r="D27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Approved</v>
      </c>
      <c r="E27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74" s="26" t="str">
        <f ca="1">IF(Table_Text[[#This Row],[Header]]="Yes","",IF(Table_Text[[#This Row],[Property]]&lt;&gt;"",SUBSTITUTE(Table_Text[[#This Row],[Type]]," ","")&amp;SUBSTITUTE(Table_Text[[#This Row],[Property]]," ",""),""))</f>
        <v>EndorsementUnderwriterApprovedTopHeading</v>
      </c>
      <c r="G27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74" s="68" t="str">
        <f ca="1">SUBSTITUTE(SUBSTITUTE(SUBSTITUTE(SUBSTITUTE(SUBSTITUTE(SUBSTITUTE(SUBSTITUTE(SUBSTITUTE(
TRIM(CLEAN(Table_Text[[#This Row],[Config]])),
" {","{"),
"{ ","{"),
" }","}"),
"} ","}"),
" [","["),
"[ ","["),
" ]","]"),
"] ","]")</f>
        <v>"topHeading":{"text": "ACSIS Professional Indemnity"},</v>
      </c>
      <c r="I27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74" s="26" t="str">
        <f ca="1">SUBSTITUTE(SUBSTITUTE(SUBSTITUTE(SUBSTITUTE(SUBSTITUTE(SUBSTITUTE(SUBSTITUTE(SUBSTITUTE(
TRIM(CLEAN(Table_Text[[#This Row],[Quote]])),
" {","{"),
"{ ","{"),
" }","}"),
"} ","}"),
" [","["),
"[ ","["),
" ]","]"),
"] ","]")</f>
        <v>"topHeading": "ACSIS Professional Indemnity",</v>
      </c>
      <c r="K274" s="26"/>
      <c r="L274" s="52" t="str">
        <f>L19</f>
        <v>ACSIS Professional Indemnity</v>
      </c>
    </row>
    <row r="275" spans="2:12" s="22" customFormat="1" ht="21" customHeight="1">
      <c r="B275" s="246" t="s">
        <v>377</v>
      </c>
      <c r="C275" s="27"/>
      <c r="D27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Approved</v>
      </c>
      <c r="E27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75" s="26" t="str">
        <f ca="1">IF(Table_Text[[#This Row],[Header]]="Yes","",IF(Table_Text[[#This Row],[Property]]&lt;&gt;"",SUBSTITUTE(Table_Text[[#This Row],[Type]]," ","")&amp;SUBSTITUTE(Table_Text[[#This Row],[Property]]," ",""),""))</f>
        <v>EndorsementUnderwriterApprovedHeading</v>
      </c>
      <c r="G27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Relased"
        },</v>
      </c>
      <c r="H275" s="68" t="str">
        <f ca="1">SUBSTITUTE(SUBSTITUTE(SUBSTITUTE(SUBSTITUTE(SUBSTITUTE(SUBSTITUTE(SUBSTITUTE(SUBSTITUTE(
TRIM(CLEAN(Table_Text[[#This Row],[Config]])),
" {","{"),
"{ ","{"),
" }","}"),
"} ","}"),
" [","["),
"[ ","["),
" ]","]"),
"] ","]")</f>
        <v>"heading":{"text": "Quote Relased"},</v>
      </c>
      <c r="I27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Relased",</v>
      </c>
      <c r="J275" s="26" t="str">
        <f ca="1">SUBSTITUTE(SUBSTITUTE(SUBSTITUTE(SUBSTITUTE(SUBSTITUTE(SUBSTITUTE(SUBSTITUTE(SUBSTITUTE(
TRIM(CLEAN(Table_Text[[#This Row],[Quote]])),
" {","{"),
"{ ","{"),
" }","}"),
"} ","}"),
" [","["),
"[ ","["),
" ]","]"),
"] ","]")</f>
        <v>"heading": "Quote Relased",</v>
      </c>
      <c r="K275" s="26"/>
      <c r="L275" s="52" t="s">
        <v>949</v>
      </c>
    </row>
    <row r="276" spans="2:12" s="22" customFormat="1" ht="21" customHeight="1">
      <c r="B276" s="246" t="s">
        <v>37</v>
      </c>
      <c r="C276" s="27"/>
      <c r="D27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Approved</v>
      </c>
      <c r="E27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76" s="26" t="str">
        <f ca="1">IF(Table_Text[[#This Row],[Header]]="Yes","",IF(Table_Text[[#This Row],[Property]]&lt;&gt;"",SUBSTITUTE(Table_Text[[#This Row],[Type]]," ","")&amp;SUBSTITUTE(Table_Text[[#This Row],[Property]]," ",""),""))</f>
        <v>EndorsementUnderwriterApprovedText</v>
      </c>
      <c r="G27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had been endorsed and released to the customer, who can now complete the purchase of their policy."
        }
    },</v>
      </c>
      <c r="H276" s="68" t="str">
        <f ca="1">SUBSTITUTE(SUBSTITUTE(SUBSTITUTE(SUBSTITUTE(SUBSTITUTE(SUBSTITUTE(SUBSTITUTE(SUBSTITUTE(
TRIM(CLEAN(Table_Text[[#This Row],[Config]])),
" {","{"),
"{ ","{"),
" }","}"),
"} ","}"),
" [","["),
"[ ","["),
" ]","]"),
"] ","]")</f>
        <v>"text":{"text": "This quote had been endorsed and released to the customer, who can now complete the purchase of their policy."}},</v>
      </c>
      <c r="I27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had been endorsed and released to the customer, who can now complete the purchase of their policy."
    },</v>
      </c>
      <c r="J276" s="26" t="str">
        <f ca="1">SUBSTITUTE(SUBSTITUTE(SUBSTITUTE(SUBSTITUTE(SUBSTITUTE(SUBSTITUTE(SUBSTITUTE(SUBSTITUTE(
TRIM(CLEAN(Table_Text[[#This Row],[Quote]])),
" {","{"),
"{ ","{"),
" }","}"),
"} ","}"),
" [","["),
"[ ","["),
" ]","]"),
"] ","]")</f>
        <v>"text": "This quote had been endorsed and released to the customer, who can now complete the purchase of their policy."},</v>
      </c>
      <c r="K276" s="26"/>
      <c r="L276" s="52" t="s">
        <v>948</v>
      </c>
    </row>
    <row r="277" spans="2:12" s="22" customFormat="1" ht="21" customHeight="1" thickBot="1">
      <c r="B277" s="219" t="s">
        <v>942</v>
      </c>
      <c r="C277" s="219" t="s">
        <v>60</v>
      </c>
      <c r="D277"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77"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endorsementUnderwriterReturned</v>
      </c>
      <c r="F277" s="219" t="str">
        <f>IF(Table_Text[[#This Row],[Header]]="Yes","",IF(Table_Text[[#This Row],[Property]]&lt;&gt;"",SUBSTITUTE(Table_Text[[#This Row],[Type]]," ","")&amp;SUBSTITUTE(Table_Text[[#This Row],[Property]]," ",""),""))</f>
        <v/>
      </c>
      <c r="G277"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"endorsementUnderwriterReturned": {</v>
      </c>
      <c r="H277" s="219" t="str">
        <f ca="1">SUBSTITUTE(SUBSTITUTE(SUBSTITUTE(SUBSTITUTE(SUBSTITUTE(SUBSTITUTE(SUBSTITUTE(SUBSTITUTE(
TRIM(CLEAN(Table_Text[[#This Row],[Config]])),
" {","{"),
"{ ","{"),
" }","}"),
"} ","}"),
" [","["),
"[ ","["),
" ]","]"),
"] ","]")</f>
        <v>"endorsementUnderwriterReturned":{</v>
      </c>
      <c r="I277"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"endorsementUnderwriterReturned": {</v>
      </c>
      <c r="J277" s="219" t="str">
        <f ca="1">SUBSTITUTE(SUBSTITUTE(SUBSTITUTE(SUBSTITUTE(SUBSTITUTE(SUBSTITUTE(SUBSTITUTE(SUBSTITUTE(
TRIM(CLEAN(Table_Text[[#This Row],[Quote]])),
" {","{"),
"{ ","{"),
" }","}"),
"} ","}"),
" [","["),
"[ ","["),
" ]","]"),
"] ","]")</f>
        <v>"endorsementUnderwriterReturned":{</v>
      </c>
      <c r="K277" s="219"/>
      <c r="L277" s="69"/>
    </row>
    <row r="278" spans="2:12" s="22" customFormat="1" ht="21" hidden="1" customHeight="1">
      <c r="B278" s="27"/>
      <c r="C278" s="27"/>
      <c r="D27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Returned</v>
      </c>
      <c r="E27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78" s="26" t="str">
        <f>IF(Table_Text[[#This Row],[Header]]="Yes","",IF(Table_Text[[#This Row],[Property]]&lt;&gt;"",SUBSTITUTE(Table_Text[[#This Row],[Type]]," ","")&amp;SUBSTITUTE(Table_Text[[#This Row],[Property]]," ",""),""))</f>
        <v/>
      </c>
      <c r="G27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78" s="68" t="str">
        <f ca="1">SUBSTITUTE(SUBSTITUTE(SUBSTITUTE(SUBSTITUTE(SUBSTITUTE(SUBSTITUTE(SUBSTITUTE(SUBSTITUTE(
TRIM(CLEAN(Table_Text[[#This Row],[Config]])),
" {","{"),
"{ ","{"),
" }","}"),
"} ","}"),
" [","["),
"[ ","["),
" ]","]"),
"] ","]")</f>
        <v/>
      </c>
      <c r="I27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78" s="26" t="str">
        <f ca="1">SUBSTITUTE(SUBSTITUTE(SUBSTITUTE(SUBSTITUTE(SUBSTITUTE(SUBSTITUTE(SUBSTITUTE(SUBSTITUTE(
TRIM(CLEAN(Table_Text[[#This Row],[Quote]])),
" {","{"),
"{ ","{"),
" }","}"),
"} ","}"),
" [","["),
"[ ","["),
" ]","]"),
"] ","]")</f>
        <v/>
      </c>
      <c r="K278" s="26"/>
      <c r="L278" s="52"/>
    </row>
    <row r="279" spans="2:12" s="22" customFormat="1" ht="21" customHeight="1">
      <c r="B279" s="167" t="s">
        <v>612</v>
      </c>
      <c r="C279" s="27"/>
      <c r="D27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Returned</v>
      </c>
      <c r="E27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79" s="26" t="str">
        <f ca="1">IF(Table_Text[[#This Row],[Header]]="Yes","",IF(Table_Text[[#This Row],[Property]]&lt;&gt;"",SUBSTITUTE(Table_Text[[#This Row],[Type]]," ","")&amp;SUBSTITUTE(Table_Text[[#This Row],[Property]]," ",""),""))</f>
        <v>EndorsementUnderwriterReturnedTopHeading</v>
      </c>
      <c r="G27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79" s="68" t="str">
        <f ca="1">SUBSTITUTE(SUBSTITUTE(SUBSTITUTE(SUBSTITUTE(SUBSTITUTE(SUBSTITUTE(SUBSTITUTE(SUBSTITUTE(
TRIM(CLEAN(Table_Text[[#This Row],[Config]])),
" {","{"),
"{ ","{"),
" }","}"),
"} ","}"),
" [","["),
"[ ","["),
" ]","]"),
"] ","]")</f>
        <v>"topHeading":{"text": "ACSIS Professional Indemnity"},</v>
      </c>
      <c r="I27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79" s="26" t="str">
        <f ca="1">SUBSTITUTE(SUBSTITUTE(SUBSTITUTE(SUBSTITUTE(SUBSTITUTE(SUBSTITUTE(SUBSTITUTE(SUBSTITUTE(
TRIM(CLEAN(Table_Text[[#This Row],[Quote]])),
" {","{"),
"{ ","{"),
" }","}"),
"} ","}"),
" [","["),
"[ ","["),
" ]","]"),
"] ","]")</f>
        <v>"topHeading": "ACSIS Professional Indemnity",</v>
      </c>
      <c r="K279" s="26"/>
      <c r="L279" s="52" t="str">
        <f>L19</f>
        <v>ACSIS Professional Indemnity</v>
      </c>
    </row>
    <row r="280" spans="2:12" s="22" customFormat="1" ht="21" customHeight="1">
      <c r="B280" s="246" t="s">
        <v>377</v>
      </c>
      <c r="C280" s="27"/>
      <c r="D28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Returned</v>
      </c>
      <c r="E28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80" s="26" t="str">
        <f ca="1">IF(Table_Text[[#This Row],[Header]]="Yes","",IF(Table_Text[[#This Row],[Property]]&lt;&gt;"",SUBSTITUTE(Table_Text[[#This Row],[Type]]," ","")&amp;SUBSTITUTE(Table_Text[[#This Row],[Property]]," ",""),""))</f>
        <v>EndorsementUnderwriterReturnedHeading</v>
      </c>
      <c r="G28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Returned"
        },</v>
      </c>
      <c r="H280" s="68" t="str">
        <f ca="1">SUBSTITUTE(SUBSTITUTE(SUBSTITUTE(SUBSTITUTE(SUBSTITUTE(SUBSTITUTE(SUBSTITUTE(SUBSTITUTE(
TRIM(CLEAN(Table_Text[[#This Row],[Config]])),
" {","{"),
"{ ","{"),
" }","}"),
"} ","}"),
" [","["),
"[ ","["),
" ]","]"),
"] ","]")</f>
        <v>"heading":{"text": "Quote Returned"},</v>
      </c>
      <c r="I28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Returned",</v>
      </c>
      <c r="J280" s="26" t="str">
        <f ca="1">SUBSTITUTE(SUBSTITUTE(SUBSTITUTE(SUBSTITUTE(SUBSTITUTE(SUBSTITUTE(SUBSTITUTE(SUBSTITUTE(
TRIM(CLEAN(Table_Text[[#This Row],[Quote]])),
" {","{"),
"{ ","{"),
" }","}"),
"} ","}"),
" [","["),
"[ ","["),
" ]","]"),
"] ","]")</f>
        <v>"heading": "Quote Returned",</v>
      </c>
      <c r="K280" s="26"/>
      <c r="L280" s="52" t="s">
        <v>950</v>
      </c>
    </row>
    <row r="281" spans="2:12" s="22" customFormat="1" ht="21" customHeight="1">
      <c r="B281" s="246" t="s">
        <v>37</v>
      </c>
      <c r="C281" s="27"/>
      <c r="D28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Returned</v>
      </c>
      <c r="E28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81" s="26" t="str">
        <f ca="1">IF(Table_Text[[#This Row],[Header]]="Yes","",IF(Table_Text[[#This Row],[Property]]&lt;&gt;"",SUBSTITUTE(Table_Text[[#This Row],[Type]]," ","")&amp;SUBSTITUTE(Table_Text[[#This Row],[Property]]," ",""),""))</f>
        <v>EndorsementUnderwriterReturnedText</v>
      </c>
      <c r="G28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returned to the customer with your comments. Another referral may be triggered before they can complete the purchase of their policy, depending on how they respond to your comments."
        }
    },</v>
      </c>
      <c r="H281" s="68" t="str">
        <f ca="1">SUBSTITUTE(SUBSTITUTE(SUBSTITUTE(SUBSTITUTE(SUBSTITUTE(SUBSTITUTE(SUBSTITUTE(SUBSTITUTE(
TRIM(CLEAN(Table_Text[[#This Row],[Config]])),
" {","{"),
"{ ","{"),
" }","}"),
"} ","}"),
" [","["),
"[ ","["),
" ]","]"),
"] ","]")</f>
        <v>"text":{"text": "This quote has been returned to the customer with your comments. Another referral may be triggered before they can complete the purchase of their policy, depending on how they respond to your comments."}},</v>
      </c>
      <c r="I28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returned to the customer with your comments. Another referral may be triggered before they can complete the purchase of their policy, depending on how they respond to your comments."
    },</v>
      </c>
      <c r="J281" s="26" t="str">
        <f ca="1">SUBSTITUTE(SUBSTITUTE(SUBSTITUTE(SUBSTITUTE(SUBSTITUTE(SUBSTITUTE(SUBSTITUTE(SUBSTITUTE(
TRIM(CLEAN(Table_Text[[#This Row],[Quote]])),
" {","{"),
"{ ","{"),
" }","}"),
"} ","}"),
" [","["),
"[ ","["),
" ]","]"),
"] ","]")</f>
        <v>"text": "This quote has been returned to the customer with your comments. Another referral may be triggered before they can complete the purchase of their policy, depending on how they respond to your comments."},</v>
      </c>
      <c r="K281" s="26"/>
      <c r="L281" s="52" t="s">
        <v>947</v>
      </c>
    </row>
    <row r="282" spans="2:12" s="22" customFormat="1" ht="21" customHeight="1" thickBot="1">
      <c r="B282" s="219" t="s">
        <v>941</v>
      </c>
      <c r="C282" s="219" t="s">
        <v>60</v>
      </c>
      <c r="D282" s="21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82" s="21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endorsementUnderwriterDeclined</v>
      </c>
      <c r="F282" s="219" t="str">
        <f>IF(Table_Text[[#This Row],[Header]]="Yes","",IF(Table_Text[[#This Row],[Property]]&lt;&gt;"",SUBSTITUTE(Table_Text[[#This Row],[Type]]," ","")&amp;SUBSTITUTE(Table_Text[[#This Row],[Property]]," ",""),""))</f>
        <v/>
      </c>
      <c r="G282" s="21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"endorsementUnderwriterDeclined": {</v>
      </c>
      <c r="H282" s="219" t="str">
        <f ca="1">SUBSTITUTE(SUBSTITUTE(SUBSTITUTE(SUBSTITUTE(SUBSTITUTE(SUBSTITUTE(SUBSTITUTE(SUBSTITUTE(
TRIM(CLEAN(Table_Text[[#This Row],[Config]])),
" {","{"),
"{ ","{"),
" }","}"),
"} ","}"),
" [","["),
"[ ","["),
" ]","]"),
"] ","]")</f>
        <v>"endorsementUnderwriterDeclined":{</v>
      </c>
      <c r="I282" s="21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"endorsementUnderwriterDeclined": {</v>
      </c>
      <c r="J282" s="219" t="str">
        <f ca="1">SUBSTITUTE(SUBSTITUTE(SUBSTITUTE(SUBSTITUTE(SUBSTITUTE(SUBSTITUTE(SUBSTITUTE(SUBSTITUTE(
TRIM(CLEAN(Table_Text[[#This Row],[Quote]])),
" {","{"),
"{ ","{"),
" }","}"),
"} ","}"),
" [","["),
"[ ","["),
" ]","]"),
"] ","]")</f>
        <v>"endorsementUnderwriterDeclined":{</v>
      </c>
      <c r="K282" s="219"/>
      <c r="L282" s="69"/>
    </row>
    <row r="283" spans="2:12" s="22" customFormat="1" ht="21" hidden="1" customHeight="1">
      <c r="B283" s="27"/>
      <c r="C283" s="27"/>
      <c r="D28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Declined</v>
      </c>
      <c r="E28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83" s="26" t="str">
        <f>IF(Table_Text[[#This Row],[Header]]="Yes","",IF(Table_Text[[#This Row],[Property]]&lt;&gt;"",SUBSTITUTE(Table_Text[[#This Row],[Type]]," ","")&amp;SUBSTITUTE(Table_Text[[#This Row],[Property]]," ",""),""))</f>
        <v/>
      </c>
      <c r="G28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83" s="68" t="str">
        <f ca="1">SUBSTITUTE(SUBSTITUTE(SUBSTITUTE(SUBSTITUTE(SUBSTITUTE(SUBSTITUTE(SUBSTITUTE(SUBSTITUTE(
TRIM(CLEAN(Table_Text[[#This Row],[Config]])),
" {","{"),
"{ ","{"),
" }","}"),
"} ","}"),
" [","["),
"[ ","["),
" ]","]"),
"] ","]")</f>
        <v/>
      </c>
      <c r="I28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83" s="26" t="str">
        <f ca="1">SUBSTITUTE(SUBSTITUTE(SUBSTITUTE(SUBSTITUTE(SUBSTITUTE(SUBSTITUTE(SUBSTITUTE(SUBSTITUTE(
TRIM(CLEAN(Table_Text[[#This Row],[Quote]])),
" {","{"),
"{ ","{"),
" }","}"),
"} ","}"),
" [","["),
"[ ","["),
" ]","]"),
"] ","]")</f>
        <v/>
      </c>
      <c r="K283" s="26"/>
      <c r="L283" s="52"/>
    </row>
    <row r="284" spans="2:12" s="22" customFormat="1" ht="21" customHeight="1">
      <c r="B284" s="167" t="s">
        <v>612</v>
      </c>
      <c r="C284" s="27"/>
      <c r="D28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Declined</v>
      </c>
      <c r="E28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284" s="26" t="str">
        <f ca="1">IF(Table_Text[[#This Row],[Header]]="Yes","",IF(Table_Text[[#This Row],[Property]]&lt;&gt;"",SUBSTITUTE(Table_Text[[#This Row],[Type]]," ","")&amp;SUBSTITUTE(Table_Text[[#This Row],[Property]]," ",""),""))</f>
        <v>EndorsementUnderwriterDeclinedTopHeading</v>
      </c>
      <c r="G28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"ACSIS Professional Indemnity"
        },</v>
      </c>
      <c r="H284" s="68" t="str">
        <f ca="1">SUBSTITUTE(SUBSTITUTE(SUBSTITUTE(SUBSTITUTE(SUBSTITUTE(SUBSTITUTE(SUBSTITUTE(SUBSTITUTE(
TRIM(CLEAN(Table_Text[[#This Row],[Config]])),
" {","{"),
"{ ","{"),
" }","}"),
"} ","}"),
" [","["),
"[ ","["),
" ]","]"),
"] ","]")</f>
        <v>"topHeading":{"text": "ACSIS Professional Indemnity"},</v>
      </c>
      <c r="I28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"ACSIS Professional Indemnity",</v>
      </c>
      <c r="J284" s="26" t="str">
        <f ca="1">SUBSTITUTE(SUBSTITUTE(SUBSTITUTE(SUBSTITUTE(SUBSTITUTE(SUBSTITUTE(SUBSTITUTE(SUBSTITUTE(
TRIM(CLEAN(Table_Text[[#This Row],[Quote]])),
" {","{"),
"{ ","{"),
" }","}"),
"} ","}"),
" [","["),
"[ ","["),
" ]","]"),
"] ","]")</f>
        <v>"topHeading": "ACSIS Professional Indemnity",</v>
      </c>
      <c r="K284" s="26"/>
      <c r="L284" s="52" t="str">
        <f>L19</f>
        <v>ACSIS Professional Indemnity</v>
      </c>
    </row>
    <row r="285" spans="2:12" s="22" customFormat="1" ht="21" customHeight="1">
      <c r="B285" s="246" t="s">
        <v>377</v>
      </c>
      <c r="C285" s="27"/>
      <c r="D28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Declined</v>
      </c>
      <c r="E28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285" s="26" t="str">
        <f ca="1">IF(Table_Text[[#This Row],[Header]]="Yes","",IF(Table_Text[[#This Row],[Property]]&lt;&gt;"",SUBSTITUTE(Table_Text[[#This Row],[Type]]," ","")&amp;SUBSTITUTE(Table_Text[[#This Row],[Property]]," ",""),""))</f>
        <v>EndorsementUnderwriterDeclinedHeading</v>
      </c>
      <c r="G28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Declined"
        },</v>
      </c>
      <c r="H285" s="68" t="str">
        <f ca="1">SUBSTITUTE(SUBSTITUTE(SUBSTITUTE(SUBSTITUTE(SUBSTITUTE(SUBSTITUTE(SUBSTITUTE(SUBSTITUTE(
TRIM(CLEAN(Table_Text[[#This Row],[Config]])),
" {","{"),
"{ ","{"),
" }","}"),
"} ","}"),
" [","["),
"[ ","["),
" ]","]"),
"] ","]")</f>
        <v>"heading":{"text": "Quote Declined"},</v>
      </c>
      <c r="I28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Declined",</v>
      </c>
      <c r="J285" s="26" t="str">
        <f ca="1">SUBSTITUTE(SUBSTITUTE(SUBSTITUTE(SUBSTITUTE(SUBSTITUTE(SUBSTITUTE(SUBSTITUTE(SUBSTITUTE(
TRIM(CLEAN(Table_Text[[#This Row],[Quote]])),
" {","{"),
"{ ","{"),
" }","}"),
"} ","}"),
" [","["),
"[ ","["),
" ]","]"),
"] ","]")</f>
        <v>"heading": "Quote Declined",</v>
      </c>
      <c r="K285" s="26"/>
      <c r="L285" s="52" t="s">
        <v>596</v>
      </c>
    </row>
    <row r="286" spans="2:12" s="22" customFormat="1" ht="21" customHeight="1">
      <c r="B286" s="246" t="s">
        <v>37</v>
      </c>
      <c r="C286" s="27"/>
      <c r="D28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Declined</v>
      </c>
      <c r="E28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286" s="26" t="str">
        <f ca="1">IF(Table_Text[[#This Row],[Header]]="Yes","",IF(Table_Text[[#This Row],[Property]]&lt;&gt;"",SUBSTITUTE(Table_Text[[#This Row],[Type]]," ","")&amp;SUBSTITUTE(Table_Text[[#This Row],[Property]]," ",""),""))</f>
        <v>EndorsementUnderwriterDeclinedText</v>
      </c>
      <c r="G28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declined. The customer may choose to edit their quote, and this may result in another referral depending on which questions are answered differently."
        }
    }}</v>
      </c>
      <c r="H286" s="68" t="str">
        <f ca="1">SUBSTITUTE(SUBSTITUTE(SUBSTITUTE(SUBSTITUTE(SUBSTITUTE(SUBSTITUTE(SUBSTITUTE(SUBSTITUTE(
TRIM(CLEAN(Table_Text[[#This Row],[Config]])),
" {","{"),
"{ ","{"),
" }","}"),
"} ","}"),
" [","["),
"[ ","["),
" ]","]"),
"] ","]")</f>
        <v>"text":{"text": "This quote has been declined. The customer may choose to edit their quote, and this may result in another referral depending on which questions are answered differently."}}}</v>
      </c>
      <c r="I28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declined. The customer may choose to edit their quote, and this may result in another referral depending on which questions are answered differently."
    }}</v>
      </c>
      <c r="J286" s="26" t="str">
        <f ca="1">SUBSTITUTE(SUBSTITUTE(SUBSTITUTE(SUBSTITUTE(SUBSTITUTE(SUBSTITUTE(SUBSTITUTE(SUBSTITUTE(
TRIM(CLEAN(Table_Text[[#This Row],[Quote]])),
" {","{"),
"{ ","{"),
" }","}"),
"} ","}"),
" [","["),
"[ ","["),
" ]","]"),
"] ","]")</f>
        <v>"text": "This quote has been declined. The customer may choose to edit their quote, and this may result in another referral depending on which questions are answered differently."}}</v>
      </c>
      <c r="K286" s="26"/>
      <c r="L286" s="52" t="s">
        <v>946</v>
      </c>
    </row>
  </sheetData>
  <sheetProtection insertRows="0" deleteRows="0"/>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249977111117893"/>
  </sheetPr>
  <dimension ref="B2:N54"/>
  <sheetViews>
    <sheetView topLeftCell="A14" workbookViewId="0">
      <selection activeCell="C12" sqref="C12"/>
    </sheetView>
  </sheetViews>
  <sheetFormatPr defaultColWidth="9.140625" defaultRowHeight="21" customHeight="1"/>
  <cols>
    <col min="1" max="1" width="9.140625" style="3"/>
    <col min="2" max="2" width="42.5703125" style="23" customWidth="1"/>
    <col min="3" max="3" width="27" style="38" customWidth="1"/>
    <col min="4" max="11" width="19.7109375" style="3" customWidth="1"/>
    <col min="12" max="13" width="9.140625" style="3"/>
    <col min="14" max="14" width="20.85546875" style="3" customWidth="1"/>
    <col min="15" max="16384" width="9.140625" style="3"/>
  </cols>
  <sheetData>
    <row r="2" spans="2:11" ht="47.25" thickBot="1">
      <c r="B2" s="24" t="s">
        <v>628</v>
      </c>
      <c r="C2" s="37"/>
      <c r="D2" s="79"/>
      <c r="E2" s="79"/>
      <c r="F2" s="79"/>
      <c r="G2" s="79"/>
      <c r="H2" s="79"/>
      <c r="I2" s="79"/>
      <c r="J2" s="79"/>
      <c r="K2" s="79"/>
    </row>
    <row r="4" spans="2:11" ht="21" customHeight="1" thickBot="1">
      <c r="B4" s="102" t="s">
        <v>825</v>
      </c>
      <c r="C4" s="102"/>
      <c r="D4" s="4"/>
      <c r="E4" s="4"/>
      <c r="F4" s="4"/>
      <c r="G4" s="4"/>
      <c r="H4" s="4"/>
      <c r="I4" s="4"/>
      <c r="J4" s="4"/>
      <c r="K4" s="4"/>
    </row>
    <row r="6" spans="2:11" ht="15">
      <c r="B6" t="s">
        <v>7</v>
      </c>
      <c r="C6" t="s">
        <v>80</v>
      </c>
      <c r="D6" t="s">
        <v>826</v>
      </c>
      <c r="E6" t="s">
        <v>827</v>
      </c>
      <c r="F6" t="s">
        <v>828</v>
      </c>
      <c r="G6" s="1" t="s">
        <v>829</v>
      </c>
      <c r="H6" s="1" t="s">
        <v>830</v>
      </c>
      <c r="I6" s="1" t="s">
        <v>831</v>
      </c>
      <c r="J6" s="1" t="s">
        <v>832</v>
      </c>
      <c r="K6" s="1" t="s">
        <v>833</v>
      </c>
    </row>
    <row r="7" spans="2:11" ht="21" customHeight="1">
      <c r="B7" t="s">
        <v>37</v>
      </c>
      <c r="C7"/>
      <c r="D7" s="110" t="str">
        <f>IF(Table_Data_Type_Field_Types[[#This Row],[Repeating]]&lt;&gt;"No",""&amp;Table_Data_Type_Field_Types[[#This Row],[Data Type]],"")</f>
        <v>Text</v>
      </c>
      <c r="E7" t="s">
        <v>37</v>
      </c>
      <c r="F7" t="s">
        <v>78</v>
      </c>
      <c r="G7" s="1" t="s">
        <v>84</v>
      </c>
      <c r="H7" s="1" t="s">
        <v>61</v>
      </c>
      <c r="I7" s="1" t="s">
        <v>79</v>
      </c>
      <c r="J7" s="1" t="s">
        <v>776</v>
      </c>
      <c r="K7" s="1"/>
    </row>
    <row r="8" spans="2:11" ht="21" customHeight="1">
      <c r="B8" t="s">
        <v>65</v>
      </c>
      <c r="C8"/>
      <c r="D8" s="110" t="str">
        <f>IF(Table_Data_Type_Field_Types[[#This Row],[Repeating]]&lt;&gt;"No",""&amp;Table_Data_Type_Field_Types[[#This Row],[Data Type]],"")</f>
        <v>Currency</v>
      </c>
      <c r="E8" t="s">
        <v>65</v>
      </c>
      <c r="F8" s="1" t="s">
        <v>84</v>
      </c>
      <c r="G8" s="1" t="s">
        <v>61</v>
      </c>
      <c r="H8" s="1" t="s">
        <v>79</v>
      </c>
      <c r="I8" s="1" t="s">
        <v>776</v>
      </c>
      <c r="J8" s="1"/>
      <c r="K8" s="1"/>
    </row>
    <row r="9" spans="2:11" ht="21" customHeight="1">
      <c r="B9" t="s">
        <v>64</v>
      </c>
      <c r="C9"/>
      <c r="D9" s="110" t="str">
        <f>IF(Table_Data_Type_Field_Types[[#This Row],[Repeating]]&lt;&gt;"No",""&amp;Table_Data_Type_Field_Types[[#This Row],[Data Type]],"")</f>
        <v>Number</v>
      </c>
      <c r="E9" t="s">
        <v>37</v>
      </c>
      <c r="F9" s="1" t="s">
        <v>84</v>
      </c>
      <c r="G9" s="1" t="s">
        <v>61</v>
      </c>
      <c r="H9" s="1" t="s">
        <v>79</v>
      </c>
      <c r="I9" s="1" t="s">
        <v>776</v>
      </c>
      <c r="J9" s="1"/>
      <c r="K9" s="1"/>
    </row>
    <row r="10" spans="2:11" ht="21" customHeight="1">
      <c r="B10" t="s">
        <v>768</v>
      </c>
      <c r="C10"/>
      <c r="D10" s="110" t="str">
        <f>IF(Table_Data_Type_Field_Types[[#This Row],[Repeating]]&lt;&gt;"No",""&amp;Table_Data_Type_Field_Types[[#This Row],[Data Type]],"")</f>
        <v>Percent</v>
      </c>
      <c r="E10" t="s">
        <v>37</v>
      </c>
      <c r="F10" s="1" t="s">
        <v>84</v>
      </c>
      <c r="G10" s="1" t="s">
        <v>61</v>
      </c>
      <c r="H10" s="1" t="s">
        <v>79</v>
      </c>
      <c r="I10" s="1" t="s">
        <v>776</v>
      </c>
      <c r="J10" s="1"/>
      <c r="K10" s="1"/>
    </row>
    <row r="11" spans="2:11" ht="21" customHeight="1">
      <c r="B11" t="s">
        <v>70</v>
      </c>
      <c r="C11"/>
      <c r="D11" s="110" t="str">
        <f>IF(Table_Data_Type_Field_Types[[#This Row],[Repeating]]&lt;&gt;"No",""&amp;Table_Data_Type_Field_Types[[#This Row],[Data Type]],"")</f>
        <v>Date</v>
      </c>
      <c r="E11" t="s">
        <v>70</v>
      </c>
      <c r="F11" s="1" t="s">
        <v>776</v>
      </c>
      <c r="G11" s="1"/>
      <c r="H11" s="1"/>
      <c r="I11" s="1"/>
      <c r="J11" s="1"/>
      <c r="K11" s="1"/>
    </row>
    <row r="12" spans="2:11" ht="21" customHeight="1">
      <c r="B12" s="1" t="s">
        <v>834</v>
      </c>
      <c r="C12" s="1"/>
      <c r="D12" s="151" t="str">
        <f>IF(Table_Data_Type_Field_Types[[#This Row],[Repeating]]&lt;&gt;"No",""&amp;Table_Data_Type_Field_Types[[#This Row],[Data Type]],"")</f>
        <v>Time</v>
      </c>
      <c r="E12" s="1" t="s">
        <v>37</v>
      </c>
      <c r="F12" s="1" t="s">
        <v>776</v>
      </c>
      <c r="G12" s="1"/>
      <c r="H12" s="1"/>
      <c r="I12" s="1"/>
      <c r="J12" s="1"/>
      <c r="K12" s="1"/>
    </row>
    <row r="13" spans="2:11" ht="21" customHeight="1">
      <c r="B13" t="s">
        <v>80</v>
      </c>
      <c r="C13" t="s">
        <v>68</v>
      </c>
      <c r="D13" s="110" t="str">
        <f>IF(Table_Data_Type_Field_Types[[#This Row],[Repeating]]&lt;&gt;"No",""&amp;Table_Data_Type_Field_Types[[#This Row],[Data Type]],"")</f>
        <v/>
      </c>
      <c r="E13" t="s">
        <v>81</v>
      </c>
      <c r="F13"/>
      <c r="G13" s="1"/>
      <c r="H13" s="1"/>
      <c r="I13" s="1"/>
      <c r="J13" s="1"/>
      <c r="K13" s="1"/>
    </row>
    <row r="14" spans="2:11" ht="21" customHeight="1">
      <c r="B14" t="s">
        <v>629</v>
      </c>
      <c r="C14"/>
      <c r="D14" s="110" t="str">
        <f>IF(Table_Data_Type_Field_Types[[#This Row],[Repeating]]&lt;&gt;"No",""&amp;Table_Data_Type_Field_Types[[#This Row],[Data Type]],"")</f>
        <v>Boolean</v>
      </c>
      <c r="E14" t="s">
        <v>486</v>
      </c>
      <c r="F14" t="s">
        <v>784</v>
      </c>
      <c r="G14" s="1"/>
      <c r="H14" s="1"/>
      <c r="I14" s="1"/>
      <c r="J14" s="1"/>
      <c r="K14" s="1"/>
    </row>
    <row r="15" spans="2:11" ht="21" customHeight="1">
      <c r="B15" t="s">
        <v>75</v>
      </c>
      <c r="C15"/>
      <c r="D15" s="110" t="str">
        <f>IF(Table_Data_Type_Field_Types[[#This Row],[Repeating]]&lt;&gt;"No",""&amp;Table_Data_Type_Field_Types[[#This Row],[Data Type]],"")</f>
        <v>Email</v>
      </c>
      <c r="E15" t="s">
        <v>37</v>
      </c>
      <c r="F15" s="1" t="s">
        <v>776</v>
      </c>
      <c r="G15" s="1"/>
      <c r="H15" s="1"/>
      <c r="I15" s="1"/>
      <c r="J15" s="1"/>
      <c r="K15" s="1"/>
    </row>
    <row r="16" spans="2:11" ht="21" customHeight="1">
      <c r="B16" t="s">
        <v>76</v>
      </c>
      <c r="C16"/>
      <c r="D16" s="110" t="str">
        <f>IF(Table_Data_Type_Field_Types[[#This Row],[Repeating]]&lt;&gt;"No",""&amp;Table_Data_Type_Field_Types[[#This Row],[Data Type]],"")</f>
        <v>Phone</v>
      </c>
      <c r="E16" t="s">
        <v>37</v>
      </c>
      <c r="F16" s="1" t="s">
        <v>776</v>
      </c>
      <c r="G16" s="1"/>
      <c r="H16" s="1"/>
      <c r="I16" s="1"/>
      <c r="J16" s="1"/>
      <c r="K16" s="1"/>
    </row>
    <row r="17" spans="2:14" ht="21" customHeight="1">
      <c r="B17" t="s">
        <v>85</v>
      </c>
      <c r="C17"/>
      <c r="D17" s="110" t="str">
        <f>IF(Table_Data_Type_Field_Types[[#This Row],[Repeating]]&lt;&gt;"No",""&amp;Table_Data_Type_Field_Types[[#This Row],[Data Type]],"")</f>
        <v>Postcode</v>
      </c>
      <c r="E17" t="s">
        <v>37</v>
      </c>
      <c r="F17" s="1" t="s">
        <v>776</v>
      </c>
      <c r="G17" s="1"/>
      <c r="H17" s="1"/>
      <c r="I17" s="1"/>
      <c r="J17" s="1"/>
      <c r="K17" s="1"/>
    </row>
    <row r="18" spans="2:14" ht="21" customHeight="1">
      <c r="B18" t="s">
        <v>630</v>
      </c>
      <c r="C18"/>
      <c r="D18" s="110" t="str">
        <f>IF(Table_Data_Type_Field_Types[[#This Row],[Repeating]]&lt;&gt;"No",""&amp;Table_Data_Type_Field_Types[[#This Row],[Data Type]],"")</f>
        <v>URL</v>
      </c>
      <c r="E18" t="s">
        <v>37</v>
      </c>
      <c r="F18" s="1" t="s">
        <v>776</v>
      </c>
      <c r="G18" s="1"/>
      <c r="H18" s="1"/>
      <c r="I18" s="1"/>
      <c r="J18" s="1"/>
      <c r="K18" s="1"/>
    </row>
    <row r="19" spans="2:14" ht="21" customHeight="1">
      <c r="B19" t="s">
        <v>77</v>
      </c>
      <c r="C19"/>
      <c r="D19" s="110" t="str">
        <f>IF(Table_Data_Type_Field_Types[[#This Row],[Repeating]]&lt;&gt;"No",""&amp;Table_Data_Type_Field_Types[[#This Row],[Data Type]],"")</f>
        <v>ABN</v>
      </c>
      <c r="E19" t="s">
        <v>37</v>
      </c>
      <c r="F19" s="1" t="s">
        <v>776</v>
      </c>
      <c r="G19" s="1"/>
      <c r="H19" s="1"/>
      <c r="I19" s="1"/>
      <c r="J19" s="1"/>
      <c r="K19" s="1"/>
    </row>
    <row r="20" spans="2:14" ht="21" customHeight="1">
      <c r="B20" t="s">
        <v>143</v>
      </c>
      <c r="C20"/>
      <c r="D20" s="110" t="str">
        <f>IF(Table_Data_Type_Field_Types[[#This Row],[Repeating]]&lt;&gt;"No",""&amp;Table_Data_Type_Field_Types[[#This Row],[Data Type]],"")</f>
        <v>Number Plate</v>
      </c>
      <c r="E20" t="s">
        <v>37</v>
      </c>
      <c r="F20" s="1" t="s">
        <v>776</v>
      </c>
      <c r="G20" s="1"/>
      <c r="H20" s="1"/>
      <c r="I20" s="1"/>
      <c r="J20" s="1"/>
      <c r="K20" s="1"/>
    </row>
    <row r="21" spans="2:14" ht="21" customHeight="1">
      <c r="B21" s="1" t="s">
        <v>824</v>
      </c>
      <c r="C21" s="1"/>
      <c r="D21" s="151" t="str">
        <f>IF(Table_Data_Type_Field_Types[[#This Row],[Repeating]]&lt;&gt;"No",""&amp;Table_Data_Type_Field_Types[[#This Row],[Data Type]],"")</f>
        <v>Password</v>
      </c>
      <c r="E21" s="1" t="s">
        <v>824</v>
      </c>
      <c r="F21" s="1"/>
      <c r="G21" s="1"/>
      <c r="H21" s="1"/>
      <c r="I21" s="1"/>
      <c r="J21" s="1"/>
      <c r="K21" s="1"/>
    </row>
    <row r="22" spans="2:14" ht="21" customHeight="1">
      <c r="B22" t="s">
        <v>835</v>
      </c>
      <c r="C22"/>
      <c r="D22" s="110" t="str">
        <f>IF(Table_Data_Type_Field_Types[[#This Row],[Repeating]]&lt;&gt;"No",""&amp;Table_Data_Type_Field_Types[[#This Row],[Data Type]],"")</f>
        <v>Attachment</v>
      </c>
      <c r="E22" t="s">
        <v>835</v>
      </c>
      <c r="F22"/>
      <c r="G22" s="1"/>
      <c r="H22" s="1"/>
      <c r="I22" s="1"/>
      <c r="J22" s="1"/>
      <c r="K22" s="1"/>
    </row>
    <row r="23" spans="2:14" ht="21" customHeight="1">
      <c r="B23" t="s">
        <v>631</v>
      </c>
      <c r="C23"/>
      <c r="D23" s="110" t="str">
        <f>IF(Table_Data_Type_Field_Types[[#This Row],[Repeating]]&lt;&gt;"No",""&amp;Table_Data_Type_Field_Types[[#This Row],[Data Type]],"")</f>
        <v>None</v>
      </c>
      <c r="E23" t="s">
        <v>631</v>
      </c>
      <c r="F23" t="s">
        <v>823</v>
      </c>
      <c r="G23" s="1" t="s">
        <v>836</v>
      </c>
      <c r="H23" s="1"/>
      <c r="I23" s="1"/>
      <c r="J23" s="1"/>
      <c r="K23" s="1"/>
    </row>
    <row r="24" spans="2:14" ht="21" customHeight="1">
      <c r="B24" s="1"/>
      <c r="C24" s="1"/>
      <c r="D24" s="224" t="str">
        <f>IF(Table_Data_Type_Field_Types[[#This Row],[Repeating]]&lt;&gt;"No",""&amp;Table_Data_Type_Field_Types[[#This Row],[Data Type]],"")</f>
        <v/>
      </c>
      <c r="E24" s="1"/>
      <c r="F24" s="1"/>
      <c r="G24" s="1"/>
      <c r="H24" s="1"/>
      <c r="I24" s="1"/>
      <c r="J24" s="1"/>
      <c r="K24" s="1"/>
    </row>
    <row r="26" spans="2:14" ht="21" customHeight="1" thickBot="1">
      <c r="B26" s="102" t="s">
        <v>200</v>
      </c>
      <c r="C26" s="102"/>
      <c r="D26" s="4"/>
      <c r="E26" s="4"/>
      <c r="F26" s="4"/>
      <c r="G26" s="4"/>
      <c r="H26" s="4"/>
      <c r="I26" s="4"/>
      <c r="J26" s="4"/>
      <c r="K26" s="4"/>
    </row>
    <row r="28" spans="2:14" ht="15">
      <c r="B28" t="s">
        <v>6</v>
      </c>
    </row>
    <row r="29" spans="2:14" s="23" customFormat="1" ht="29.25" thickBot="1">
      <c r="B29" s="4" t="s">
        <v>632</v>
      </c>
      <c r="C29" s="38"/>
      <c r="D29" s="3"/>
      <c r="E29" s="3"/>
      <c r="F29" s="3"/>
      <c r="G29" s="3"/>
      <c r="H29" s="3"/>
      <c r="I29" s="3"/>
      <c r="J29" s="3"/>
      <c r="K29" s="3"/>
      <c r="L29" s="3"/>
      <c r="M29" s="3"/>
      <c r="N29" s="3"/>
    </row>
    <row r="30" spans="2:14" s="23" customFormat="1" ht="21" customHeight="1">
      <c r="B30" s="1">
        <v>1</v>
      </c>
      <c r="C30" s="38"/>
      <c r="D30" s="3"/>
      <c r="E30" s="3"/>
      <c r="F30" s="3"/>
      <c r="G30" s="3"/>
      <c r="H30" s="3"/>
      <c r="I30" s="3"/>
      <c r="J30" s="3"/>
      <c r="K30" s="3"/>
      <c r="L30" s="3"/>
      <c r="M30" s="3"/>
      <c r="N30" s="3"/>
    </row>
    <row r="31" spans="2:14" s="23" customFormat="1" ht="21" customHeight="1">
      <c r="B31" s="1">
        <v>2</v>
      </c>
      <c r="C31" s="38"/>
      <c r="D31" s="3"/>
      <c r="E31" s="3"/>
      <c r="F31" s="3"/>
      <c r="G31" s="3"/>
      <c r="H31" s="3"/>
      <c r="I31" s="3"/>
      <c r="J31" s="3"/>
      <c r="K31" s="3"/>
      <c r="L31" s="3"/>
      <c r="M31" s="3"/>
      <c r="N31" s="3"/>
    </row>
    <row r="32" spans="2:14" s="23" customFormat="1" ht="21" customHeight="1">
      <c r="B32" s="1">
        <v>3</v>
      </c>
      <c r="C32" s="38"/>
      <c r="D32" s="3"/>
      <c r="E32" s="3"/>
      <c r="F32" s="3"/>
      <c r="G32" s="3"/>
      <c r="H32" s="3"/>
      <c r="I32" s="3"/>
      <c r="J32" s="3"/>
      <c r="K32" s="3"/>
      <c r="L32" s="3"/>
      <c r="M32" s="3"/>
      <c r="N32" s="3"/>
    </row>
    <row r="33" spans="2:14" s="23" customFormat="1" ht="21" customHeight="1">
      <c r="B33" s="1">
        <v>4</v>
      </c>
      <c r="C33" s="38"/>
      <c r="D33" s="3"/>
      <c r="E33" s="3"/>
      <c r="F33" s="3"/>
      <c r="G33" s="3"/>
      <c r="H33" s="3"/>
      <c r="I33" s="3"/>
      <c r="J33" s="3"/>
      <c r="K33" s="3"/>
      <c r="L33" s="3"/>
      <c r="M33" s="3"/>
      <c r="N33" s="3"/>
    </row>
    <row r="34" spans="2:14" s="23" customFormat="1" ht="21" customHeight="1">
      <c r="B34" s="1">
        <v>5</v>
      </c>
      <c r="C34" s="38"/>
      <c r="D34" s="3"/>
      <c r="E34" s="3"/>
      <c r="F34" s="3"/>
      <c r="G34" s="3"/>
      <c r="H34" s="3"/>
      <c r="I34" s="3"/>
      <c r="J34" s="3"/>
      <c r="K34" s="3"/>
      <c r="L34" s="3"/>
      <c r="M34" s="3"/>
      <c r="N34" s="3"/>
    </row>
    <row r="35" spans="2:14" s="23" customFormat="1" ht="21" customHeight="1">
      <c r="B35" s="1">
        <v>6</v>
      </c>
      <c r="C35" s="38"/>
      <c r="D35" s="3"/>
      <c r="E35" s="3"/>
      <c r="F35" s="3"/>
      <c r="G35" s="3"/>
      <c r="H35" s="3"/>
      <c r="I35" s="3"/>
      <c r="J35" s="3"/>
      <c r="K35" s="3"/>
      <c r="L35" s="3"/>
      <c r="M35" s="3"/>
      <c r="N35" s="3"/>
    </row>
    <row r="36" spans="2:14" s="23" customFormat="1" ht="21" customHeight="1">
      <c r="B36" s="1">
        <v>7</v>
      </c>
      <c r="C36" s="38"/>
      <c r="D36" s="3"/>
      <c r="E36" s="3"/>
      <c r="F36" s="3"/>
      <c r="G36" s="3"/>
      <c r="H36" s="3"/>
      <c r="I36" s="3"/>
      <c r="J36" s="3"/>
      <c r="K36" s="3"/>
      <c r="L36" s="3"/>
      <c r="M36" s="3"/>
      <c r="N36" s="3"/>
    </row>
    <row r="37" spans="2:14" s="23" customFormat="1" ht="21" customHeight="1">
      <c r="B37" s="1">
        <v>8</v>
      </c>
      <c r="C37" s="38"/>
      <c r="D37" s="3"/>
      <c r="E37" s="3"/>
      <c r="F37" s="3"/>
      <c r="G37" s="3"/>
      <c r="H37" s="3"/>
      <c r="I37" s="3"/>
      <c r="J37" s="3"/>
      <c r="K37" s="3"/>
      <c r="L37" s="3"/>
      <c r="M37" s="3"/>
      <c r="N37" s="3"/>
    </row>
    <row r="38" spans="2:14" s="23" customFormat="1" ht="21" customHeight="1">
      <c r="B38" s="1">
        <v>9</v>
      </c>
      <c r="C38" s="38"/>
      <c r="D38" s="3"/>
      <c r="E38" s="3"/>
      <c r="F38" s="3"/>
      <c r="G38" s="3"/>
      <c r="H38" s="3"/>
      <c r="I38" s="3"/>
      <c r="J38" s="3"/>
      <c r="K38" s="3"/>
      <c r="L38" s="3"/>
      <c r="M38" s="3"/>
      <c r="N38" s="3"/>
    </row>
    <row r="39" spans="2:14" s="23" customFormat="1" ht="21" customHeight="1">
      <c r="B39" s="1">
        <v>10</v>
      </c>
      <c r="C39" s="38"/>
      <c r="D39" s="3"/>
      <c r="E39" s="3"/>
      <c r="F39" s="3"/>
      <c r="G39" s="3"/>
      <c r="H39" s="3"/>
      <c r="I39" s="3"/>
      <c r="J39" s="3"/>
      <c r="K39" s="3"/>
      <c r="L39" s="3"/>
      <c r="M39" s="3"/>
      <c r="N39" s="3"/>
    </row>
    <row r="40" spans="2:14" s="23" customFormat="1" ht="21" customHeight="1">
      <c r="B40" s="1">
        <v>11</v>
      </c>
      <c r="C40" s="38"/>
      <c r="D40" s="3"/>
      <c r="E40" s="3"/>
      <c r="F40" s="3"/>
      <c r="G40" s="3"/>
      <c r="H40" s="3"/>
      <c r="I40" s="3"/>
      <c r="J40" s="3"/>
      <c r="K40" s="3"/>
      <c r="L40" s="3"/>
      <c r="M40" s="3"/>
      <c r="N40" s="3"/>
    </row>
    <row r="41" spans="2:14" s="23" customFormat="1" ht="21" customHeight="1">
      <c r="B41" s="1">
        <v>12</v>
      </c>
      <c r="C41" s="38"/>
      <c r="D41" s="3"/>
      <c r="E41" s="3"/>
      <c r="F41" s="3"/>
      <c r="G41" s="3"/>
      <c r="H41" s="3"/>
      <c r="I41" s="3"/>
      <c r="J41" s="3"/>
      <c r="K41" s="3"/>
      <c r="L41" s="3"/>
      <c r="M41" s="3"/>
      <c r="N41" s="3"/>
    </row>
    <row r="42" spans="2:14" s="23" customFormat="1" ht="29.25" thickBot="1">
      <c r="B42" s="4" t="s">
        <v>633</v>
      </c>
      <c r="C42" s="38"/>
      <c r="D42" s="3"/>
      <c r="E42" s="3"/>
      <c r="F42" s="3"/>
      <c r="G42" s="3"/>
      <c r="H42" s="3"/>
      <c r="I42" s="3"/>
      <c r="J42" s="3"/>
      <c r="K42" s="3"/>
      <c r="L42" s="3"/>
      <c r="M42" s="3"/>
      <c r="N42" s="3"/>
    </row>
    <row r="43" spans="2:14" s="23" customFormat="1" ht="21" hidden="1" customHeight="1">
      <c r="B43"/>
      <c r="C43" s="38"/>
      <c r="D43" s="3"/>
      <c r="E43" s="3"/>
      <c r="F43" s="3"/>
      <c r="G43" s="3"/>
      <c r="H43" s="3"/>
      <c r="I43" s="3"/>
      <c r="J43" s="3"/>
      <c r="K43" s="3"/>
      <c r="L43" s="3"/>
      <c r="M43" s="3"/>
      <c r="N43" s="3"/>
    </row>
    <row r="44" spans="2:14" s="23" customFormat="1" ht="21" customHeight="1">
      <c r="B44" t="s">
        <v>60</v>
      </c>
      <c r="C44" s="38"/>
      <c r="D44" s="3"/>
      <c r="E44" s="3"/>
      <c r="F44" s="3"/>
      <c r="G44" s="3"/>
      <c r="H44" s="3"/>
      <c r="I44" s="3"/>
      <c r="J44" s="3"/>
      <c r="K44" s="3"/>
      <c r="L44" s="3"/>
      <c r="M44" s="3"/>
      <c r="N44" s="3"/>
    </row>
    <row r="45" spans="2:14" s="23" customFormat="1" ht="21" customHeight="1">
      <c r="B45" t="s">
        <v>68</v>
      </c>
      <c r="C45" s="38"/>
      <c r="D45" s="3"/>
      <c r="E45" s="3"/>
      <c r="F45" s="3"/>
      <c r="G45" s="3"/>
      <c r="H45" s="3"/>
      <c r="I45" s="3"/>
      <c r="J45" s="3"/>
      <c r="K45" s="3"/>
      <c r="L45" s="3"/>
      <c r="M45" s="3"/>
      <c r="N45" s="3"/>
    </row>
    <row r="46" spans="2:14" s="23" customFormat="1" ht="29.25" thickBot="1">
      <c r="B46" s="4" t="s">
        <v>94</v>
      </c>
      <c r="C46" s="38"/>
      <c r="D46" s="3"/>
      <c r="E46" s="3"/>
      <c r="F46" s="3"/>
      <c r="G46" s="3"/>
      <c r="H46" s="3"/>
      <c r="I46" s="3"/>
      <c r="J46" s="3"/>
      <c r="K46" s="3"/>
      <c r="L46" s="3"/>
      <c r="M46" s="3"/>
      <c r="N46" s="3"/>
    </row>
    <row r="47" spans="2:14" ht="21" customHeight="1">
      <c r="B47" s="1" t="s">
        <v>176</v>
      </c>
    </row>
    <row r="48" spans="2:14" ht="21" customHeight="1">
      <c r="B48" s="1" t="s">
        <v>177</v>
      </c>
    </row>
    <row r="49" spans="2:2" ht="21" customHeight="1">
      <c r="B49" s="1" t="s">
        <v>178</v>
      </c>
    </row>
    <row r="50" spans="2:2" ht="21" customHeight="1">
      <c r="B50" s="1" t="s">
        <v>179</v>
      </c>
    </row>
    <row r="51" spans="2:2" ht="29.25" thickBot="1">
      <c r="B51" s="4" t="s">
        <v>96</v>
      </c>
    </row>
    <row r="52" spans="2:2" ht="21" customHeight="1">
      <c r="B52" s="1" t="s">
        <v>180</v>
      </c>
    </row>
    <row r="53" spans="2:2" ht="21" customHeight="1">
      <c r="B53" s="1" t="s">
        <v>181</v>
      </c>
    </row>
    <row r="54" spans="2:2" ht="21" customHeight="1">
      <c r="B54" s="1" t="s">
        <v>182</v>
      </c>
    </row>
  </sheetData>
  <sheetProtection insertRows="0" deleteRows="0"/>
  <pageMargins left="0.7" right="0.7" top="0.75" bottom="0.75" header="0.3" footer="0.3"/>
  <pageSetup paperSize="9" orientation="portrait" r:id="rId1"/>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249977111117893"/>
  </sheetPr>
  <dimension ref="B2:L12"/>
  <sheetViews>
    <sheetView workbookViewId="0"/>
  </sheetViews>
  <sheetFormatPr defaultColWidth="9.140625" defaultRowHeight="21" customHeight="1"/>
  <cols>
    <col min="1" max="1" width="9.140625" style="21"/>
    <col min="2" max="2" width="42.85546875" style="21" customWidth="1"/>
    <col min="3" max="3" width="42.85546875" style="21" hidden="1" customWidth="1"/>
    <col min="4" max="4" width="9.140625" style="21" hidden="1" customWidth="1"/>
    <col min="5" max="6" width="23" style="21" hidden="1" customWidth="1"/>
    <col min="7" max="7" width="21.5703125" style="21" hidden="1" customWidth="1"/>
    <col min="8" max="8" width="54.85546875" style="21" hidden="1" customWidth="1"/>
    <col min="9" max="10" width="50.42578125" style="21" hidden="1" customWidth="1"/>
    <col min="11" max="11" width="47.42578125" style="21" hidden="1" customWidth="1"/>
    <col min="12" max="12" width="28.5703125" style="21" customWidth="1"/>
    <col min="13" max="13" width="21" style="21" customWidth="1"/>
    <col min="14" max="16384" width="9.140625" style="21"/>
  </cols>
  <sheetData>
    <row r="2" spans="2:12" ht="47.25" thickBot="1">
      <c r="B2" s="19" t="s">
        <v>634</v>
      </c>
      <c r="C2" s="19"/>
      <c r="D2" s="19"/>
      <c r="E2" s="19"/>
      <c r="F2" s="19"/>
      <c r="G2" s="19"/>
      <c r="H2" s="19"/>
      <c r="I2" s="19"/>
      <c r="J2" s="19"/>
      <c r="K2" s="19"/>
      <c r="L2" s="19"/>
    </row>
    <row r="4" spans="2:12" ht="21" customHeight="1">
      <c r="B4" s="21" t="s">
        <v>635</v>
      </c>
    </row>
    <row r="6" spans="2:12" ht="15">
      <c r="B6" s="16" t="s">
        <v>1</v>
      </c>
      <c r="C6" s="16" t="s">
        <v>2</v>
      </c>
      <c r="D6" s="16" t="s">
        <v>3</v>
      </c>
      <c r="E6" s="16" t="s">
        <v>4</v>
      </c>
      <c r="F6" s="16" t="s">
        <v>5</v>
      </c>
      <c r="G6" s="16" t="s">
        <v>37</v>
      </c>
      <c r="H6" s="16" t="s">
        <v>38</v>
      </c>
      <c r="I6" s="16" t="s">
        <v>574</v>
      </c>
      <c r="J6" s="16" t="s">
        <v>575</v>
      </c>
      <c r="K6" s="16" t="s">
        <v>630</v>
      </c>
      <c r="L6" s="16" t="s">
        <v>6</v>
      </c>
    </row>
    <row r="7" spans="2:12" ht="29.25" thickBot="1">
      <c r="B7" s="15" t="s">
        <v>636</v>
      </c>
      <c r="C7" s="15" t="s">
        <v>60</v>
      </c>
      <c r="D7" s="15"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
      </c>
      <c r="E7" s="15"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policy</v>
      </c>
      <c r="F7" s="15" t="str">
        <f>IF(Table_Policy[[#This Row],[Header]]="Yes","",IF(Table_Policy[[#This Row],[Property]]&lt;&gt;"",SUBSTITUTE(Table_Policy[[#This Row],[Type]]," ","")&amp;SUBSTITUTE(Table_Policy[[#This Row],[Property]]," ",""),""))</f>
        <v/>
      </c>
      <c r="G7" s="15" t="str">
        <f>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7" s="15" t="str">
        <f>IF(OR(Table_Policy[[#This Row],[Header]]="Yes",Table_Policy[[#This Row],[Text]]=""),"",IF(OR(Table_Policy[[#This Row],[Text]]="true",Table_Policy[[#This Row],[Text]]="false",ISNUMBER(Table_Policy[[#This Row],[Text]])),Table_Policy[[#This Row],[Text]],""""&amp;Table_Policy[[#This Row],[Text]]&amp;""""))</f>
        <v/>
      </c>
      <c r="I7" s="15"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"Policy": {</v>
      </c>
      <c r="J7" s="15" t="str">
        <f ca="1">SUBSTITUTE(SUBSTITUTE(SUBSTITUTE(SUBSTITUTE(SUBSTITUTE(SUBSTITUTE(SUBSTITUTE(SUBSTITUTE(
TRIM(CLEAN(Table_Policy[[#This Row],[Quote]])),
" {","{"),
"{ ","{"),
" }","}"),
"} ","}"),
" [","["),
"[ ","["),
" ]","]"),
"] ","]")</f>
        <v>"Policy":{</v>
      </c>
      <c r="K7" s="15" t="str">
        <f>IF(Table_Policy[[#This Row],[Header]]="Yes","",IF(Table_Policy[[#This Row],[Property]]&lt;&gt;"",Table_Policy[[#This Row],[Key]]&amp;"="&amp;SUBSTITUTE(SUBSTITUTE(Table_Policy[[#This Row],[Text]],"&amp;","%26")," ","%20"),""))</f>
        <v/>
      </c>
      <c r="L7" s="15"/>
    </row>
    <row r="8" spans="2:12" s="22" customFormat="1" ht="21" hidden="1" customHeight="1">
      <c r="B8" s="10"/>
      <c r="C8" s="10"/>
      <c r="D8"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8" s="27"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
      </c>
      <c r="F8" s="27" t="str">
        <f>IF(Table_Policy[[#This Row],[Header]]="Yes","",IF(Table_Policy[[#This Row],[Property]]&lt;&gt;"",SUBSTITUTE(Table_Policy[[#This Row],[Type]]," ","")&amp;SUBSTITUTE(Table_Policy[[#This Row],[Property]]," ",""),""))</f>
        <v/>
      </c>
      <c r="G8" s="27" t="str">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8" s="27" t="str">
        <f ca="1">IF(OR(Table_Policy[[#This Row],[Header]]="Yes",Table_Policy[[#This Row],[Text]]=""),"",IF(OR(Table_Policy[[#This Row],[Text]]="true",Table_Policy[[#This Row],[Text]]="false",ISNUMBER(Table_Policy[[#This Row],[Text]])),Table_Policy[[#This Row],[Text]],""""&amp;Table_Policy[[#This Row],[Text]]&amp;""""))</f>
        <v/>
      </c>
      <c r="I8" s="27"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c>
      <c r="J8" s="27" t="str">
        <f ca="1">SUBSTITUTE(SUBSTITUTE(SUBSTITUTE(SUBSTITUTE(SUBSTITUTE(SUBSTITUTE(SUBSTITUTE(SUBSTITUTE(
TRIM(CLEAN(Table_Policy[[#This Row],[Quote]])),
" {","{"),
"{ ","{"),
" }","}"),
"} ","}"),
" [","["),
"[ ","["),
" ]","]"),
"] ","]")</f>
        <v/>
      </c>
      <c r="K8" s="27" t="str">
        <f>IF(Table_Policy[[#This Row],[Header]]="Yes","",IF(Table_Policy[[#This Row],[Property]]&lt;&gt;"",Table_Policy[[#This Row],[Key]]&amp;"="&amp;SUBSTITUTE(SUBSTITUTE(Table_Policy[[#This Row],[Text]],"&amp;","%26")," ","%20"),""))</f>
        <v/>
      </c>
      <c r="L8" s="40"/>
    </row>
    <row r="9" spans="2:12" s="22" customFormat="1" ht="21" customHeight="1">
      <c r="B9" s="10" t="s">
        <v>64</v>
      </c>
      <c r="C9" s="10"/>
      <c r="D9"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9"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number</v>
      </c>
      <c r="F9" s="10" t="str">
        <f ca="1">IF(Table_Policy[[#This Row],[Header]]="Yes","",IF(Table_Policy[[#This Row],[Property]]&lt;&gt;"",SUBSTITUTE(Table_Policy[[#This Row],[Type]]," ","")&amp;SUBSTITUTE(Table_Policy[[#This Row],[Property]]," ",""),""))</f>
        <v>PolicyNumber</v>
      </c>
      <c r="G9"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9" s="10" t="e">
        <f ca="1">IF(OR(Table_Policy[[#This Row],[Header]]="Yes",Table_Policy[[#This Row],[Text]]=""),"",IF(OR(Table_Policy[[#This Row],[Text]]="true",Table_Policy[[#This Row],[Text]]="false",ISNUMBER(Table_Policy[[#This Row],[Text]])),Table_Policy[[#This Row],[Text]],""""&amp;Table_Policy[[#This Row],[Text]]&amp;""""))</f>
        <v>#REF!</v>
      </c>
      <c r="I9" s="2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9" s="27" t="e">
        <f ca="1">SUBSTITUTE(SUBSTITUTE(SUBSTITUTE(SUBSTITUTE(SUBSTITUTE(SUBSTITUTE(SUBSTITUTE(SUBSTITUTE(
TRIM(CLEAN(Table_Policy[[#This Row],[Quote]])),
" {","{"),
"{ ","{"),
" }","}"),
"} ","}"),
" [","["),
"[ ","["),
" ]","]"),
"] ","]")</f>
        <v>#REF!</v>
      </c>
      <c r="K9" s="10" t="e">
        <f ca="1">IF(Table_Policy[[#This Row],[Header]]="Yes","",IF(Table_Policy[[#This Row],[Property]]&lt;&gt;"",Table_Policy[[#This Row],[Key]]&amp;"="&amp;SUBSTITUTE(SUBSTITUTE(Table_Policy[[#This Row],[Text]],"&amp;","%26")," ","%20"),""))</f>
        <v>#REF!</v>
      </c>
      <c r="L9" s="45" t="e">
        <f>'Question Sets'!#REF!</f>
        <v>#REF!</v>
      </c>
    </row>
    <row r="10" spans="2:12" s="22" customFormat="1" ht="21" customHeight="1">
      <c r="B10" s="10" t="s">
        <v>637</v>
      </c>
      <c r="C10" s="10"/>
      <c r="D10"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0"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issueDate</v>
      </c>
      <c r="F10" s="10" t="str">
        <f ca="1">IF(Table_Policy[[#This Row],[Header]]="Yes","",IF(Table_Policy[[#This Row],[Property]]&lt;&gt;"",SUBSTITUTE(Table_Policy[[#This Row],[Type]]," ","")&amp;SUBSTITUTE(Table_Policy[[#This Row],[Property]]," ",""),""))</f>
        <v>PolicyIssueDate</v>
      </c>
      <c r="G10"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0" s="10" t="e">
        <f ca="1">IF(OR(Table_Policy[[#This Row],[Header]]="Yes",Table_Policy[[#This Row],[Text]]=""),"",IF(OR(Table_Policy[[#This Row],[Text]]="true",Table_Policy[[#This Row],[Text]]="false",ISNUMBER(Table_Policy[[#This Row],[Text]])),Table_Policy[[#This Row],[Text]],""""&amp;Table_Policy[[#This Row],[Text]]&amp;""""))</f>
        <v>#REF!</v>
      </c>
      <c r="I10" s="2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0" s="27" t="e">
        <f ca="1">SUBSTITUTE(SUBSTITUTE(SUBSTITUTE(SUBSTITUTE(SUBSTITUTE(SUBSTITUTE(SUBSTITUTE(SUBSTITUTE(
TRIM(CLEAN(Table_Policy[[#This Row],[Quote]])),
" {","{"),
"{ ","{"),
" }","}"),
"} ","}"),
" [","["),
"[ ","["),
" ]","]"),
"] ","]")</f>
        <v>#REF!</v>
      </c>
      <c r="K10" s="10" t="e">
        <f ca="1">IF(Table_Policy[[#This Row],[Header]]="Yes","",IF(Table_Policy[[#This Row],[Property]]&lt;&gt;"",Table_Policy[[#This Row],[Key]]&amp;"="&amp;SUBSTITUTE(SUBSTITUTE(Table_Policy[[#This Row],[Text]],"&amp;","%26")," ","%20"),""))</f>
        <v>#REF!</v>
      </c>
      <c r="L10" s="45" t="e">
        <f>'Question Sets'!#REF!</f>
        <v>#REF!</v>
      </c>
    </row>
    <row r="11" spans="2:12" s="22" customFormat="1" ht="21" customHeight="1">
      <c r="B11" s="10" t="s">
        <v>638</v>
      </c>
      <c r="C11" s="10"/>
      <c r="D11"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1"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periodFrom</v>
      </c>
      <c r="F11" s="10" t="str">
        <f ca="1">IF(Table_Policy[[#This Row],[Header]]="Yes","",IF(Table_Policy[[#This Row],[Property]]&lt;&gt;"",SUBSTITUTE(Table_Policy[[#This Row],[Type]]," ","")&amp;SUBSTITUTE(Table_Policy[[#This Row],[Property]]," ",""),""))</f>
        <v>PolicyPeriodFrom</v>
      </c>
      <c r="G11"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1" s="10" t="e">
        <f ca="1">IF(OR(Table_Policy[[#This Row],[Header]]="Yes",Table_Policy[[#This Row],[Text]]=""),"",IF(OR(Table_Policy[[#This Row],[Text]]="true",Table_Policy[[#This Row],[Text]]="false",ISNUMBER(Table_Policy[[#This Row],[Text]])),Table_Policy[[#This Row],[Text]],""""&amp;Table_Policy[[#This Row],[Text]]&amp;""""))</f>
        <v>#REF!</v>
      </c>
      <c r="I11" s="2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1" s="27" t="e">
        <f ca="1">SUBSTITUTE(SUBSTITUTE(SUBSTITUTE(SUBSTITUTE(SUBSTITUTE(SUBSTITUTE(SUBSTITUTE(SUBSTITUTE(
TRIM(CLEAN(Table_Policy[[#This Row],[Quote]])),
" {","{"),
"{ ","{"),
" }","}"),
"} ","}"),
" [","["),
"[ ","["),
" ]","]"),
"] ","]")</f>
        <v>#REF!</v>
      </c>
      <c r="K11" s="10" t="e">
        <f ca="1">IF(Table_Policy[[#This Row],[Header]]="Yes","",IF(Table_Policy[[#This Row],[Property]]&lt;&gt;"",Table_Policy[[#This Row],[Key]]&amp;"="&amp;SUBSTITUTE(SUBSTITUTE(Table_Policy[[#This Row],[Text]],"&amp;","%26")," ","%20"),""))</f>
        <v>#REF!</v>
      </c>
      <c r="L11" s="45" t="e">
        <f>'Question Sets'!#REF!</f>
        <v>#REF!</v>
      </c>
    </row>
    <row r="12" spans="2:12" s="22" customFormat="1" ht="21" customHeight="1">
      <c r="B12" s="10" t="s">
        <v>639</v>
      </c>
      <c r="C12" s="10"/>
      <c r="D12"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2"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periodTo</v>
      </c>
      <c r="F12" s="10" t="str">
        <f ca="1">IF(Table_Policy[[#This Row],[Header]]="Yes","",IF(Table_Policy[[#This Row],[Property]]&lt;&gt;"",SUBSTITUTE(Table_Policy[[#This Row],[Type]]," ","")&amp;SUBSTITUTE(Table_Policy[[#This Row],[Property]]," ",""),""))</f>
        <v>PolicyPeriodTo</v>
      </c>
      <c r="G12"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2" s="10" t="e">
        <f ca="1">IF(OR(Table_Policy[[#This Row],[Header]]="Yes",Table_Policy[[#This Row],[Text]]=""),"",IF(OR(Table_Policy[[#This Row],[Text]]="true",Table_Policy[[#This Row],[Text]]="false",ISNUMBER(Table_Policy[[#This Row],[Text]])),Table_Policy[[#This Row],[Text]],""""&amp;Table_Policy[[#This Row],[Text]]&amp;""""))</f>
        <v>#REF!</v>
      </c>
      <c r="I12" s="2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2" s="27" t="e">
        <f ca="1">SUBSTITUTE(SUBSTITUTE(SUBSTITUTE(SUBSTITUTE(SUBSTITUTE(SUBSTITUTE(SUBSTITUTE(SUBSTITUTE(
TRIM(CLEAN(Table_Policy[[#This Row],[Quote]])),
" {","{"),
"{ ","{"),
" }","}"),
"} ","}"),
" [","["),
"[ ","["),
" ]","]"),
"] ","]")</f>
        <v>#REF!</v>
      </c>
      <c r="K12" s="10" t="e">
        <f ca="1">IF(Table_Policy[[#This Row],[Header]]="Yes","",IF(Table_Policy[[#This Row],[Property]]&lt;&gt;"",Table_Policy[[#This Row],[Key]]&amp;"="&amp;SUBSTITUTE(SUBSTITUTE(Table_Policy[[#This Row],[Text]],"&amp;","%26")," ","%20"),""))</f>
        <v>#REF!</v>
      </c>
      <c r="L12" s="77" t="e">
        <f>'Question Sets'!#REF!</f>
        <v>#REF!</v>
      </c>
    </row>
  </sheetData>
  <sheetProtection insertRows="0" deleteRows="0"/>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0" tint="-0.249977111117893"/>
  </sheetPr>
  <dimension ref="B2:BB29"/>
  <sheetViews>
    <sheetView topLeftCell="A4" workbookViewId="0">
      <selection activeCell="D26" sqref="D26"/>
    </sheetView>
  </sheetViews>
  <sheetFormatPr defaultColWidth="9.140625" defaultRowHeight="21" customHeight="1"/>
  <cols>
    <col min="1" max="1" width="9.140625" style="3"/>
    <col min="2" max="2" width="41" style="3" customWidth="1"/>
    <col min="3" max="3" width="38.7109375" style="3" customWidth="1"/>
    <col min="4" max="4" width="14.42578125" style="162" customWidth="1"/>
    <col min="5" max="5" width="9.140625" style="3"/>
    <col min="6" max="6" width="12.5703125" style="3" customWidth="1"/>
    <col min="7" max="16384" width="9.140625" style="3"/>
  </cols>
  <sheetData>
    <row r="2" spans="2:54" ht="47.25" thickBot="1">
      <c r="B2" s="79" t="s">
        <v>640</v>
      </c>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row>
    <row r="4" spans="2:54" ht="29.25" thickBot="1">
      <c r="B4" s="4" t="s">
        <v>641</v>
      </c>
      <c r="C4" s="4"/>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row>
    <row r="6" spans="2:54" ht="15">
      <c r="C6" s="6" t="s">
        <v>642</v>
      </c>
      <c r="D6" s="158" t="s">
        <v>101</v>
      </c>
      <c r="E6" s="6" t="s">
        <v>102</v>
      </c>
      <c r="F6" s="6" t="s">
        <v>103</v>
      </c>
      <c r="G6" s="6" t="s">
        <v>104</v>
      </c>
      <c r="H6" s="6" t="s">
        <v>105</v>
      </c>
      <c r="I6" s="6" t="s">
        <v>106</v>
      </c>
      <c r="J6" s="6" t="s">
        <v>107</v>
      </c>
      <c r="K6" s="6" t="s">
        <v>108</v>
      </c>
      <c r="L6" s="6" t="s">
        <v>109</v>
      </c>
      <c r="M6" s="6" t="s">
        <v>110</v>
      </c>
      <c r="N6" s="6" t="s">
        <v>643</v>
      </c>
      <c r="O6" s="6" t="s">
        <v>644</v>
      </c>
      <c r="P6" s="6" t="s">
        <v>645</v>
      </c>
      <c r="Q6" s="6" t="s">
        <v>646</v>
      </c>
      <c r="R6" s="6" t="s">
        <v>647</v>
      </c>
      <c r="S6" s="6" t="s">
        <v>648</v>
      </c>
      <c r="T6" s="6" t="s">
        <v>649</v>
      </c>
      <c r="U6" s="6" t="s">
        <v>650</v>
      </c>
      <c r="V6" s="6" t="s">
        <v>651</v>
      </c>
      <c r="W6" s="6" t="s">
        <v>652</v>
      </c>
      <c r="X6" s="6" t="s">
        <v>653</v>
      </c>
      <c r="Y6" s="6" t="s">
        <v>654</v>
      </c>
      <c r="Z6" s="6" t="s">
        <v>655</v>
      </c>
      <c r="AA6" s="6" t="s">
        <v>656</v>
      </c>
      <c r="AB6" s="6" t="s">
        <v>657</v>
      </c>
      <c r="AC6" s="6" t="s">
        <v>658</v>
      </c>
      <c r="AD6" s="6" t="s">
        <v>659</v>
      </c>
      <c r="AE6" s="6" t="s">
        <v>660</v>
      </c>
      <c r="AF6" s="6" t="s">
        <v>661</v>
      </c>
      <c r="AG6" s="6" t="s">
        <v>662</v>
      </c>
      <c r="AH6" s="6" t="s">
        <v>663</v>
      </c>
      <c r="AI6" s="6" t="s">
        <v>664</v>
      </c>
      <c r="AJ6" s="6" t="s">
        <v>665</v>
      </c>
      <c r="AK6" s="6" t="s">
        <v>666</v>
      </c>
      <c r="AL6" s="6" t="s">
        <v>667</v>
      </c>
      <c r="AM6" s="6" t="s">
        <v>668</v>
      </c>
      <c r="AN6" s="6" t="s">
        <v>669</v>
      </c>
      <c r="AO6" s="6" t="s">
        <v>670</v>
      </c>
      <c r="AP6" s="6" t="s">
        <v>671</v>
      </c>
      <c r="AQ6" s="6" t="s">
        <v>672</v>
      </c>
      <c r="AR6" s="6" t="s">
        <v>673</v>
      </c>
      <c r="AS6" s="6" t="s">
        <v>674</v>
      </c>
      <c r="AT6" s="6" t="s">
        <v>675</v>
      </c>
      <c r="AU6" s="6" t="s">
        <v>676</v>
      </c>
      <c r="AV6" s="6" t="s">
        <v>677</v>
      </c>
      <c r="AW6" s="6" t="s">
        <v>678</v>
      </c>
      <c r="AX6" s="6" t="s">
        <v>679</v>
      </c>
      <c r="AY6" s="6" t="s">
        <v>680</v>
      </c>
      <c r="AZ6" s="6" t="s">
        <v>681</v>
      </c>
      <c r="BA6" s="6" t="s">
        <v>682</v>
      </c>
      <c r="BB6" s="6" t="s">
        <v>683</v>
      </c>
    </row>
    <row r="7" spans="2:54" ht="21" customHeight="1">
      <c r="B7" s="3" t="s">
        <v>684</v>
      </c>
      <c r="C7" s="2" t="s">
        <v>685</v>
      </c>
      <c r="D7" s="159" t="str">
        <f>""""&amp;SUBSTITUTE(_xlfn.TEXTJOIN(""",""",FALSE,Table_Question_Sets[[#All],[Key]])," ","")&amp;""""</f>
        <v>"Key","ratingPrimary","","transactionType","runoffQuestion","businessEndDate","actualFees","sumInsured","stateHeading","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ratingSecondary","","riskLevel","revisedExcess","effectiveRateYear","policyAdjustmentDate","policyEndDate","saveQuoteUrl","contact","","contactName","contactEmail","contactPhone","details","","insuredFullName","interestedParty","businessDetails","","businessName","businessACN","businessABN","businessYearEstablished","businessAddressHeading","businessAddress","businessTown","businessState","businessPostcode","postalPrompt","postalAddress","postalTown","postalState","postalPostcode","branchOffice","businessDetails2","","businessDescription","businessChanges","businessChangesDetails","businessPossibleChanges","businessPossibleChangesDetails","computerSoftwareDesign","verbalReports","staff","","principalDetails","staffCountHeading","staffCountTypeHeader","staffCountNumberHeader","labelPrincipals","principals","labelDirectors","directors","labelQualifiedProfession","qualifiedProfession","labelOtherQualified","otherQualified","labelOtherStaff","otherStaff","totalStaffCount","staffValidation","membership","","businessAssociation","businessAssociationDetails","acsisMembership","acsisMembershipYears","acsisMembershipNumber","disciplinaryAction","disciplinaryActionDetails","accreditationNSW","accreditationDetails","jointVentures","jointVenturesDetails","grossFees","","grossFeesHeader","grossFeesActivityHeader","grossFeesFinancialHeader","labelSurveyingFees","surveyingFees","labelMultiDisciplinaryFees","multiDisciplinaryFees","labelOverseasFees","overseasFees","engineeringFeesDetail","overseasFeesDetails","riskManagement","","riskManagementHeading","riskProgram","riskProgramDate","riskProgramAudit","riskProgramAuditDetails","riskProgramLastReview","programHighlights","riskManagementOverseer","riskManagementOverseerDetails","acsisRiskManagementAccreditationHeader","acsisRiskManagementAccreditationDate","riskManagementLevel","cyberCover","","cyberCoverHeader","antivirusAndFirewall","securityPolicy","networkIntrusion","newThreatsAdjustment","backupData","thirdPartySecurityStandard","priorSecurityBreaches","seminarAttendance","","seminarAttendanceHeader","seminarAttendanceStaffHeader","seminarAttendanceYesNoHeader","labelSeminarPrincipals","seminarPrincipals","labelSeminarDirectors","seminarDirectors","labelSeminarQualifieedProfessions","seminarQualifieedProfessions","labelSeminarOtherQualified","seminarOtherQualified","labelSeminarOtherStaff","seminarOtherStaff","disclosure","","history","historyDetails","professionalIndemnityHistory","professionalIndemnityDetails","reportedClaims","alertedClaims","madeClaims","totalClaims","declaration","summary","","coverSummary","detailsSummary","premiumSummary","paymentMethods","","paymentMethodSelect","paymentOption","paymentMethod","debitOption","creditCardPaymentHeading","creditCardDebitHeading","creditCardSelect","creditCardNumber","creditCardName","creditCardExpiryDate","creditCardCCV","directDebitHeading","directDebitAccountName","directDebitBSB","directDebitAccountNumber","paymentOptions","paymentOptionSelect","paymentOption","review","","reviewMessage","reviewMessage","displayReviewMessage","endorsement","","endorsementTriggersList","endorsementCoverSummary","loadingFactor","additionalPremium","specialConditions","endorsementMessage","statusVariables","","quoteState","applicationMode","currentWorkflowStep","endorsementMessage","","displayReviewMessage","displayEndorsementMessage","displaySpecialConditions"</v>
      </c>
      <c r="E7" s="151"/>
      <c r="F7" s="151"/>
      <c r="G7" s="151"/>
      <c r="H7" s="151"/>
      <c r="I7" s="151"/>
      <c r="J7" s="151"/>
      <c r="K7" s="152"/>
      <c r="L7" s="152"/>
      <c r="M7" s="152"/>
      <c r="N7" s="152"/>
      <c r="O7" s="152"/>
      <c r="P7" s="152"/>
      <c r="Q7" s="152"/>
      <c r="R7" s="152"/>
      <c r="S7" s="152"/>
      <c r="T7" s="152"/>
      <c r="U7" s="152"/>
      <c r="V7" s="152"/>
      <c r="W7" s="152"/>
      <c r="X7" s="152"/>
      <c r="Y7" s="152"/>
      <c r="Z7" s="152"/>
      <c r="AA7" s="152"/>
      <c r="AB7" s="152"/>
      <c r="AC7" s="152"/>
      <c r="AD7" s="152"/>
      <c r="AE7" s="152"/>
      <c r="AF7" s="152"/>
      <c r="AG7" s="152"/>
      <c r="AH7" s="152"/>
      <c r="AI7" s="152"/>
      <c r="AJ7" s="152"/>
      <c r="AK7" s="152"/>
      <c r="AL7" s="152"/>
      <c r="AM7" s="152"/>
      <c r="AN7" s="152"/>
      <c r="AO7" s="152"/>
      <c r="AP7" s="152"/>
      <c r="AQ7" s="152"/>
      <c r="AR7" s="152"/>
      <c r="AS7" s="152"/>
      <c r="AT7" s="152"/>
      <c r="AU7" s="152"/>
      <c r="AV7" s="152"/>
      <c r="AW7" s="152"/>
      <c r="AX7" s="152"/>
      <c r="AY7" s="152"/>
      <c r="AZ7" s="152"/>
      <c r="BA7" s="152"/>
      <c r="BB7" s="2" t="s">
        <v>686</v>
      </c>
    </row>
    <row r="8" spans="2:54" ht="21" customHeight="1">
      <c r="B8" s="3" t="s">
        <v>687</v>
      </c>
      <c r="C8" s="2" t="s">
        <v>688</v>
      </c>
      <c r="D8" s="159" t="str">
        <f>""""&amp;SUBSTITUTE(_xlfn.TEXTJOIN(""",""",FALSE,Table_Repeating_Question_Sets[[#All],[Key]])," ","")&amp;""""</f>
        <v>"Key","branchOffice","","branchAddress","branchTown","branchState","branchPostcode","principalDetails","","name","birthYear","experienceYear","qualifications","reportedClaims","","claimDate","claimNumber","totalClaim","claimLossDetails","insurer","alertedClaims","","claimDate","claimNumber","totalClaim","claimLossDetails","insurer","madeClaims","","circumstanceDate","claimNumber","totalClaim","claimLossDetails","professionalIndemnityDetails","","insurer","periodOfInsurance","sumInsured","excess","repeating5",""</v>
      </c>
      <c r="E8" s="151"/>
      <c r="F8" s="151"/>
      <c r="G8" s="151"/>
      <c r="H8" s="151"/>
      <c r="I8" s="151"/>
      <c r="J8" s="151"/>
      <c r="K8" s="152"/>
      <c r="L8" s="152"/>
      <c r="M8" s="152"/>
      <c r="N8" s="152"/>
      <c r="O8" s="152"/>
      <c r="P8" s="152"/>
      <c r="Q8" s="152"/>
      <c r="R8" s="152"/>
      <c r="S8" s="152"/>
      <c r="T8" s="152"/>
      <c r="U8" s="152"/>
      <c r="V8" s="152"/>
      <c r="W8" s="152"/>
      <c r="X8" s="152"/>
      <c r="Y8" s="152"/>
      <c r="Z8" s="152"/>
      <c r="AA8" s="152"/>
      <c r="AB8" s="152"/>
      <c r="AC8" s="152"/>
      <c r="AD8" s="152"/>
      <c r="AE8" s="152"/>
      <c r="AF8" s="152"/>
      <c r="AG8" s="152"/>
      <c r="AH8" s="152"/>
      <c r="AI8" s="152"/>
      <c r="AJ8" s="152"/>
      <c r="AK8" s="152"/>
      <c r="AL8" s="152"/>
      <c r="AM8" s="152"/>
      <c r="AN8" s="152"/>
      <c r="AO8" s="152"/>
      <c r="AP8" s="152"/>
      <c r="AQ8" s="152"/>
      <c r="AR8" s="152"/>
      <c r="AS8" s="152"/>
      <c r="AT8" s="152"/>
      <c r="AU8" s="152"/>
      <c r="AV8" s="152"/>
      <c r="AW8" s="152"/>
      <c r="AX8" s="152"/>
      <c r="AY8" s="152"/>
      <c r="AZ8" s="152"/>
      <c r="BA8" s="152"/>
      <c r="BB8" s="1" t="s">
        <v>686</v>
      </c>
    </row>
    <row r="9" spans="2:54" ht="21" customHeight="1">
      <c r="B9" s="3" t="s">
        <v>689</v>
      </c>
      <c r="C9" s="2" t="s">
        <v>690</v>
      </c>
      <c r="D9" s="159" t="str">
        <f ca="1">IF(INDIRECT("'Question Sets'!"&amp;SUBSTITUTE(ADDRESS(1,COLUMN(Table_Question_Sets[[#Headers],[Output Config Keys Nested]]),4),"1","")&amp;COLUMN()+1)&lt;&gt;"",INDIRECT("'Question Sets'!"&amp;SUBSTITUTE(ADDRESS(1,COLUMN(Table_Question_Sets[[#Headers],[Output Config Keys Nested]]),4),"1","")&amp;COLUMN()+1),"")</f>
        <v>"ratingPrimary":["transactionType","runoffQuestion","businessEndDate","actualFees","sumInsured","stateHeading","stateACT","stateNSW","stateVIC","stateQLD","stateSA","stateWA","stateTAS","stateNT","overseas","stateValidation","stampDutyExemption","workHeader","labelCadastralSurveying","cadastralSurveying","labelTopographicalMapping","topographicalMapping","labelCivilEngineering","civilEngineering","labelStructuralEngineering","structuralEngineering","labelEngineeringSurveying","engineeringSurveying","labelInfrastructureDesign","infrastructureDesign","labelSettingStructures","settingStructures","labelLandPlanning","landPlanning","labelGeotechnicalEngineering","geotechnicalEngineering","labelTownPlanning","townPlanning","labelGeographicalInformationSystems","geographicalInformationSystems","labelProjectManagement","projectManagement","labelOtherActivities","otherActivities","otherActivitiesDetails","otherActivitiesFullDetails","workValidation","policyStartDate","forReview"],</v>
      </c>
      <c r="E9" s="151" t="str">
        <f ca="1">IF(INDIRECT("'Question Sets'!"&amp;SUBSTITUTE(ADDRESS(1,COLUMN(Table_Question_Sets[[#Headers],[Output Config Keys Nested]]),4),"1","")&amp;COLUMN()+1)&lt;&gt;"",INDIRECT("'Question Sets'!"&amp;SUBSTITUTE(ADDRESS(1,COLUMN(Table_Question_Sets[[#Headers],[Output Config Keys Nested]]),4),"1","")&amp;COLUMN()+1),"")</f>
        <v>"ratingSecondary":["riskLevel","revisedExcess","effectiveRateYear","policyAdjustmentDate","policyEndDate","saveQuoteUrl"],</v>
      </c>
      <c r="F9" s="151" t="str">
        <f ca="1">IF(INDIRECT("'Question Sets'!"&amp;SUBSTITUTE(ADDRESS(1,COLUMN(Table_Question_Sets[[#Headers],[Output Config Keys Nested]]),4),"1","")&amp;COLUMN()+1)&lt;&gt;"",INDIRECT("'Question Sets'!"&amp;SUBSTITUTE(ADDRESS(1,COLUMN(Table_Question_Sets[[#Headers],[Output Config Keys Nested]]),4),"1","")&amp;COLUMN()+1),"")</f>
        <v>"contact":["contactName","contactEmail","contactPhone"],</v>
      </c>
      <c r="G9" s="151" t="str">
        <f ca="1">IF(INDIRECT("'Question Sets'!"&amp;SUBSTITUTE(ADDRESS(1,COLUMN(Table_Question_Sets[[#Headers],[Output Config Keys Nested]]),4),"1","")&amp;COLUMN()+1)&lt;&gt;"",INDIRECT("'Question Sets'!"&amp;SUBSTITUTE(ADDRESS(1,COLUMN(Table_Question_Sets[[#Headers],[Output Config Keys Nested]]),4),"1","")&amp;COLUMN()+1),"")</f>
        <v>"details":["insuredFullName","interestedParty"],</v>
      </c>
      <c r="H9" s="151" t="str">
        <f ca="1">IF(INDIRECT("'Question Sets'!"&amp;SUBSTITUTE(ADDRESS(1,COLUMN(Table_Question_Sets[[#Headers],[Output Config Keys Nested]]),4),"1","")&amp;COLUMN()+1)&lt;&gt;"",INDIRECT("'Question Sets'!"&amp;SUBSTITUTE(ADDRESS(1,COLUMN(Table_Question_Sets[[#Headers],[Output Config Keys Nested]]),4),"1","")&amp;COLUMN()+1),"")</f>
        <v>"businessDetails":["businessName","businessACN","businessABN","businessYearEstablished","businessAddressHeading","businessAddress","businessTown","businessState","businessPostcode","postalPrompt","postalAddress","postalTown","postalState","postalPostcode","branchOffice"],</v>
      </c>
      <c r="I9" s="151" t="str">
        <f ca="1">IF(INDIRECT("'Question Sets'!"&amp;SUBSTITUTE(ADDRESS(1,COLUMN(Table_Question_Sets[[#Headers],[Output Config Keys Nested]]),4),"1","")&amp;COLUMN()+1)&lt;&gt;"",INDIRECT("'Question Sets'!"&amp;SUBSTITUTE(ADDRESS(1,COLUMN(Table_Question_Sets[[#Headers],[Output Config Keys Nested]]),4),"1","")&amp;COLUMN()+1),"")</f>
        <v>"businessDetails2":["businessDescription","businessChanges","businessChangesDetails","businessPossibleChanges","businessPossibleChangesDetails","computerSoftwareDesign","verbalReports"],</v>
      </c>
      <c r="J9" s="151" t="str">
        <f ca="1">IF(INDIRECT("'Question Sets'!"&amp;SUBSTITUTE(ADDRESS(1,COLUMN(Table_Question_Sets[[#Headers],[Output Config Keys Nested]]),4),"1","")&amp;COLUMN()+1)&lt;&gt;"",INDIRECT("'Question Sets'!"&amp;SUBSTITUTE(ADDRESS(1,COLUMN(Table_Question_Sets[[#Headers],[Output Config Keys Nested]]),4),"1","")&amp;COLUMN()+1),"")</f>
        <v>"staff":["principalDetails","staffCountHeading","staffCountTypeHeader","staffCountNumberHeader","labelPrincipals","principals","labelDirectors","directors","labelQualifiedProfession","qualifiedProfession","labelOtherQualified","otherQualified","labelOtherStaff","otherStaff","totalStaffCount","staffValidation"],</v>
      </c>
      <c r="K9" s="151" t="str">
        <f ca="1">IF(INDIRECT("'Question Sets'!"&amp;SUBSTITUTE(ADDRESS(1,COLUMN(Table_Question_Sets[[#Headers],[Output Config Keys Nested]]),4),"1","")&amp;COLUMN()+1)&lt;&gt;"",INDIRECT("'Question Sets'!"&amp;SUBSTITUTE(ADDRESS(1,COLUMN(Table_Question_Sets[[#Headers],[Output Config Keys Nested]]),4),"1","")&amp;COLUMN()+1),"")</f>
        <v>"membership":["businessAssociation","businessAssociationDetails","acsisMembership","acsisMembershipYears","acsisMembershipNumber","disciplinaryAction","disciplinaryActionDetails","accreditationNSW","accreditationDetails","jointVentures","jointVenturesDetails"],</v>
      </c>
      <c r="L9" s="151" t="str">
        <f ca="1">IF(INDIRECT("'Question Sets'!"&amp;SUBSTITUTE(ADDRESS(1,COLUMN(Table_Question_Sets[[#Headers],[Output Config Keys Nested]]),4),"1","")&amp;COLUMN()+1)&lt;&gt;"",INDIRECT("'Question Sets'!"&amp;SUBSTITUTE(ADDRESS(1,COLUMN(Table_Question_Sets[[#Headers],[Output Config Keys Nested]]),4),"1","")&amp;COLUMN()+1),"")</f>
        <v>"grossFees":["grossFeesHeader","grossFeesActivityHeader","grossFeesFinancialHeader","labelSurveyingFees","surveyingFees","labelMultiDisciplinaryFees","multiDisciplinaryFees","labelOverseasFees","overseasFees","engineeringFeesDetail","overseasFeesDetails"],</v>
      </c>
      <c r="M9" s="151" t="str">
        <f ca="1">IF(INDIRECT("'Question Sets'!"&amp;SUBSTITUTE(ADDRESS(1,COLUMN(Table_Question_Sets[[#Headers],[Output Config Keys Nested]]),4),"1","")&amp;COLUMN()+1)&lt;&gt;"",INDIRECT("'Question Sets'!"&amp;SUBSTITUTE(ADDRESS(1,COLUMN(Table_Question_Sets[[#Headers],[Output Config Keys Nested]]),4),"1","")&amp;COLUMN()+1),"")</f>
        <v>"riskManagement":["riskManagementHeading","riskProgram","riskProgramDate","riskProgramAudit","riskProgramAuditDetails","riskProgramLastReview","programHighlights","riskManagementOverseer","riskManagementOverseerDetails","acsisRiskManagementAccreditationHeader","acsisRiskManagementAccreditationDate","riskManagementLevel"],</v>
      </c>
      <c r="N9" s="151" t="str">
        <f ca="1">IF(INDIRECT("'Question Sets'!"&amp;SUBSTITUTE(ADDRESS(1,COLUMN(Table_Question_Sets[[#Headers],[Output Config Keys Nested]]),4),"1","")&amp;COLUMN()+1)&lt;&gt;"",INDIRECT("'Question Sets'!"&amp;SUBSTITUTE(ADDRESS(1,COLUMN(Table_Question_Sets[[#Headers],[Output Config Keys Nested]]),4),"1","")&amp;COLUMN()+1),"")</f>
        <v>"cyberCover":["cyberCoverHeader","antivirusAndFirewall","securityPolicy","networkIntrusion","newThreatsAdjustment","backupData","thirdPartySecurityStandard","priorSecurityBreaches"],</v>
      </c>
      <c r="O9" s="151" t="str">
        <f ca="1">IF(INDIRECT("'Question Sets'!"&amp;SUBSTITUTE(ADDRESS(1,COLUMN(Table_Question_Sets[[#Headers],[Output Config Keys Nested]]),4),"1","")&amp;COLUMN()+1)&lt;&gt;"",INDIRECT("'Question Sets'!"&amp;SUBSTITUTE(ADDRESS(1,COLUMN(Table_Question_Sets[[#Headers],[Output Config Keys Nested]]),4),"1","")&amp;COLUMN()+1),"")</f>
        <v>"seminarAttendance":["seminarAttendanceHeader","seminarAttendanceStaffHeader","seminarAttendanceYesNoHeader","labelSeminarPrincipals","seminarPrincipals","labelSeminarDirectors","seminarDirectors","labelSeminarQualifieedProfessions","seminarQualifieedProfessions","labelSeminarOtherQualified","seminarOtherQualified","labelSeminarOtherStaff","seminarOtherStaff"],</v>
      </c>
      <c r="P9" s="151" t="str">
        <f ca="1">IF(INDIRECT("'Question Sets'!"&amp;SUBSTITUTE(ADDRESS(1,COLUMN(Table_Question_Sets[[#Headers],[Output Config Keys Nested]]),4),"1","")&amp;COLUMN()+1)&lt;&gt;"",INDIRECT("'Question Sets'!"&amp;SUBSTITUTE(ADDRESS(1,COLUMN(Table_Question_Sets[[#Headers],[Output Config Keys Nested]]),4),"1","")&amp;COLUMN()+1),"")</f>
        <v>"disclosure":["history","historyDetails","professionalIndemnityHistory","professionalIndemnityDetails","reportedClaims","alertedClaims","madeClaims","totalClaims","declaration"],</v>
      </c>
      <c r="Q9" s="151" t="str">
        <f ca="1">IF(INDIRECT("'Question Sets'!"&amp;SUBSTITUTE(ADDRESS(1,COLUMN(Table_Question_Sets[[#Headers],[Output Config Keys Nested]]),4),"1","")&amp;COLUMN()+1)&lt;&gt;"",INDIRECT("'Question Sets'!"&amp;SUBSTITUTE(ADDRESS(1,COLUMN(Table_Question_Sets[[#Headers],[Output Config Keys Nested]]),4),"1","")&amp;COLUMN()+1),"")</f>
        <v>"summary":["coverSummary","detailsSummary","premiumSummary"],</v>
      </c>
      <c r="R9" s="151" t="str">
        <f ca="1">IF(INDIRECT("'Question Sets'!"&amp;SUBSTITUTE(ADDRESS(1,COLUMN(Table_Question_Sets[[#Headers],[Output Config Keys Nested]]),4),"1","")&amp;COLUMN()+1)&lt;&gt;"",INDIRECT("'Question Sets'!"&amp;SUBSTITUTE(ADDRESS(1,COLUMN(Table_Question_Sets[[#Headers],[Output Config Keys Nested]]),4),"1","")&amp;COLUMN()+1),"")</f>
        <v>"paymentMethods":["paymentMethodSelect","paymentOption","paymentMethod","debitOption","creditCardPaymentHeading","creditCardDebitHeading","creditCardSelect","creditCardNumber","creditCardName","creditCardExpiryDate","creditCardCCV","directDebitHeading","directDebitAccountName","directDebitBSB","directDebitAccountNumber"],</v>
      </c>
      <c r="S9" s="151" t="str">
        <f ca="1">IF(INDIRECT("'Question Sets'!"&amp;SUBSTITUTE(ADDRESS(1,COLUMN(Table_Question_Sets[[#Headers],[Output Config Keys Nested]]),4),"1","")&amp;COLUMN()+1)&lt;&gt;"",INDIRECT("'Question Sets'!"&amp;SUBSTITUTE(ADDRESS(1,COLUMN(Table_Question_Sets[[#Headers],[Output Config Keys Nested]]),4),"1","")&amp;COLUMN()+1),"")</f>
        <v>"paymentOptions":["paymentOptionSelect","paymentOption"],</v>
      </c>
      <c r="T9" s="151" t="str">
        <f ca="1">IF(INDIRECT("'Question Sets'!"&amp;SUBSTITUTE(ADDRESS(1,COLUMN(Table_Question_Sets[[#Headers],[Output Config Keys Nested]]),4),"1","")&amp;COLUMN()+1)&lt;&gt;"",INDIRECT("'Question Sets'!"&amp;SUBSTITUTE(ADDRESS(1,COLUMN(Table_Question_Sets[[#Headers],[Output Config Keys Nested]]),4),"1","")&amp;COLUMN()+1),"")</f>
        <v>"review":["reviewMessage"],</v>
      </c>
      <c r="U9" s="151" t="str">
        <f ca="1">IF(INDIRECT("'Question Sets'!"&amp;SUBSTITUTE(ADDRESS(1,COLUMN(Table_Question_Sets[[#Headers],[Output Config Keys Nested]]),4),"1","")&amp;COLUMN()+1)&lt;&gt;"",INDIRECT("'Question Sets'!"&amp;SUBSTITUTE(ADDRESS(1,COLUMN(Table_Question_Sets[[#Headers],[Output Config Keys Nested]]),4),"1","")&amp;COLUMN()+1),"")</f>
        <v>"reviewMessage":["displayReviewMessage"],</v>
      </c>
      <c r="V9" s="151" t="str">
        <f ca="1">IF(INDIRECT("'Question Sets'!"&amp;SUBSTITUTE(ADDRESS(1,COLUMN(Table_Question_Sets[[#Headers],[Output Config Keys Nested]]),4),"1","")&amp;COLUMN()+1)&lt;&gt;"",INDIRECT("'Question Sets'!"&amp;SUBSTITUTE(ADDRESS(1,COLUMN(Table_Question_Sets[[#Headers],[Output Config Keys Nested]]),4),"1","")&amp;COLUMN()+1),"")</f>
        <v>"endorsement":["endorsementTriggersList","endorsementCoverSummary","loadingFactor","additionalPremium","specialConditions","endorsementMessage"],</v>
      </c>
      <c r="W9" s="151" t="str">
        <f ca="1">IF(INDIRECT("'Question Sets'!"&amp;SUBSTITUTE(ADDRESS(1,COLUMN(Table_Question_Sets[[#Headers],[Output Config Keys Nested]]),4),"1","")&amp;COLUMN()+1)&lt;&gt;"",INDIRECT("'Question Sets'!"&amp;SUBSTITUTE(ADDRESS(1,COLUMN(Table_Question_Sets[[#Headers],[Output Config Keys Nested]]),4),"1","")&amp;COLUMN()+1),"")</f>
        <v>"statusVariables":["quoteState","applicationMode","currentWorkflowStep"],</v>
      </c>
      <c r="X9" s="151" t="str">
        <f ca="1">IF(INDIRECT("'Question Sets'!"&amp;SUBSTITUTE(ADDRESS(1,COLUMN(Table_Question_Sets[[#Headers],[Output Config Keys Nested]]),4),"1","")&amp;COLUMN()+1)&lt;&gt;"",INDIRECT("'Question Sets'!"&amp;SUBSTITUTE(ADDRESS(1,COLUMN(Table_Question_Sets[[#Headers],[Output Config Keys Nested]]),4),"1","")&amp;COLUMN()+1),"")</f>
        <v>"endorsementMessage":["displayReviewMessage","displayEndorsementMessage","displaySpecialConditions"],</v>
      </c>
      <c r="Y9" s="151" t="str">
        <f ca="1">IF(INDIRECT("'Question Sets'!"&amp;SUBSTITUTE(ADDRESS(1,COLUMN(Table_Question_Sets[[#Headers],[Output Config Keys Nested]]),4),"1","")&amp;COLUMN()+1)&lt;&gt;"",INDIRECT("'Question Sets'!"&amp;SUBSTITUTE(ADDRESS(1,COLUMN(Table_Question_Sets[[#Headers],[Output Config Keys Nested]]),4),"1","")&amp;COLUMN()+1),"")</f>
        <v/>
      </c>
      <c r="Z9" s="151" t="str">
        <f ca="1">IF(INDIRECT("'Question Sets'!"&amp;SUBSTITUTE(ADDRESS(1,COLUMN(Table_Question_Sets[[#Headers],[Output Config Keys Nested]]),4),"1","")&amp;COLUMN()+1)&lt;&gt;"",INDIRECT("'Question Sets'!"&amp;SUBSTITUTE(ADDRESS(1,COLUMN(Table_Question_Sets[[#Headers],[Output Config Keys Nested]]),4),"1","")&amp;COLUMN()+1),"")</f>
        <v/>
      </c>
      <c r="AA9" s="151" t="str">
        <f ca="1">IF(INDIRECT("'Question Sets'!"&amp;SUBSTITUTE(ADDRESS(1,COLUMN(Table_Question_Sets[[#Headers],[Output Config Keys Nested]]),4),"1","")&amp;COLUMN()+1)&lt;&gt;"",INDIRECT("'Question Sets'!"&amp;SUBSTITUTE(ADDRESS(1,COLUMN(Table_Question_Sets[[#Headers],[Output Config Keys Nested]]),4),"1","")&amp;COLUMN()+1),"")</f>
        <v/>
      </c>
      <c r="AB9" s="151" t="str">
        <f ca="1">IF(INDIRECT("'Question Sets'!"&amp;SUBSTITUTE(ADDRESS(1,COLUMN(Table_Question_Sets[[#Headers],[Output Config Keys Nested]]),4),"1","")&amp;COLUMN()+1)&lt;&gt;"",INDIRECT("'Question Sets'!"&amp;SUBSTITUTE(ADDRESS(1,COLUMN(Table_Question_Sets[[#Headers],[Output Config Keys Nested]]),4),"1","")&amp;COLUMN()+1),"")</f>
        <v/>
      </c>
      <c r="AC9" s="151" t="str">
        <f ca="1">IF(INDIRECT("'Question Sets'!"&amp;SUBSTITUTE(ADDRESS(1,COLUMN(Table_Question_Sets[[#Headers],[Output Config Keys Nested]]),4),"1","")&amp;COLUMN()+1)&lt;&gt;"",INDIRECT("'Question Sets'!"&amp;SUBSTITUTE(ADDRESS(1,COLUMN(Table_Question_Sets[[#Headers],[Output Config Keys Nested]]),4),"1","")&amp;COLUMN()+1),"")</f>
        <v/>
      </c>
      <c r="AD9" s="151" t="str">
        <f ca="1">IF(INDIRECT("'Question Sets'!"&amp;SUBSTITUTE(ADDRESS(1,COLUMN(Table_Question_Sets[[#Headers],[Output Config Keys Nested]]),4),"1","")&amp;COLUMN()+1)&lt;&gt;"",INDIRECT("'Question Sets'!"&amp;SUBSTITUTE(ADDRESS(1,COLUMN(Table_Question_Sets[[#Headers],[Output Config Keys Nested]]),4),"1","")&amp;COLUMN()+1),"")</f>
        <v/>
      </c>
      <c r="AE9" s="151" t="str">
        <f ca="1">IF(INDIRECT("'Question Sets'!"&amp;SUBSTITUTE(ADDRESS(1,COLUMN(Table_Question_Sets[[#Headers],[Output Config Keys Nested]]),4),"1","")&amp;COLUMN()+1)&lt;&gt;"",INDIRECT("'Question Sets'!"&amp;SUBSTITUTE(ADDRESS(1,COLUMN(Table_Question_Sets[[#Headers],[Output Config Keys Nested]]),4),"1","")&amp;COLUMN()+1),"")</f>
        <v/>
      </c>
      <c r="AF9" s="151" t="str">
        <f ca="1">IF(INDIRECT("'Question Sets'!"&amp;SUBSTITUTE(ADDRESS(1,COLUMN(Table_Question_Sets[[#Headers],[Output Config Keys Nested]]),4),"1","")&amp;COLUMN()+1)&lt;&gt;"",INDIRECT("'Question Sets'!"&amp;SUBSTITUTE(ADDRESS(1,COLUMN(Table_Question_Sets[[#Headers],[Output Config Keys Nested]]),4),"1","")&amp;COLUMN()+1),"")</f>
        <v/>
      </c>
      <c r="AG9" s="151" t="str">
        <f ca="1">IF(INDIRECT("'Question Sets'!"&amp;SUBSTITUTE(ADDRESS(1,COLUMN(Table_Question_Sets[[#Headers],[Output Config Keys Nested]]),4),"1","")&amp;COLUMN()+1)&lt;&gt;"",INDIRECT("'Question Sets'!"&amp;SUBSTITUTE(ADDRESS(1,COLUMN(Table_Question_Sets[[#Headers],[Output Config Keys Nested]]),4),"1","")&amp;COLUMN()+1),"")</f>
        <v/>
      </c>
      <c r="AH9" s="151" t="str">
        <f ca="1">IF(INDIRECT("'Question Sets'!"&amp;SUBSTITUTE(ADDRESS(1,COLUMN(Table_Question_Sets[[#Headers],[Output Config Keys Nested]]),4),"1","")&amp;COLUMN()+1)&lt;&gt;"",INDIRECT("'Question Sets'!"&amp;SUBSTITUTE(ADDRESS(1,COLUMN(Table_Question_Sets[[#Headers],[Output Config Keys Nested]]),4),"1","")&amp;COLUMN()+1),"")</f>
        <v/>
      </c>
      <c r="AI9" s="151" t="str">
        <f ca="1">IF(INDIRECT("'Question Sets'!"&amp;SUBSTITUTE(ADDRESS(1,COLUMN(Table_Question_Sets[[#Headers],[Output Config Keys Nested]]),4),"1","")&amp;COLUMN()+1)&lt;&gt;"",INDIRECT("'Question Sets'!"&amp;SUBSTITUTE(ADDRESS(1,COLUMN(Table_Question_Sets[[#Headers],[Output Config Keys Nested]]),4),"1","")&amp;COLUMN()+1),"")</f>
        <v/>
      </c>
      <c r="AJ9" s="151" t="str">
        <f ca="1">IF(INDIRECT("'Question Sets'!"&amp;SUBSTITUTE(ADDRESS(1,COLUMN(Table_Question_Sets[[#Headers],[Output Config Keys Nested]]),4),"1","")&amp;COLUMN()+1)&lt;&gt;"",INDIRECT("'Question Sets'!"&amp;SUBSTITUTE(ADDRESS(1,COLUMN(Table_Question_Sets[[#Headers],[Output Config Keys Nested]]),4),"1","")&amp;COLUMN()+1),"")</f>
        <v/>
      </c>
      <c r="AK9" s="151" t="str">
        <f ca="1">IF(INDIRECT("'Question Sets'!"&amp;SUBSTITUTE(ADDRESS(1,COLUMN(Table_Question_Sets[[#Headers],[Output Config Keys Nested]]),4),"1","")&amp;COLUMN()+1)&lt;&gt;"",INDIRECT("'Question Sets'!"&amp;SUBSTITUTE(ADDRESS(1,COLUMN(Table_Question_Sets[[#Headers],[Output Config Keys Nested]]),4),"1","")&amp;COLUMN()+1),"")</f>
        <v/>
      </c>
      <c r="AL9" s="151" t="str">
        <f ca="1">IF(INDIRECT("'Question Sets'!"&amp;SUBSTITUTE(ADDRESS(1,COLUMN(Table_Question_Sets[[#Headers],[Output Config Keys Nested]]),4),"1","")&amp;COLUMN()+1)&lt;&gt;"",INDIRECT("'Question Sets'!"&amp;SUBSTITUTE(ADDRESS(1,COLUMN(Table_Question_Sets[[#Headers],[Output Config Keys Nested]]),4),"1","")&amp;COLUMN()+1),"")</f>
        <v/>
      </c>
      <c r="AM9" s="151" t="str">
        <f ca="1">IF(INDIRECT("'Question Sets'!"&amp;SUBSTITUTE(ADDRESS(1,COLUMN(Table_Question_Sets[[#Headers],[Output Config Keys Nested]]),4),"1","")&amp;COLUMN()+1)&lt;&gt;"",INDIRECT("'Question Sets'!"&amp;SUBSTITUTE(ADDRESS(1,COLUMN(Table_Question_Sets[[#Headers],[Output Config Keys Nested]]),4),"1","")&amp;COLUMN()+1),"")</f>
        <v/>
      </c>
      <c r="AN9" s="151" t="str">
        <f ca="1">IF(INDIRECT("'Question Sets'!"&amp;SUBSTITUTE(ADDRESS(1,COLUMN(Table_Question_Sets[[#Headers],[Output Config Keys Nested]]),4),"1","")&amp;COLUMN()+1)&lt;&gt;"",INDIRECT("'Question Sets'!"&amp;SUBSTITUTE(ADDRESS(1,COLUMN(Table_Question_Sets[[#Headers],[Output Config Keys Nested]]),4),"1","")&amp;COLUMN()+1),"")</f>
        <v/>
      </c>
      <c r="AO9" s="151" t="str">
        <f ca="1">IF(INDIRECT("'Question Sets'!"&amp;SUBSTITUTE(ADDRESS(1,COLUMN(Table_Question_Sets[[#Headers],[Output Config Keys Nested]]),4),"1","")&amp;COLUMN()+1)&lt;&gt;"",INDIRECT("'Question Sets'!"&amp;SUBSTITUTE(ADDRESS(1,COLUMN(Table_Question_Sets[[#Headers],[Output Config Keys Nested]]),4),"1","")&amp;COLUMN()+1),"")</f>
        <v/>
      </c>
      <c r="AP9" s="151" t="str">
        <f ca="1">IF(INDIRECT("'Question Sets'!"&amp;SUBSTITUTE(ADDRESS(1,COLUMN(Table_Question_Sets[[#Headers],[Output Config Keys Nested]]),4),"1","")&amp;COLUMN()+1)&lt;&gt;"",INDIRECT("'Question Sets'!"&amp;SUBSTITUTE(ADDRESS(1,COLUMN(Table_Question_Sets[[#Headers],[Output Config Keys Nested]]),4),"1","")&amp;COLUMN()+1),"")</f>
        <v/>
      </c>
      <c r="AQ9" s="151" t="str">
        <f ca="1">IF(INDIRECT("'Question Sets'!"&amp;SUBSTITUTE(ADDRESS(1,COLUMN(Table_Question_Sets[[#Headers],[Output Config Keys Nested]]),4),"1","")&amp;COLUMN()+1)&lt;&gt;"",INDIRECT("'Question Sets'!"&amp;SUBSTITUTE(ADDRESS(1,COLUMN(Table_Question_Sets[[#Headers],[Output Config Keys Nested]]),4),"1","")&amp;COLUMN()+1),"")</f>
        <v/>
      </c>
      <c r="AR9" s="151" t="str">
        <f ca="1">IF(INDIRECT("'Question Sets'!"&amp;SUBSTITUTE(ADDRESS(1,COLUMN(Table_Question_Sets[[#Headers],[Output Config Keys Nested]]),4),"1","")&amp;COLUMN()+1)&lt;&gt;"",INDIRECT("'Question Sets'!"&amp;SUBSTITUTE(ADDRESS(1,COLUMN(Table_Question_Sets[[#Headers],[Output Config Keys Nested]]),4),"1","")&amp;COLUMN()+1),"")</f>
        <v/>
      </c>
      <c r="AS9" s="151" t="str">
        <f ca="1">IF(INDIRECT("'Question Sets'!"&amp;SUBSTITUTE(ADDRESS(1,COLUMN(Table_Question_Sets[[#Headers],[Output Config Keys Nested]]),4),"1","")&amp;COLUMN()+1)&lt;&gt;"",INDIRECT("'Question Sets'!"&amp;SUBSTITUTE(ADDRESS(1,COLUMN(Table_Question_Sets[[#Headers],[Output Config Keys Nested]]),4),"1","")&amp;COLUMN()+1),"")</f>
        <v/>
      </c>
      <c r="AT9" s="151" t="str">
        <f ca="1">IF(INDIRECT("'Question Sets'!"&amp;SUBSTITUTE(ADDRESS(1,COLUMN(Table_Question_Sets[[#Headers],[Output Config Keys Nested]]),4),"1","")&amp;COLUMN()+1)&lt;&gt;"",INDIRECT("'Question Sets'!"&amp;SUBSTITUTE(ADDRESS(1,COLUMN(Table_Question_Sets[[#Headers],[Output Config Keys Nested]]),4),"1","")&amp;COLUMN()+1),"")</f>
        <v/>
      </c>
      <c r="AU9" s="151" t="str">
        <f ca="1">IF(INDIRECT("'Question Sets'!"&amp;SUBSTITUTE(ADDRESS(1,COLUMN(Table_Question_Sets[[#Headers],[Output Config Keys Nested]]),4),"1","")&amp;COLUMN()+1)&lt;&gt;"",INDIRECT("'Question Sets'!"&amp;SUBSTITUTE(ADDRESS(1,COLUMN(Table_Question_Sets[[#Headers],[Output Config Keys Nested]]),4),"1","")&amp;COLUMN()+1),"")</f>
        <v/>
      </c>
      <c r="AV9" s="151" t="str">
        <f ca="1">IF(INDIRECT("'Question Sets'!"&amp;SUBSTITUTE(ADDRESS(1,COLUMN(Table_Question_Sets[[#Headers],[Output Config Keys Nested]]),4),"1","")&amp;COLUMN()+1)&lt;&gt;"",INDIRECT("'Question Sets'!"&amp;SUBSTITUTE(ADDRESS(1,COLUMN(Table_Question_Sets[[#Headers],[Output Config Keys Nested]]),4),"1","")&amp;COLUMN()+1),"")</f>
        <v/>
      </c>
      <c r="AW9" s="151" t="str">
        <f ca="1">IF(INDIRECT("'Question Sets'!"&amp;SUBSTITUTE(ADDRESS(1,COLUMN(Table_Question_Sets[[#Headers],[Output Config Keys Nested]]),4),"1","")&amp;COLUMN()+1)&lt;&gt;"",INDIRECT("'Question Sets'!"&amp;SUBSTITUTE(ADDRESS(1,COLUMN(Table_Question_Sets[[#Headers],[Output Config Keys Nested]]),4),"1","")&amp;COLUMN()+1),"")</f>
        <v/>
      </c>
      <c r="AX9" s="151" t="str">
        <f ca="1">IF(INDIRECT("'Question Sets'!"&amp;SUBSTITUTE(ADDRESS(1,COLUMN(Table_Question_Sets[[#Headers],[Output Config Keys Nested]]),4),"1","")&amp;COLUMN()+1)&lt;&gt;"",INDIRECT("'Question Sets'!"&amp;SUBSTITUTE(ADDRESS(1,COLUMN(Table_Question_Sets[[#Headers],[Output Config Keys Nested]]),4),"1","")&amp;COLUMN()+1),"")</f>
        <v/>
      </c>
      <c r="AY9" s="151" t="str">
        <f ca="1">IF(INDIRECT("'Question Sets'!"&amp;SUBSTITUTE(ADDRESS(1,COLUMN(Table_Question_Sets[[#Headers],[Output Config Keys Nested]]),4),"1","")&amp;COLUMN()+1)&lt;&gt;"",INDIRECT("'Question Sets'!"&amp;SUBSTITUTE(ADDRESS(1,COLUMN(Table_Question_Sets[[#Headers],[Output Config Keys Nested]]),4),"1","")&amp;COLUMN()+1),"")</f>
        <v/>
      </c>
      <c r="AZ9" s="151" t="str">
        <f ca="1">IF(INDIRECT("'Question Sets'!"&amp;SUBSTITUTE(ADDRESS(1,COLUMN(Table_Question_Sets[[#Headers],[Output Config Keys Nested]]),4),"1","")&amp;COLUMN()+1)&lt;&gt;"",INDIRECT("'Question Sets'!"&amp;SUBSTITUTE(ADDRESS(1,COLUMN(Table_Question_Sets[[#Headers],[Output Config Keys Nested]]),4),"1","")&amp;COLUMN()+1),"")</f>
        <v/>
      </c>
      <c r="BA9" s="151" t="str">
        <f ca="1">IF(INDIRECT("'Question Sets'!"&amp;SUBSTITUTE(ADDRESS(1,COLUMN(Table_Question_Sets[[#Headers],[Output Config Keys Nested]]),4),"1","")&amp;COLUMN()+1)&lt;&gt;"",INDIRECT("'Question Sets'!"&amp;SUBSTITUTE(ADDRESS(1,COLUMN(Table_Question_Sets[[#Headers],[Output Config Keys Nested]]),4),"1","")&amp;COLUMN()+1),"")</f>
        <v/>
      </c>
      <c r="BB9" s="6" t="s">
        <v>691</v>
      </c>
    </row>
    <row r="10" spans="2:54" ht="21" customHeight="1">
      <c r="B10" s="3" t="s">
        <v>692</v>
      </c>
      <c r="C10" s="2" t="s">
        <v>693</v>
      </c>
      <c r="D10" s="159"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"branchOffice":["branchAddress","branchTown","branchState","branchPostcode"],</v>
      </c>
      <c r="E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"principalDetails":["name","birthYear","experienceYear","qualifications"],</v>
      </c>
      <c r="F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"reportedClaims":["claimDate","claimNumber","totalClaim","claimLossDetails","insurer"],</v>
      </c>
      <c r="G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"alertedClaims":["claimDate","claimNumber","totalClaim","claimLossDetails","insurer"],</v>
      </c>
      <c r="H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"madeClaims":["circumstanceDate","claimNumber","totalClaim","claimLossDetails"],</v>
      </c>
      <c r="I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"professionalIndemnityDetails":["insurer","periodOfInsurance","sumInsured","excess"],</v>
      </c>
      <c r="J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"repeating5":[],</v>
      </c>
      <c r="K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L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M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N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O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P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Q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R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S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T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U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V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W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X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Y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Z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A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B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C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D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E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F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G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H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I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J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K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L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M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N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O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P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Q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R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S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T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U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V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W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X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Y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Z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A10" s="151"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B10" s="6" t="s">
        <v>691</v>
      </c>
    </row>
    <row r="11" spans="2:54" ht="21" customHeight="1">
      <c r="B11" s="3" t="s">
        <v>694</v>
      </c>
      <c r="C11" s="2" t="s">
        <v>695</v>
      </c>
      <c r="D11" s="159" t="str">
        <f>_xlfn.TEXTJOIN(",",TRUE,Table_Question_Sets[Summary Key Mapping])</f>
        <v>"transactionType": "Transaction Type","actualFees": "Fees","sumInsured": "Sum Insured","policyStartDate": "Policy Start Date","policyEndDate": "Policy End Date"</v>
      </c>
      <c r="E11" s="151"/>
      <c r="F11" s="151"/>
      <c r="G11" s="151"/>
      <c r="H11" s="151"/>
      <c r="I11" s="151"/>
      <c r="J11" s="151"/>
      <c r="K11" s="152"/>
      <c r="L11" s="152"/>
      <c r="M11" s="152"/>
      <c r="N11" s="152"/>
      <c r="O11" s="152"/>
      <c r="P11" s="152"/>
      <c r="Q11" s="152"/>
      <c r="R11" s="152"/>
      <c r="S11" s="152"/>
      <c r="T11" s="152"/>
      <c r="U11" s="152"/>
      <c r="V11" s="152"/>
      <c r="W11" s="152"/>
      <c r="X11" s="152"/>
      <c r="Y11" s="152"/>
      <c r="Z11" s="152"/>
      <c r="AA11" s="152"/>
      <c r="AB11" s="152"/>
      <c r="AC11" s="152"/>
      <c r="AD11" s="152"/>
      <c r="AE11" s="152"/>
      <c r="AF11" s="152"/>
      <c r="AG11" s="152"/>
      <c r="AH11" s="152"/>
      <c r="AI11" s="152"/>
      <c r="AJ11" s="152"/>
      <c r="AK11" s="152"/>
      <c r="AL11" s="152"/>
      <c r="AM11" s="152"/>
      <c r="AN11" s="152"/>
      <c r="AO11" s="152"/>
      <c r="AP11" s="152"/>
      <c r="AQ11" s="152"/>
      <c r="AR11" s="152"/>
      <c r="AS11" s="152"/>
      <c r="AT11" s="152"/>
      <c r="AU11" s="152"/>
      <c r="AV11" s="152"/>
      <c r="AW11" s="152"/>
      <c r="AX11" s="152"/>
      <c r="AY11" s="152"/>
      <c r="AZ11" s="152"/>
      <c r="BA11" s="152"/>
      <c r="BB11" s="6" t="s">
        <v>691</v>
      </c>
    </row>
    <row r="12" spans="2:54" ht="21" customHeight="1">
      <c r="B12" s="3" t="s">
        <v>724</v>
      </c>
      <c r="C12" s="1" t="s">
        <v>725</v>
      </c>
      <c r="D12" s="159" t="str">
        <f>_xlfn.TEXTJOIN(",",TRUE,Table_Question_Sets[Config Workflow Roles])</f>
        <v>"policyInceptionDate":"policyStartDate","policyAdjustmentDate":"policyAdjustmentDate","policyExpiryDate":"policyEndDate","customerName":"contactName","customerEmail":"contactEmail","customerPhone":"contactPhone","paymentMethod":"paymentMethod","creditCardNumber":"creditCardNumber","creditCardName":"creditCardName","creditCardExpiry":"creditCardExpiryDate","creditCardCCV":"creditCardCCV","bankAccountName":"directDebitAccountName","bankAccountBSB":"directDebitBSB","bankAccountNumber":"directDebitAccountNumber"</v>
      </c>
      <c r="E12" s="151"/>
      <c r="F12" s="151"/>
      <c r="G12" s="151"/>
      <c r="H12" s="151"/>
      <c r="I12" s="151"/>
      <c r="J12" s="151"/>
      <c r="K12" s="152"/>
      <c r="L12" s="152"/>
      <c r="M12" s="152"/>
      <c r="N12" s="152"/>
      <c r="O12" s="152"/>
      <c r="P12" s="152"/>
      <c r="Q12" s="152"/>
      <c r="R12" s="152"/>
      <c r="S12" s="152"/>
      <c r="T12" s="152"/>
      <c r="U12" s="152"/>
      <c r="V12" s="152"/>
      <c r="W12" s="152"/>
      <c r="X12" s="152"/>
      <c r="Y12" s="152"/>
      <c r="Z12" s="152"/>
      <c r="AA12" s="152"/>
      <c r="AB12" s="152"/>
      <c r="AC12" s="152"/>
      <c r="AD12" s="152"/>
      <c r="AE12" s="152"/>
      <c r="AF12" s="152"/>
      <c r="AG12" s="152"/>
      <c r="AH12" s="152"/>
      <c r="AI12" s="152"/>
      <c r="AJ12" s="152"/>
      <c r="AK12" s="152"/>
      <c r="AL12" s="152"/>
      <c r="AM12" s="152"/>
      <c r="AN12" s="152"/>
      <c r="AO12" s="152"/>
      <c r="AP12" s="152"/>
      <c r="AQ12" s="152"/>
      <c r="AR12" s="152"/>
      <c r="AS12" s="152"/>
      <c r="AT12" s="152"/>
      <c r="AU12" s="152"/>
      <c r="AV12" s="152"/>
      <c r="AW12" s="152"/>
      <c r="AX12" s="152"/>
      <c r="AY12" s="152"/>
      <c r="AZ12" s="152"/>
      <c r="BA12" s="152"/>
      <c r="BB12" s="6" t="s">
        <v>691</v>
      </c>
    </row>
    <row r="13" spans="2:54" ht="21" customHeight="1">
      <c r="B13" s="3" t="s">
        <v>849</v>
      </c>
      <c r="C13" s="2" t="s">
        <v>850</v>
      </c>
      <c r="D13" s="159" t="str">
        <f>_xlfn.TEXTJOIN(",",TRUE,Table_Question_Sets[Config Private Fields])</f>
        <v/>
      </c>
      <c r="E13" s="151"/>
      <c r="F13" s="151"/>
      <c r="G13" s="151"/>
      <c r="H13" s="151"/>
      <c r="I13" s="151"/>
      <c r="J13" s="151"/>
      <c r="K13" s="152"/>
      <c r="L13" s="152"/>
      <c r="M13" s="152"/>
      <c r="N13" s="152"/>
      <c r="O13" s="152"/>
      <c r="P13" s="152"/>
      <c r="Q13" s="152"/>
      <c r="R13" s="152"/>
      <c r="S13" s="152"/>
      <c r="T13" s="152"/>
      <c r="U13" s="152"/>
      <c r="V13" s="152"/>
      <c r="W13" s="152"/>
      <c r="X13" s="152"/>
      <c r="Y13" s="152"/>
      <c r="Z13" s="152"/>
      <c r="AA13" s="152"/>
      <c r="AB13" s="152"/>
      <c r="AC13" s="152"/>
      <c r="AD13" s="152"/>
      <c r="AE13" s="152"/>
      <c r="AF13" s="152"/>
      <c r="AG13" s="152"/>
      <c r="AH13" s="152"/>
      <c r="AI13" s="152"/>
      <c r="AJ13" s="152"/>
      <c r="AK13" s="152"/>
      <c r="AL13" s="152"/>
      <c r="AM13" s="152"/>
      <c r="AN13" s="152"/>
      <c r="AO13" s="152"/>
      <c r="AP13" s="152"/>
      <c r="AQ13" s="152"/>
      <c r="AR13" s="152"/>
      <c r="AS13" s="152"/>
      <c r="AT13" s="152"/>
      <c r="AU13" s="152"/>
      <c r="AV13" s="152"/>
      <c r="AW13" s="152"/>
      <c r="AX13" s="152"/>
      <c r="AY13" s="152"/>
      <c r="AZ13" s="152"/>
      <c r="BA13" s="152"/>
      <c r="BB13" s="6" t="s">
        <v>686</v>
      </c>
    </row>
    <row r="14" spans="2:54" ht="21" customHeight="1">
      <c r="B14" s="3" t="s">
        <v>184</v>
      </c>
      <c r="C14" s="2" t="s">
        <v>696</v>
      </c>
      <c r="D14" s="160" t="str">
        <f ca="1">IF(INDIRECT("'Triggers'!"&amp;SUBSTITUTE(ADDRESS(1,COLUMN(Table_Triggers[[#Headers],[Output Config]]),4),"1","")&amp;COLUMN()+1)&lt;&gt;"",INDIRECT("'Triggers'!"&amp;SUBSTITUTE(ADDRESS(1,COLUMN(Table_Triggers[[#Headers],[Output Config]]),4),"1","")&amp;COLUMN()+1),"")</f>
        <v>"review":{"forReview": {"displayPrice": true,"message": "Complete and answer the remaining question for our agents to review your quote."}},</v>
      </c>
      <c r="E14" t="str">
        <f ca="1">IF(INDIRECT("'Triggers'!"&amp;SUBSTITUTE(ADDRESS(1,COLUMN(Table_Triggers[[#Headers],[Output Config]]),4),"1","")&amp;COLUMN()+1)&lt;&gt;"",INDIRECT("'Triggers'!"&amp;SUBSTITUTE(ADDRESS(1,COLUMN(Table_Triggers[[#Headers],[Output Config]]),4),"1","")&amp;COLUMN()+1),"")</f>
        <v>"endorsement":{"totalClaims": {"displayPrice": false,"message": "Risk to be referred prior to quoting (total claims exceeds $100,000) - above indicated premium subject to change"},"actualFees": {"displayPrice": false,"message": "Risk to be referred prior to quoting (Income exceeds $5,000,000) - above indicated premium subject to change"},"overseas": {"displayPrice": false,"message": "Risk to be referred prior to quoting (Overseas Work present) - above indicated premium subject to change"},"sumInsured": {"displayPrice": false,"message": "Risk to be referred prior to quoting (Limit exceeds $10,000,000) - above indicated premium subject to change"},"structuralEngineering": {"displayPrice": false,"message": "Risk to be referred prior to quoting (Structural work exceeds 50%) - above indicated premium subject to change"},"geotechnicalEngineering": {"displayPrice": false,"message": "Risk to be referred prior to quoting (Geothecnical work exceeds 50%) - above indicated premium subject to change"},"otherActivities": {"displayPrice": false,"message": "Risk to be referred prior to quoting (Other activities present) - above indicated premium subject to change"}},</v>
      </c>
      <c r="F14" t="str">
        <f ca="1">IF(INDIRECT("'Triggers'!"&amp;SUBSTITUTE(ADDRESS(1,COLUMN(Table_Triggers[[#Headers],[Output Config]]),4),"1","")&amp;COLUMN()+1)&lt;&gt;"",INDIRECT("'Triggers'!"&amp;SUBSTITUTE(ADDRESS(1,COLUMN(Table_Triggers[[#Headers],[Output Config]]),4),"1","")&amp;COLUMN()+1),"")</f>
        <v>"decline":{},</v>
      </c>
      <c r="G14" t="str">
        <f ca="1">IF(INDIRECT("'Triggers'!"&amp;SUBSTITUTE(ADDRESS(1,COLUMN(Table_Triggers[[#Headers],[Output Config]]),4),"1","")&amp;COLUMN()+1)&lt;&gt;"",INDIRECT("'Triggers'!"&amp;SUBSTITUTE(ADDRESS(1,COLUMN(Table_Triggers[[#Headers],[Output Config]]),4),"1","")&amp;COLUMN()+1),"")</f>
        <v>"error":{},</v>
      </c>
      <c r="H14" t="str">
        <f ca="1">IF(INDIRECT("'Triggers'!"&amp;SUBSTITUTE(ADDRESS(1,COLUMN(Table_Triggers[[#Headers],[Output Config]]),4),"1","")&amp;COLUMN()+1)&lt;&gt;"",INDIRECT("'Triggers'!"&amp;SUBSTITUTE(ADDRESS(1,COLUMN(Table_Triggers[[#Headers],[Output Config]]),4),"1","")&amp;COLUMN()+1),"")</f>
        <v/>
      </c>
      <c r="I14" t="str">
        <f ca="1">IF(INDIRECT("'Triggers'!"&amp;SUBSTITUTE(ADDRESS(1,COLUMN(Table_Triggers[[#Headers],[Output Config]]),4),"1","")&amp;COLUMN()+1)&lt;&gt;"",INDIRECT("'Triggers'!"&amp;SUBSTITUTE(ADDRESS(1,COLUMN(Table_Triggers[[#Headers],[Output Config]]),4),"1","")&amp;COLUMN()+1),"")</f>
        <v/>
      </c>
      <c r="J14" t="str">
        <f ca="1">IF(INDIRECT("'Triggers'!"&amp;SUBSTITUTE(ADDRESS(1,COLUMN(Table_Triggers[[#Headers],[Output Config]]),4),"1","")&amp;COLUMN()+1)&lt;&gt;"",INDIRECT("'Triggers'!"&amp;SUBSTITUTE(ADDRESS(1,COLUMN(Table_Triggers[[#Headers],[Output Config]]),4),"1","")&amp;COLUMN()+1),"")</f>
        <v/>
      </c>
      <c r="K14" t="str">
        <f ca="1">IF(INDIRECT("'Triggers'!"&amp;SUBSTITUTE(ADDRESS(1,COLUMN(Table_Triggers[[#Headers],[Output Config]]),4),"1","")&amp;COLUMN()+1)&lt;&gt;"",INDIRECT("'Triggers'!"&amp;SUBSTITUTE(ADDRESS(1,COLUMN(Table_Triggers[[#Headers],[Output Config]]),4),"1","")&amp;COLUMN()+1),"")</f>
        <v/>
      </c>
      <c r="L14" t="str">
        <f ca="1">IF(INDIRECT("'Triggers'!"&amp;SUBSTITUTE(ADDRESS(1,COLUMN(Table_Triggers[[#Headers],[Output Config]]),4),"1","")&amp;COLUMN()+1)&lt;&gt;"",INDIRECT("'Triggers'!"&amp;SUBSTITUTE(ADDRESS(1,COLUMN(Table_Triggers[[#Headers],[Output Config]]),4),"1","")&amp;COLUMN()+1),"")</f>
        <v/>
      </c>
      <c r="M14" t="str">
        <f ca="1">IF(INDIRECT("'Triggers'!"&amp;SUBSTITUTE(ADDRESS(1,COLUMN(Table_Triggers[[#Headers],[Output Config]]),4),"1","")&amp;COLUMN()+1)&lt;&gt;"",INDIRECT("'Triggers'!"&amp;SUBSTITUTE(ADDRESS(1,COLUMN(Table_Triggers[[#Headers],[Output Config]]),4),"1","")&amp;COLUMN()+1),"")</f>
        <v/>
      </c>
      <c r="N14" t="str">
        <f ca="1">IF(INDIRECT("'Triggers'!"&amp;SUBSTITUTE(ADDRESS(1,COLUMN(Table_Triggers[[#Headers],[Output Config]]),4),"1","")&amp;COLUMN()+1)&lt;&gt;"",INDIRECT("'Triggers'!"&amp;SUBSTITUTE(ADDRESS(1,COLUMN(Table_Triggers[[#Headers],[Output Config]]),4),"1","")&amp;COLUMN()+1),"")</f>
        <v/>
      </c>
      <c r="O14" t="str">
        <f ca="1">IF(INDIRECT("'Triggers'!"&amp;SUBSTITUTE(ADDRESS(1,COLUMN(Table_Triggers[[#Headers],[Output Config]]),4),"1","")&amp;COLUMN()+1)&lt;&gt;"",INDIRECT("'Triggers'!"&amp;SUBSTITUTE(ADDRESS(1,COLUMN(Table_Triggers[[#Headers],[Output Config]]),4),"1","")&amp;COLUMN()+1),"")</f>
        <v/>
      </c>
      <c r="P14" t="str">
        <f ca="1">IF(INDIRECT("'Triggers'!"&amp;SUBSTITUTE(ADDRESS(1,COLUMN(Table_Triggers[[#Headers],[Output Config]]),4),"1","")&amp;COLUMN()+1)&lt;&gt;"",INDIRECT("'Triggers'!"&amp;SUBSTITUTE(ADDRESS(1,COLUMN(Table_Triggers[[#Headers],[Output Config]]),4),"1","")&amp;COLUMN()+1),"")</f>
        <v/>
      </c>
      <c r="Q14" t="str">
        <f ca="1">IF(INDIRECT("'Triggers'!"&amp;SUBSTITUTE(ADDRESS(1,COLUMN(Table_Triggers[[#Headers],[Output Config]]),4),"1","")&amp;COLUMN()+1)&lt;&gt;"",INDIRECT("'Triggers'!"&amp;SUBSTITUTE(ADDRESS(1,COLUMN(Table_Triggers[[#Headers],[Output Config]]),4),"1","")&amp;COLUMN()+1),"")</f>
        <v/>
      </c>
      <c r="R14" t="str">
        <f ca="1">IF(INDIRECT("'Triggers'!"&amp;SUBSTITUTE(ADDRESS(1,COLUMN(Table_Triggers[[#Headers],[Output Config]]),4),"1","")&amp;COLUMN()+1)&lt;&gt;"",INDIRECT("'Triggers'!"&amp;SUBSTITUTE(ADDRESS(1,COLUMN(Table_Triggers[[#Headers],[Output Config]]),4),"1","")&amp;COLUMN()+1),"")</f>
        <v/>
      </c>
      <c r="S14" t="str">
        <f ca="1">IF(INDIRECT("'Triggers'!"&amp;SUBSTITUTE(ADDRESS(1,COLUMN(Table_Triggers[[#Headers],[Output Config]]),4),"1","")&amp;COLUMN()+1)&lt;&gt;"",INDIRECT("'Triggers'!"&amp;SUBSTITUTE(ADDRESS(1,COLUMN(Table_Triggers[[#Headers],[Output Config]]),4),"1","")&amp;COLUMN()+1),"")</f>
        <v/>
      </c>
      <c r="T14" t="str">
        <f ca="1">IF(INDIRECT("'Triggers'!"&amp;SUBSTITUTE(ADDRESS(1,COLUMN(Table_Triggers[[#Headers],[Output Config]]),4),"1","")&amp;COLUMN()+1)&lt;&gt;"",INDIRECT("'Triggers'!"&amp;SUBSTITUTE(ADDRESS(1,COLUMN(Table_Triggers[[#Headers],[Output Config]]),4),"1","")&amp;COLUMN()+1),"")</f>
        <v/>
      </c>
      <c r="U14" t="str">
        <f ca="1">IF(INDIRECT("'Triggers'!"&amp;SUBSTITUTE(ADDRESS(1,COLUMN(Table_Triggers[[#Headers],[Output Config]]),4),"1","")&amp;COLUMN()+1)&lt;&gt;"",INDIRECT("'Triggers'!"&amp;SUBSTITUTE(ADDRESS(1,COLUMN(Table_Triggers[[#Headers],[Output Config]]),4),"1","")&amp;COLUMN()+1),"")</f>
        <v/>
      </c>
      <c r="V14" t="str">
        <f ca="1">IF(INDIRECT("'Triggers'!"&amp;SUBSTITUTE(ADDRESS(1,COLUMN(Table_Triggers[[#Headers],[Output Config]]),4),"1","")&amp;COLUMN()+1)&lt;&gt;"",INDIRECT("'Triggers'!"&amp;SUBSTITUTE(ADDRESS(1,COLUMN(Table_Triggers[[#Headers],[Output Config]]),4),"1","")&amp;COLUMN()+1),"")</f>
        <v/>
      </c>
      <c r="W14" t="str">
        <f ca="1">IF(INDIRECT("'Triggers'!"&amp;SUBSTITUTE(ADDRESS(1,COLUMN(Table_Triggers[[#Headers],[Output Config]]),4),"1","")&amp;COLUMN()+1)&lt;&gt;"",INDIRECT("'Triggers'!"&amp;SUBSTITUTE(ADDRESS(1,COLUMN(Table_Triggers[[#Headers],[Output Config]]),4),"1","")&amp;COLUMN()+1),"")</f>
        <v/>
      </c>
      <c r="X14" t="str">
        <f ca="1">IF(INDIRECT("'Triggers'!"&amp;SUBSTITUTE(ADDRESS(1,COLUMN(Table_Triggers[[#Headers],[Output Config]]),4),"1","")&amp;COLUMN()+1)&lt;&gt;"",INDIRECT("'Triggers'!"&amp;SUBSTITUTE(ADDRESS(1,COLUMN(Table_Triggers[[#Headers],[Output Config]]),4),"1","")&amp;COLUMN()+1),"")</f>
        <v/>
      </c>
      <c r="Y14" t="str">
        <f ca="1">IF(INDIRECT("'Triggers'!"&amp;SUBSTITUTE(ADDRESS(1,COLUMN(Table_Triggers[[#Headers],[Output Config]]),4),"1","")&amp;COLUMN()+1)&lt;&gt;"",INDIRECT("'Triggers'!"&amp;SUBSTITUTE(ADDRESS(1,COLUMN(Table_Triggers[[#Headers],[Output Config]]),4),"1","")&amp;COLUMN()+1),"")</f>
        <v/>
      </c>
      <c r="Z14" t="str">
        <f ca="1">IF(INDIRECT("'Triggers'!"&amp;SUBSTITUTE(ADDRESS(1,COLUMN(Table_Triggers[[#Headers],[Output Config]]),4),"1","")&amp;COLUMN()+1)&lt;&gt;"",INDIRECT("'Triggers'!"&amp;SUBSTITUTE(ADDRESS(1,COLUMN(Table_Triggers[[#Headers],[Output Config]]),4),"1","")&amp;COLUMN()+1),"")</f>
        <v/>
      </c>
      <c r="AA14" t="str">
        <f ca="1">IF(INDIRECT("'Triggers'!"&amp;SUBSTITUTE(ADDRESS(1,COLUMN(Table_Triggers[[#Headers],[Output Config]]),4),"1","")&amp;COLUMN()+1)&lt;&gt;"",INDIRECT("'Triggers'!"&amp;SUBSTITUTE(ADDRESS(1,COLUMN(Table_Triggers[[#Headers],[Output Config]]),4),"1","")&amp;COLUMN()+1),"")</f>
        <v/>
      </c>
      <c r="AB14" t="str">
        <f ca="1">IF(INDIRECT("'Triggers'!"&amp;SUBSTITUTE(ADDRESS(1,COLUMN(Table_Triggers[[#Headers],[Output Config]]),4),"1","")&amp;COLUMN()+1)&lt;&gt;"",INDIRECT("'Triggers'!"&amp;SUBSTITUTE(ADDRESS(1,COLUMN(Table_Triggers[[#Headers],[Output Config]]),4),"1","")&amp;COLUMN()+1),"")</f>
        <v/>
      </c>
      <c r="AC14" t="str">
        <f ca="1">IF(INDIRECT("'Triggers'!"&amp;SUBSTITUTE(ADDRESS(1,COLUMN(Table_Triggers[[#Headers],[Output Config]]),4),"1","")&amp;COLUMN()+1)&lt;&gt;"",INDIRECT("'Triggers'!"&amp;SUBSTITUTE(ADDRESS(1,COLUMN(Table_Triggers[[#Headers],[Output Config]]),4),"1","")&amp;COLUMN()+1),"")</f>
        <v/>
      </c>
      <c r="AD14" t="str">
        <f ca="1">IF(INDIRECT("'Triggers'!"&amp;SUBSTITUTE(ADDRESS(1,COLUMN(Table_Triggers[[#Headers],[Output Config]]),4),"1","")&amp;COLUMN()+1)&lt;&gt;"",INDIRECT("'Triggers'!"&amp;SUBSTITUTE(ADDRESS(1,COLUMN(Table_Triggers[[#Headers],[Output Config]]),4),"1","")&amp;COLUMN()+1),"")</f>
        <v/>
      </c>
      <c r="AE14" t="str">
        <f ca="1">IF(INDIRECT("'Triggers'!"&amp;SUBSTITUTE(ADDRESS(1,COLUMN(Table_Triggers[[#Headers],[Output Config]]),4),"1","")&amp;COLUMN()+1)&lt;&gt;"",INDIRECT("'Triggers'!"&amp;SUBSTITUTE(ADDRESS(1,COLUMN(Table_Triggers[[#Headers],[Output Config]]),4),"1","")&amp;COLUMN()+1),"")</f>
        <v/>
      </c>
      <c r="AF14" t="str">
        <f ca="1">IF(INDIRECT("'Triggers'!"&amp;SUBSTITUTE(ADDRESS(1,COLUMN(Table_Triggers[[#Headers],[Output Config]]),4),"1","")&amp;COLUMN()+1)&lt;&gt;"",INDIRECT("'Triggers'!"&amp;SUBSTITUTE(ADDRESS(1,COLUMN(Table_Triggers[[#Headers],[Output Config]]),4),"1","")&amp;COLUMN()+1),"")</f>
        <v/>
      </c>
      <c r="AG14" t="str">
        <f ca="1">IF(INDIRECT("'Triggers'!"&amp;SUBSTITUTE(ADDRESS(1,COLUMN(Table_Triggers[[#Headers],[Output Config]]),4),"1","")&amp;COLUMN()+1)&lt;&gt;"",INDIRECT("'Triggers'!"&amp;SUBSTITUTE(ADDRESS(1,COLUMN(Table_Triggers[[#Headers],[Output Config]]),4),"1","")&amp;COLUMN()+1),"")</f>
        <v/>
      </c>
      <c r="AH14" t="str">
        <f ca="1">IF(INDIRECT("'Triggers'!"&amp;SUBSTITUTE(ADDRESS(1,COLUMN(Table_Triggers[[#Headers],[Output Config]]),4),"1","")&amp;COLUMN()+1)&lt;&gt;"",INDIRECT("'Triggers'!"&amp;SUBSTITUTE(ADDRESS(1,COLUMN(Table_Triggers[[#Headers],[Output Config]]),4),"1","")&amp;COLUMN()+1),"")</f>
        <v/>
      </c>
      <c r="AI14" t="str">
        <f ca="1">IF(INDIRECT("'Triggers'!"&amp;SUBSTITUTE(ADDRESS(1,COLUMN(Table_Triggers[[#Headers],[Output Config]]),4),"1","")&amp;COLUMN()+1)&lt;&gt;"",INDIRECT("'Triggers'!"&amp;SUBSTITUTE(ADDRESS(1,COLUMN(Table_Triggers[[#Headers],[Output Config]]),4),"1","")&amp;COLUMN()+1),"")</f>
        <v/>
      </c>
      <c r="AJ14" t="str">
        <f ca="1">IF(INDIRECT("'Triggers'!"&amp;SUBSTITUTE(ADDRESS(1,COLUMN(Table_Triggers[[#Headers],[Output Config]]),4),"1","")&amp;COLUMN()+1)&lt;&gt;"",INDIRECT("'Triggers'!"&amp;SUBSTITUTE(ADDRESS(1,COLUMN(Table_Triggers[[#Headers],[Output Config]]),4),"1","")&amp;COLUMN()+1),"")</f>
        <v/>
      </c>
      <c r="AK14" t="str">
        <f ca="1">IF(INDIRECT("'Triggers'!"&amp;SUBSTITUTE(ADDRESS(1,COLUMN(Table_Triggers[[#Headers],[Output Config]]),4),"1","")&amp;COLUMN()+1)&lt;&gt;"",INDIRECT("'Triggers'!"&amp;SUBSTITUTE(ADDRESS(1,COLUMN(Table_Triggers[[#Headers],[Output Config]]),4),"1","")&amp;COLUMN()+1),"")</f>
        <v/>
      </c>
      <c r="AL14" t="str">
        <f ca="1">IF(INDIRECT("'Triggers'!"&amp;SUBSTITUTE(ADDRESS(1,COLUMN(Table_Triggers[[#Headers],[Output Config]]),4),"1","")&amp;COLUMN()+1)&lt;&gt;"",INDIRECT("'Triggers'!"&amp;SUBSTITUTE(ADDRESS(1,COLUMN(Table_Triggers[[#Headers],[Output Config]]),4),"1","")&amp;COLUMN()+1),"")</f>
        <v/>
      </c>
      <c r="AM14" t="str">
        <f ca="1">IF(INDIRECT("'Triggers'!"&amp;SUBSTITUTE(ADDRESS(1,COLUMN(Table_Triggers[[#Headers],[Output Config]]),4),"1","")&amp;COLUMN()+1)&lt;&gt;"",INDIRECT("'Triggers'!"&amp;SUBSTITUTE(ADDRESS(1,COLUMN(Table_Triggers[[#Headers],[Output Config]]),4),"1","")&amp;COLUMN()+1),"")</f>
        <v/>
      </c>
      <c r="AN14" t="str">
        <f ca="1">IF(INDIRECT("'Triggers'!"&amp;SUBSTITUTE(ADDRESS(1,COLUMN(Table_Triggers[[#Headers],[Output Config]]),4),"1","")&amp;COLUMN()+1)&lt;&gt;"",INDIRECT("'Triggers'!"&amp;SUBSTITUTE(ADDRESS(1,COLUMN(Table_Triggers[[#Headers],[Output Config]]),4),"1","")&amp;COLUMN()+1),"")</f>
        <v/>
      </c>
      <c r="AO14" t="str">
        <f ca="1">IF(INDIRECT("'Triggers'!"&amp;SUBSTITUTE(ADDRESS(1,COLUMN(Table_Triggers[[#Headers],[Output Config]]),4),"1","")&amp;COLUMN()+1)&lt;&gt;"",INDIRECT("'Triggers'!"&amp;SUBSTITUTE(ADDRESS(1,COLUMN(Table_Triggers[[#Headers],[Output Config]]),4),"1","")&amp;COLUMN()+1),"")</f>
        <v/>
      </c>
      <c r="AP14" t="str">
        <f ca="1">IF(INDIRECT("'Triggers'!"&amp;SUBSTITUTE(ADDRESS(1,COLUMN(Table_Triggers[[#Headers],[Output Config]]),4),"1","")&amp;COLUMN()+1)&lt;&gt;"",INDIRECT("'Triggers'!"&amp;SUBSTITUTE(ADDRESS(1,COLUMN(Table_Triggers[[#Headers],[Output Config]]),4),"1","")&amp;COLUMN()+1),"")</f>
        <v/>
      </c>
      <c r="AQ14" t="str">
        <f ca="1">IF(INDIRECT("'Triggers'!"&amp;SUBSTITUTE(ADDRESS(1,COLUMN(Table_Triggers[[#Headers],[Output Config]]),4),"1","")&amp;COLUMN()+1)&lt;&gt;"",INDIRECT("'Triggers'!"&amp;SUBSTITUTE(ADDRESS(1,COLUMN(Table_Triggers[[#Headers],[Output Config]]),4),"1","")&amp;COLUMN()+1),"")</f>
        <v/>
      </c>
      <c r="AR14" t="str">
        <f ca="1">IF(INDIRECT("'Triggers'!"&amp;SUBSTITUTE(ADDRESS(1,COLUMN(Table_Triggers[[#Headers],[Output Config]]),4),"1","")&amp;COLUMN()+1)&lt;&gt;"",INDIRECT("'Triggers'!"&amp;SUBSTITUTE(ADDRESS(1,COLUMN(Table_Triggers[[#Headers],[Output Config]]),4),"1","")&amp;COLUMN()+1),"")</f>
        <v/>
      </c>
      <c r="AS14" t="str">
        <f ca="1">IF(INDIRECT("'Triggers'!"&amp;SUBSTITUTE(ADDRESS(1,COLUMN(Table_Triggers[[#Headers],[Output Config]]),4),"1","")&amp;COLUMN()+1)&lt;&gt;"",INDIRECT("'Triggers'!"&amp;SUBSTITUTE(ADDRESS(1,COLUMN(Table_Triggers[[#Headers],[Output Config]]),4),"1","")&amp;COLUMN()+1),"")</f>
        <v/>
      </c>
      <c r="AT14" t="str">
        <f ca="1">IF(INDIRECT("'Triggers'!"&amp;SUBSTITUTE(ADDRESS(1,COLUMN(Table_Triggers[[#Headers],[Output Config]]),4),"1","")&amp;COLUMN()+1)&lt;&gt;"",INDIRECT("'Triggers'!"&amp;SUBSTITUTE(ADDRESS(1,COLUMN(Table_Triggers[[#Headers],[Output Config]]),4),"1","")&amp;COLUMN()+1),"")</f>
        <v/>
      </c>
      <c r="AU14" t="str">
        <f ca="1">IF(INDIRECT("'Triggers'!"&amp;SUBSTITUTE(ADDRESS(1,COLUMN(Table_Triggers[[#Headers],[Output Config]]),4),"1","")&amp;COLUMN()+1)&lt;&gt;"",INDIRECT("'Triggers'!"&amp;SUBSTITUTE(ADDRESS(1,COLUMN(Table_Triggers[[#Headers],[Output Config]]),4),"1","")&amp;COLUMN()+1),"")</f>
        <v/>
      </c>
      <c r="AV14" t="str">
        <f ca="1">IF(INDIRECT("'Triggers'!"&amp;SUBSTITUTE(ADDRESS(1,COLUMN(Table_Triggers[[#Headers],[Output Config]]),4),"1","")&amp;COLUMN()+1)&lt;&gt;"",INDIRECT("'Triggers'!"&amp;SUBSTITUTE(ADDRESS(1,COLUMN(Table_Triggers[[#Headers],[Output Config]]),4),"1","")&amp;COLUMN()+1),"")</f>
        <v/>
      </c>
      <c r="AW14" t="str">
        <f ca="1">IF(INDIRECT("'Triggers'!"&amp;SUBSTITUTE(ADDRESS(1,COLUMN(Table_Triggers[[#Headers],[Output Config]]),4),"1","")&amp;COLUMN()+1)&lt;&gt;"",INDIRECT("'Triggers'!"&amp;SUBSTITUTE(ADDRESS(1,COLUMN(Table_Triggers[[#Headers],[Output Config]]),4),"1","")&amp;COLUMN()+1),"")</f>
        <v/>
      </c>
      <c r="AX14" t="str">
        <f ca="1">IF(INDIRECT("'Triggers'!"&amp;SUBSTITUTE(ADDRESS(1,COLUMN(Table_Triggers[[#Headers],[Output Config]]),4),"1","")&amp;COLUMN()+1)&lt;&gt;"",INDIRECT("'Triggers'!"&amp;SUBSTITUTE(ADDRESS(1,COLUMN(Table_Triggers[[#Headers],[Output Config]]),4),"1","")&amp;COLUMN()+1),"")</f>
        <v/>
      </c>
      <c r="AY14" t="str">
        <f ca="1">IF(INDIRECT("'Triggers'!"&amp;SUBSTITUTE(ADDRESS(1,COLUMN(Table_Triggers[[#Headers],[Output Config]]),4),"1","")&amp;COLUMN()+1)&lt;&gt;"",INDIRECT("'Triggers'!"&amp;SUBSTITUTE(ADDRESS(1,COLUMN(Table_Triggers[[#Headers],[Output Config]]),4),"1","")&amp;COLUMN()+1),"")</f>
        <v/>
      </c>
      <c r="AZ14" t="str">
        <f ca="1">IF(INDIRECT("'Triggers'!"&amp;SUBSTITUTE(ADDRESS(1,COLUMN(Table_Triggers[[#Headers],[Output Config]]),4),"1","")&amp;COLUMN()+1)&lt;&gt;"",INDIRECT("'Triggers'!"&amp;SUBSTITUTE(ADDRESS(1,COLUMN(Table_Triggers[[#Headers],[Output Config]]),4),"1","")&amp;COLUMN()+1),"")</f>
        <v/>
      </c>
      <c r="BA14" t="str">
        <f ca="1">IF(INDIRECT("'Triggers'!"&amp;SUBSTITUTE(ADDRESS(1,COLUMN(Table_Triggers[[#Headers],[Output Config]]),4),"1","")&amp;COLUMN()+1)&lt;&gt;"",INDIRECT("'Triggers'!"&amp;SUBSTITUTE(ADDRESS(1,COLUMN(Table_Triggers[[#Headers],[Output Config]]),4),"1","")&amp;COLUMN()+1),"")</f>
        <v/>
      </c>
      <c r="BB14" s="6" t="s">
        <v>691</v>
      </c>
    </row>
    <row r="15" spans="2:54" ht="21" customHeight="1">
      <c r="B15" s="3" t="s">
        <v>697</v>
      </c>
      <c r="C15" s="153" t="s">
        <v>698</v>
      </c>
      <c r="D15" s="159" t="str">
        <f ca="1">_xlfn.TEXTJOIN("",TRUE,Table_Text[Config Min])</f>
        <v>"organisation":{"name":{"text": "Steadfast-IRS Pty Ltd"},"address":{"text": "6 Wood St"},"town":{"text": "Adamstown"},"state":{"text": "NSW"},"postcode":{"text": "2289"},"ABN":{"text": "95 159 898 398"},"AFSL":{"text": "435538"},"phone":{"text": "1800 133 100"},"email":{"text": "acsis@acsis.com.au"},"website":{"text": "www.steadfast-irs.com.au"}},"product":{"title":{"text": "ACSIS Professional Indemnity"},"description":{"text": "N/A"},"carrier":{"text": "TBA"}},"sidebar":{"incompleteHeader":{"text": "Answer a few simple questions to get an instant quote online."},"incompleteLabel":{"text": "Need Assistance?"},"incompleteMessage":{"text": "Call 13 13 13 (Weekdays 8:30am-5:30pm)"},"premiumEstimateHeader":{"text": "We have calculated an estimated premium based on the information provided so far."},"premiumEstimateLabel":{"text": "Your Estimate"},"premiumEstimateMessage":{"text": "To calculate your final premium please complete the remaining questions."},"premiumCompleteHeader":{"text": "We have calculated a premium based on the information you have provided."},"premiumCompleteLabel":{"text": "Your Premium"},"premiumCompleteMessage":{"text": "To finalise your quote please complete the remaining questions and follow the prompts."},"bindingQuoteHeader":{"text": "We have finalised your quote using the information provided."},"bindingQuoteLabel":{"text": "Your Quote"},"bindingQuoteMessage":{"text": "To proceed with your quote please enter your payment details and follow the prompts."},"paymentDetailsCompleteHeader":{"text": "We have finalised your quote using the information provided."},"paymentDetailsCompleteLabel":{"text": "Your Quote"},"paymentDetailsCompleteMessage":{"text": "To complete your purchase please read and agree to our terms and conditions."},"legalTermsAcceptedHeader":{"text": "We have finalised your quote using the information provided."},"legalTermsAcceptedLabel":{"text": "Your Quote"},"legalTermsAcceptedMessage":{"text": "To complete your purchase please follow the prompts."},"reviewTriggeredHeader":{"text": "We have calculated a premium based on the information you have provided."},"reviewTriggeredLabel":{"text": "Quote For Review"},"reviewTriggeredMessageDefault":{"text": "Please complete the remaining questions and follow the prompts to be sent to us for review and finalisation."},"reviewTriggeredMessageAppendix":{"text": "If you would like to discuss your quote with one of our representatives please request a call-back."},"endorsementTriggeredHeader":{"text": "Your quote needs to be referred by one of our representatives."},"endorsementTriggeredLabel":{"text": "Quote For Referral"},"endorsementTriggeredMessageDefault":{"text": "Based on your selections your quote needs to be to our underwriter before you can complete your purchase."},"endorsementTriggeredMessageAppendix":{"text": "If you would like to discuss your quote with one of our representatives please request a call-back."},"declineTriggeredHeader":{"text": "We cannot generate your quote."},"declineTriggeredLabel":{"text": "Quote Declined"},"declineTriggeredMessageDefault":{"text": "Unfortunately you are ineligible to purchase this insurance product based on your selections."},"declineTriggeredMessageAppendix":{"text": "However, if you enter your contact details one of our qualified insurance experts will assist you in exploring alternative insurance products that may suit your situation."},"errorTriggeredHeader":{"text": "We cannot generate your quote online."},"errorTriggeredLabel":{"text": "Calculation Error"},"errorTriggeredMessageDefault":{"text": "Unfortunately our online channel cannot provide you with a quote based of your selections."},"errorTriggeredMessageAppendix":{"text": "However, if you enter your contact details one of our qualified insurance experts will assist you in completing your purchase offline."},"reviewHeader":{"text": "Please review the details of this application."},"reviewLabel":{"text": "Calculated Premium"},"reviewMessage":{"text": "Please review the details of this application. When ready, please approve, decline, or return the quote to the customer to request more information."},"reviewMessageDefault":{"text": "Please review the details of this application. When ready, please approve, decline, or return the quote to the customer to request more information."},"reviewMessageAppendix":{"text": "If you would like to discuss your quote with one of our representatives please request a call-back."},"endorsementHeader":{"text": "Quote refered for endorsement."},"endorsementLabel":{"text": "Calculated Premium"},"endorsementMessage":{"text": "Please review the application details, then adjust loading factors and conditions. When ready, please approve, decline, or return the quote to the customer to request more information."},"endorsementMessageDefault":{"text": "Please review the application details, then adjust loading factors and conditions. When ready, please approve, decline, or return the quote to the customer to request more information."},"endorsementMessageAppendix":{"text": "If you would like to discuss your quote with one of our representatives please request a call-back."},"approvedHeader":{"text": "Your quote has been approved and is ready for you to review and purchase."},"approvedLabel":{"text": "Quote Approved"},"approvedMessage":{"text": "We have approved your quote based on the information provided."},"approvedMessageDefault":{"text": "We have approved your quote based on the information provided."},"approvedMessageAppendix":{"text": "You may now proceed on the payment of your quote."},"summaryLabel":{"text": "Quote Summary"}},"formElements":{"helpMessageLabel":{"text": "What doest this mean and why is it important?"},"repeatingAddItemButton":{"text": "Add", "icon": "glyphicon glyphicon-plus"},"repeatingRemoveItemButton":{"text": "Remove", "icon": "glyphicon glyphicon-remove"}},"sidebarPanels":{"test1Header":{"text": "Header 1"},"test1Body":{"text": "&lt;p&gt;Some HTML content&lt;/p&gt;"},"test1Footer":{"text": "Footer 1"}},"workflow":{"purchaseQuote":{"closeButtonLabel":{"text": "Cancel"},"tabLabel":{"text": "Get a Quote"},"topHeading":{"text": "ACSIS Professional Indemnity"},"ratingText":{"text": "&lt;div class='linkHeader'&gt;&lt;i&gt;Before completing this form please read the &lt;a target='_blank' href='https://app.ubind.com.au/assets/steadfast-irs/acsis-pi/staging/Important-Notices.pdf'&gt;Important Notices&lt;/a&gt;&lt;/i&gt;&lt;/div&gt;"},"contactHeading":{"text": "Contact Details"},"nextButton":{"text": "Next", "icon": "glyphicon glyphicon-arrow-right"},"saveButton":{"text": "Save/Send My Quote", "icon": "glyphicon glyphicon-floppy-saved"},"enquiryButton":{"text": "Request a call-back", "icon": "glyphicon glyphicon-earphone"}},"purchaseDetails":{"tabLabel":{"text": "Insurance Details"},"topHeading":{"text": "ACSIS Professional Indemnity"},"businessHeading":{"text": "Your Details"},"nextButton":{"text": "Next", "icon": "glyphicon glyphicon-arrow-right"},"backButton":{"text": "Back", "icon": "glyphicon glyphicon-arrow-left"},"saveButton":{"text": "Save/Send My Quote", "icon": "glyphicon glyphicon-floppy-saved"},"enquiryButton":{"text": "Request a call-back", "icon": "glyphicon glyphicon-earphone"}},"purchaseDisclosure":{"tabLabel":{"text": "Duty of Disclosure"},"topHeading":{"text": "ACSIS Professional Indemnity"},"disclosureHeading":{"text": "Duty of Disclosure"},"nextSummaryButton":{"text": "Next", "icon": "glyphicon glyphicon-arrow-right"},"nextReviewButton":{"text": "Next", "icon": "glyphicon glyphicon-arrow-right"},"nextEndorsementButton":{"text": "Next", "icon": "glyphicon glyphicon-arrow-right"},"nextDeclinedButton":{"text": "Next", "icon": "glyphicon glyphicon-arrow-right"},"backButton":{"text": "Back", "icon": "glyphicon glyphicon-arrow-left"},"saveButton":{"text": "Save/Send My Quote", "icon": "glyphicon glyphicon-floppy-saved"},"enquiryButton":{"text": "Request a call-back", "icon": "glyphicon glyphicon-earphone"}},"purchaseSummary":{"tabLabel":{"text": "Summary"},"topHeading":{"text": "ACSIS Professional Indemnity"},"heading":{"text": "Quote Summary"},"text":{"text": "Please review the following details of your quote and confirm that all your selections and details are accurate before proceeding."},"editButton":{"text": "Edit quote", "icon": "glyphicon glyphicon-pencil"},"enquiryButton":{"text": "Request a call-back", "icon": "glyphicon glyphicon-earphone"},"nextButton":{"text": "Proceed", "icon": "glyphicon glyphicon-arrow-right"}},"purchasePayment":{"tabLabel":{"text": "Payment"},"topHeading":{"text": "ACSIS Professional Indemnity"},"heading":{"text": "Payment Options"},"text":{"text": "You have the option to pay for your policy online today using credit card, or we can send you an invoice with other payment options (including cheque and EFT) that you can pay within 30 days.&lt;br/&gt;&lt;br/&gt;You also have the option to pay for your policy monthly using premium finance."},"nextButton":{"text": "Complete purchase", "icon": "fa fa-check"},"backButton":{"text": "Back", "icon": "glyphicon glyphicon-arrow-left"},"enquiryButton":{"text": "Request a call-back", "icon": "glyphicon glyphicon-earphone"}},"purchaseCompleted":{"topHeading":{"text": "ACSIS Professional Indemnity"},"heading":{"text": "Purchase Completed"},"text":{"text": "Thank you for purchasing Special Insurance Policy from ABC Insurance. Your invoice and policy documentation has been sent to your email address.&lt;br /&gt;&lt;br/&gt;We've also sent you a link to log in to our portal so you can manage your policy, generate a certificate of currency, or lodge a claim.&lt;br /&gt;&lt;br /&gt;Thanks for doing business with us, and if you have any questions, please don't hesitate to call us."},"enquiryButton":{"text": "Request a call-back", "icon": "glyphicon glyphicon-earphone"}},"purchaseDeclined":{"topHeading":{"text": "ACSIS Professional Indemnity"},"heading":{"text": "Quote Declined"},"text":{"text": "If there is anything else we can help you with, please request a call-back and one of our representatives will contact you within one business day."},"enquiryButton":{"text": "Request a call-back", "icon": "glyphicon glyphicon-earphone"}},"enquirySent":{"topHeading":{"text": "ACSIS Professional Indemnity"},"heading":{"text": "Call-Back Requested"},"text":{"text": "Your details have been passed on to one of our qualified insurance specialists, who will contact you shortly and provide assistance."},"editButton":{"text": "Return to your quote", "icon": "glyphicon glyphicon-arrow-left"},"summaryButton":{"text": "Return to your quote", "icon": "glyphicon glyphicon-arrow-left"},"reviewButton":{"text": "Return to your quote", "icon": "glyphicon glyphicon-arrow-left"},"endorsementButton":{"text": "Return to your quote", "icon": "glyphicon glyphicon-arrow-left"}},"quoteSaved":{"topHeading":{"text": "ACSIS Professional Indemnity"},"heading":{"text": "Quote Saved"},"text":{"text": "Your quote has been saved and an email has been sent to your Contact Email address wth the current Quote details and a link so that you would be able to continue with this quote at a later time."},"enquiryButton":{"text": "Request a call-back", "icon": "glyphicon glyphicon-earphone"},"editButton":{"text": "Return to your quote", "icon": "glyphicon glyphicon-arrow-left"}},"reviewCustomerTriggered":{"topHeading":{"text": "ACSIS Professional Indemnity"},"heading":{"text": "Quote in Review"},"text":{"text": "Based on your selections one of our representatives will need to review your details before you can complete your purchase. You will be notified by email when the review of your quote has been completed.&lt;br/&gt;&lt;br/&gt;You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day."},"editButton":{"text": "Edit quote", "icon": "glyphicon glyphicon-pencil"},"enquiryButton":{"text": "Request a call-back", "icon": "glyphicon glyphicon-earphone"}},"reviewCustomerActive":{"topHeading":{"text": "ACSIS Professional Indemnity"},"heading":{"text": "Quote in Review"},"text":{"text": "Your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day."},"editButton":{"text": "Edit quote", "icon": "glyphicon glyphicon-pencil"},"enquiryButton":{"text": "Request a call-back", "icon": "glyphicon glyphicon-earphone"}},"reviewCustomerApproved":{"topHeading":{"text": "ACSIS Professional Indemnity"},"heading":{"text": "Quote Approved"},"text":{"text": "Your quote has been approved and is ready for you to review, and proceed with a purchase if you choose.&lt;br/&gt;&lt;br/&gt;You can also edit your quote details if you need to make changes, however please note that making changes to your quote could mean that the updated details will need to be reviewed again before a purchase can be completed.&lt;br/&gt;&lt;br/&gt;If you have questions or concerns in the mean time you may request a call-back, and one of our representatives will contact you within one business day."},"editButton":{"text": "Edit quote", "icon": "glyphicon glyphicon-pencil"},"enquiryButton":{"text": "Request a call-back", "icon": "glyphicon glyphicon-earphone"},"proceedButton":{"text": "Proceed", "icon": "glyphicon glyphicon-arrow-right"}},"reviewCustomerReturned":{"topHeading":{"text": "ACSIS Professional Indemnity"},"heading":{"text": "We need more information"},"text":{"text": "Your quote has been reviewed by one of our representatived, however we require some more information from you before we can proceed."},"editButton":{"text": "Edit quote", "icon": "glyphicon glyphicon-pencil"},"enquiryButton":{"text": "Request a call-back", "icon": "glyphicon glyphicon-earphone"}},"reviewCustomerDeclined":{"topHeading":{"text": "ACSIS Professional Indemnity"},"heading":{"text": "Quote Declined"},"text":{"text": "The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day."},"enquiryButton":{"text": "Request a call-back", "icon": "glyphicon glyphicon-earphone"}},"reviewReviewerPerform":{"topHeading":{"text": "ACSIS Professional Indemnity"},"heading":{"text": "Perform Review"},"text":{"text": "This quote has been submitted for review. After performing the review, you may either approve the quote, return the quote to the customer with comments, or decline the quote."},"approveButton":{"text": "Approve"},"approveReferButton":{"text": "Approve"},"approveEndorsementButton":{"text": "Approve"},"returnButton":{"text": "Return"},"declineButton":{"text": "Decline"}},"reviewReviewerApproved":{"topHeading":{"text": "ACSIS Professional Indemnity"},"heading":{"text": "Quote Approved"},"text":{"text": "This quote had been approved and released to the customer, who can now complete the purchase of their policy."}},"reviewReviewerReturned":{"topHeading":{"text": "ACSIS Professional Indemnity"},"heading":{"text": "Quote Returned"},"text":{"text": "This quote has been returned to the customer with your comments. Another review may be triggered before they can complete the purchase of their policy, depending on how they respond to your comments."}},"reviewReviewerDeclined":{"topHeading":{"text": "ACSIS Professional Indemnity"},"heading":{"text": "Quote Declined"},"text":{"text": "This quote has been declined. The customer may choose to edit their quote, and this may result in another review depending on which questions are answered differently."}},"reviewReviewerReferred":{"topHeading":{"text": "ACSIS Professional Indemnity"},"heading":{"text": "Quote Referred"},"text":{"text": "You have reviewed and approved this quote. However, based on the answers the quote has been referred to an underwriter for endorsement. The customer will be notified of the outcome of the endorsement process once it has been completed."}},"endorsementCustomerTriggered":{"topHeading":{"text": "ACSIS Professional Indemnity"},"heading":{"text": "Quote Referred"},"text":{"text": "Based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day."},"editButton":{"text": "Edit quote", "icon": "glyphicon glyphicon-pencil"},"enquiryButton":{"text": "Request a call-back", "icon": "glyphicon glyphicon-earphone"}},"endorsementCustomerActive":{"topHeading":{"text": "ACSIS Professional Indemnity"},"heading":{"text": "Quote Referred"},"text":{"text": "Your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day."},"editButton":{"text": "Edit quote", "icon": "glyphicon glyphicon-pencil"},"enquiryButton":{"text": "Request a call-back", "icon": "glyphicon glyphicon-earphone"}},"endorsementCustomerApproved":{"topHeading":{"text": "ACSIS Professional Indemnity"},"heading":{"text": "Quote Approved"},"text":{"text": "Your quote has been endorsed by an underwriter and is ready for you to review, and proceed with a purchase if you choose.&lt;br/&gt;&lt;br/&gt;You can also edit your quote details if you need to make changes, however please note that making changes to your quote could mean that the updated details will need to be assessed by an underwriter again before a purchase can be completed.&lt;br/&gt;&lt;br/&gt;If you have questions or concerns in the mean time you may request a call-back, and one of our representatives will contact you within one business day."},"editButton":{"text": "Edit quote", "icon": "glyphicon glyphicon-pencil"},"enquiryButton":{"text": "Request a call-back", "icon": "glyphicon glyphicon-earphone"},"proceedButton":{"text": "Proceed", "icon": "glyphicon glyphicon-arrow-right"}},"endorsementCustomerReturned":{"topHeading":{"text": "ACSIS Professional Indemnity"},"heading":{"text": "We need more information"},"text":{"text": "Your quote has been assessed by an underwriter, however we require some more information from you before we can proceed."},"editButton":{"text": "Edit quote", "icon": "glyphicon glyphicon-pencil"},"enquiryButton":{"text": "Request a call-back", "icon": "glyphicon glyphicon-earphone"}},"endorsementCustomerDeclined":{"topHeading":{"text": "ACSIS Professional Indemnity"},"heading":{"text": "Quote Declined"},"text":{"text": "The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day."},"enquiryButton":{"text": "Request a call-back", "icon": "glyphicon glyphicon-earphone"}},"endorsementUnderwriterPerform":{"topHeading":{"text": "ACSIS Professional Indemnity"},"heading":{"text": "Perform Endorsement"},"text":{"text": "This quote has been referred to an underwriter for endorsement. You may review the answers that have triggered the referral, and either adjust the relevant loading factors and endorse the quote, return the quote to the customer with comments, or decline the quote."},"approveButton":{"text": "Approve"},"returnButton":{"text": "Return"},"declineButton":{"text": "Decline"}},"endorsementUnderwriterApproved":{"topHeading":{"text": "ACSIS Professional Indemnity"},"heading":{"text": "Quote Relased"},"text":{"text": "This quote had been endorsed and released to the customer, who can now complete the purchase of their policy."}},"endorsementUnderwriterReturned":{"topHeading":{"text": "ACSIS Professional Indemnity"},"heading":{"text": "Quote Returned"},"text":{"text": "This quote has been returned to the customer with your comments. Another referral may be triggered before they can complete the purchase of their policy, depending on how they respond to your comments."}},"endorsementUnderwriterDeclined":{"topHeading":{"text": "ACSIS Professional Indemnity"},"heading":{"text": "Quote Declined"},"text":{"text": "This quote has been declined. The customer may choose to edit their quote, and this may result in another referral depending on which questions are answered differently."}}}</v>
      </c>
      <c r="E15" s="151"/>
      <c r="F15" s="151"/>
      <c r="G15" s="151"/>
      <c r="H15" s="151"/>
      <c r="I15" s="151"/>
      <c r="J15" s="151"/>
      <c r="K15" s="110"/>
      <c r="L15" s="110"/>
      <c r="M15" s="110"/>
      <c r="N15" s="110"/>
      <c r="O15" s="110"/>
      <c r="P15" s="110"/>
      <c r="Q15" s="110"/>
      <c r="R15" s="110"/>
      <c r="S15" s="110"/>
      <c r="T15" s="110"/>
      <c r="U15" s="110"/>
      <c r="V15" s="110"/>
      <c r="W15" s="110"/>
      <c r="X15" s="110"/>
      <c r="Y15" s="110"/>
      <c r="Z15" s="110"/>
      <c r="AA15" s="110"/>
      <c r="AB15" s="110"/>
      <c r="AC15" s="110"/>
      <c r="AD15" s="110"/>
      <c r="AE15" s="110"/>
      <c r="AF15" s="110"/>
      <c r="AG15" s="110"/>
      <c r="AH15" s="110"/>
      <c r="AI15" s="110"/>
      <c r="AJ15" s="110"/>
      <c r="AK15" s="110"/>
      <c r="AL15" s="110"/>
      <c r="AM15" s="110"/>
      <c r="AN15" s="110"/>
      <c r="AO15" s="110"/>
      <c r="AP15" s="110"/>
      <c r="AQ15" s="110"/>
      <c r="AR15" s="110"/>
      <c r="AS15" s="110"/>
      <c r="AT15" s="110"/>
      <c r="AU15" s="110"/>
      <c r="AV15" s="110"/>
      <c r="AW15" s="110"/>
      <c r="AX15" s="110"/>
      <c r="AY15" s="110"/>
      <c r="AZ15" s="110"/>
      <c r="BA15" s="110"/>
      <c r="BB15" s="6" t="s">
        <v>691</v>
      </c>
    </row>
    <row r="16" spans="2:54" ht="21" customHeight="1">
      <c r="B16" s="3" t="s">
        <v>193</v>
      </c>
      <c r="C16" s="2" t="s">
        <v>699</v>
      </c>
      <c r="D16" s="159" t="str">
        <f ca="1">_xlfn.TEXTJOIN("",TRUE,Table_Settings[Config Min])</f>
        <v>"permissions":{"productionDomains": "www.website.com","stagingDomains": "staging.website.com","developmentDomains": "dev.website.com"},"financial":{"commissionRate": 0.2,"brokerFeeOnceOff": 0,"brokerFeePremiumPercent": 0},"styling":{"googleFonts":{"headings": "Montserrat","bodyText": "Montserrat","labels": "Montserrat"},"fontWeight":{"headings": 500,"bodyText": 400,"labels": 700},"primaryColours":{"background1": "#FFFFFF","background2": "#cfdaeb","background3": "#cfdaeb","foreground1": "#1d1c1c","foreground2": "#3a62a0","accent1": "#ff9629","accent2": "#FF0000","borders": "#7fa4be"},"other":{"tooltipIcon": "fa-question-circle","defaultBorderRadius": "3px","scrollDurationMultiplier": 1,"sidebarWidth": 250,"sidebarPaymentOptions": false,"smallDeviceMargin": 0,"offsetTopXS": 0,"offsetTopSM": 0,"offsetTopMD": 0,"offsetTopLG": 0,"offsetTopXL": 0}}</v>
      </c>
      <c r="E16" s="151"/>
      <c r="F16" s="151"/>
      <c r="G16" s="151"/>
      <c r="H16" s="151"/>
      <c r="I16" s="151"/>
      <c r="J16" s="151"/>
      <c r="K16" s="110"/>
      <c r="L16" s="110"/>
      <c r="M16" s="110"/>
      <c r="N16" s="110"/>
      <c r="O16" s="110"/>
      <c r="P16" s="110"/>
      <c r="Q16" s="110"/>
      <c r="R16" s="110"/>
      <c r="S16" s="110"/>
      <c r="T16" s="110"/>
      <c r="U16" s="110"/>
      <c r="V16" s="110"/>
      <c r="W16" s="110"/>
      <c r="X16" s="110"/>
      <c r="Y16" s="110"/>
      <c r="Z16" s="110"/>
      <c r="AA16" s="110"/>
      <c r="AB16" s="110"/>
      <c r="AC16" s="110"/>
      <c r="AD16" s="110"/>
      <c r="AE16" s="110"/>
      <c r="AF16" s="110"/>
      <c r="AG16" s="110"/>
      <c r="AH16" s="110"/>
      <c r="AI16" s="110"/>
      <c r="AJ16" s="110"/>
      <c r="AK16" s="110"/>
      <c r="AL16" s="110"/>
      <c r="AM16" s="110"/>
      <c r="AN16" s="110"/>
      <c r="AO16" s="110"/>
      <c r="AP16" s="110"/>
      <c r="AQ16" s="110"/>
      <c r="AR16" s="110"/>
      <c r="AS16" s="110"/>
      <c r="AT16" s="110"/>
      <c r="AU16" s="110"/>
      <c r="AV16" s="110"/>
      <c r="AW16" s="110"/>
      <c r="AX16" s="110"/>
      <c r="AY16" s="110"/>
      <c r="AZ16" s="110"/>
      <c r="BA16" s="110"/>
      <c r="BB16" s="6" t="s">
        <v>691</v>
      </c>
    </row>
    <row r="17" spans="2:54" ht="21" customHeight="1">
      <c r="B17" s="3" t="s">
        <v>290</v>
      </c>
      <c r="C17" s="2" t="s">
        <v>700</v>
      </c>
      <c r="D17" s="154" t="str">
        <f>"""css"":"""&amp;
_xlfn.TEXTJOIN("",TRUE,Table_Styles[Config Min])&amp;
"#section-column{margin-right:"&amp;(Settings_Styling_Other_Sidebar_Width+20)&amp;"px}"&amp;
"#sidebar-column{width:"&amp;Settings_Styling_Other_Sidebar_Width&amp;"px}"&amp;
".input-group *:first-child .form-control{border-top-left-radius:"&amp;Settings_Styling_Other_Default_Border_Radius&amp;";border-bottom-left-radius:"&amp;Settings_Styling_Other_Default_Border_Radius&amp;";}"&amp;
".input-group *:last-child .form-control{border-top-right-radius:"&amp;Settings_Styling_Other_Default_Border_Radius&amp;";border-bottom-right-radius:"&amp;Settings_Styling_Other_Default_Border_Radius&amp;";}"&amp;
"@media(max-width:768px){"&amp;
"#sidebar-column{width:auto}"&amp;
"#section-column{margin-right:0}"&amp;
"body{margin-left:0;margin-right:0}"&amp;
"article{padding-left:"&amp;Settings_Styling_Other_Small_Device_Margin&amp;"px;padding-right:"&amp;Settings_Styling_Other_Small_Device_Margin&amp;"px}"&amp;
"nav#footer-actions{padding-left:"&amp;Settings_Styling_Other_Small_Device_Margin&amp;"px;padding-right:"&amp;Settings_Styling_Other_Small_Device_Margin&amp;"px}"&amp;
"#sidebar .body{margin-bottom:0}"&amp;
"h1{margin-left:"&amp;Settings_Styling_Other_Small_Device_Margin&amp;"px;margin-right:"&amp;Settings_Styling_Other_Small_Device_Margin&amp;"px}"&amp;
"}"&amp;
"@media(min-width:769px){"&amp;
"h1{margin-left:0;margin-right:0}"&amp;
"}"&amp;
"#sidebar #calculation.state-review .header{background:"&amp;Colour_Review&amp;"}"&amp;
"#sidebar #calculation.state-endorsement .header{background:"&amp;Colour_Endorsement&amp;"}"&amp;
"#sidebar #calculation.state-decline .header{background:"&amp;Colour_Decline&amp;"}"&amp;
"#sidebar #calculation .header:before{border-right: 10px solid "&amp;Settings_Styling_Sidebar_Header_Background_Colour&amp;"}"&amp;
"#sidebar #calculation.state-review .header:before{border-right: 10px solid "&amp;Colour_Review&amp;"}"&amp;
"#sidebar #calculation.state-endorsement .header:before{border-right: 10px solid "&amp;Colour_Endorsement&amp;"}"&amp;
"#sidebar #calculation.state-decline .header:before{border-right: 10px solid "&amp;Colour_Decline&amp;"}"&amp;
"#sidebar #calculation .arrow:after{border-top: 10px solid "&amp;Settings_Styling_Sidebar_Header_Background_Colour&amp;"}"&amp;
"#sidebar #calculation.state-review .arrow:after{border-top: 10px solid "&amp;Colour_Review&amp;"}"&amp;
"#sidebar #calculation.state-endorsement .arrow:after{border-top: 10px solid "&amp;Colour_Endorsement&amp;"}"&amp;
"#sidebar #calculation.state-decline .arrow:after{border-top: 10px solid "&amp;Colour_Decline&amp;"}"&amp;
".popover.top&gt;.arrow:after{border-top-color:"&amp;Settings_Styling_Other_Tooltip_Panel_Background_Colour&amp;"}"&amp;
".popover.top&gt;.arrow{border-top-color:"&amp;Settings_Styling_Other_Tooltip_Panel_Border&amp;"}"&amp;
""","</f>
        <v>"css":"body{font-family:'Montserrat';font-size:15px;font-weight:400;color:#1d1c1c;margin-right:30px;margin-bottom:15px;margin-left:30px;padding-right:5px;padding-left:5px}h1{font-family:'Montserrat';font-size:45px;font-weight:500;color:#0068b0;margin-top:40px;margin-right:30px;margin-bottom:40px;margin-left:30px}aside#sidebar{font-family:'Montserrat';font-weight:400}article{margin-bottom:30px}h1{color:#0068b0}section h2{font-family:'Montserrat';font-size:30px;font-weight:500;color:#0068b0;margin-top:10px;margin-bottom:0}section h3{font-family:'Montserrat';font-size:24px;font-weight:500;color:#0068b0;margin-top:40px;margin-bottom:0}section h4{font-family:'Montserrat';font-size:20px;font-weight:500;margin-top:0;margin-bottom:0}section p{font-family:'Montserrat';font-size:15px;font-weight:400;margin-top:5px;margin-bottom:5px}formly-field .form-group{margin-top:15px;margin-bottom:15px}formly-field .field-content{margin-bottom:15px}formly-field label{font-family:'Montserrat';font-size:14px;font-weight:700;color:#1d1c1c;margin-bottom:0}formly-field .question{font-size:15px;margin-top:0px;margin-bottom:10px}formly-field small.text-muted{font-family:'Montserrat';font-size:13px;font-weight:400;color:#3a62a0;margin-top:5px;display:block; line-height:1.2;}formly-field .form-control{font-family:'Montserrat';font-size:16px;font-weight:400;color:#1d1c1c;background:#ffffff;border:none;margin-top:5px;padding-top:13px;padding-right:12px;padding-bottom:11px;padding-left:12px;border-bottom:1px solid #727272;border-top-left-radius:4px !important; border-top-right-radius:4px !important; border-bottom-left-radius:0 !important; border-bottom-right-radius:0 !important; outline:none; box-shadow:none !important;}formly-field .input-group-addon:first-child ~ * .form-control{padding-left:35px}formly-field .input-group-addon:last-child ~ * .form-control{padding-right:35px}formly-field span.input-group-addon{font-size:16px;color:#3a62a0;background:none;border:none;border-radius:0;padding-top:0;padding-right:0;padding-bottom:0;padding-left:0;top:20px;position:absolute; z-index:100;}formly-field span.input-group-addon:first-child{left:12px}formly-field span.input-group-addon:last-child{right:24px}formly-field .form-control.ng-valid:hover,formly-field .form-control.ng-invalid:hover,formly-field .form-control.ng-pending:hover{background:#cfdaeb}formly-field .form-control.ng-valid:focus,formly-field .form-control.ng-invalid:focus,formly-field .form-control.ng-pending:focus{background:#cfdaeb;padding-bottom:10px;border-bottom:2px solid #ff9629}formly-field .form-control.ng-invalid.ng-touched,formly-field .form-control.ng-invalid.ng-touched + .form-control.file-upload{padding-bottom:10px;border-bottom:2px solid #b00020}formly-field .form-control[disabled]{color:#8a8a8a;border-bottom:none}formly-field formly-validation-message{font-family:'Montserrat';font-size:13px;font-weight:400;color:#b00020;margin-top:3px;display:block; line-height:1.2;}formly-field textarea{font-family:'Montserrat'}formly-field div.terms-and-conditions{font-family:'Montserrat';font-size:13px;background:#FFFFFF;padding-top:20px;padding-right:25px;padding-bottom:15px;padding-left:10px;height:300px}formly-field div.terms-and-conditions p{margin-left:15px}formly-field div.terms-and-conditions ol{padding-left:30px}formly-field .content-field{margin-bottom:-15px}formly-field div.btn-group{margin-top:-9px;margin-bottom:15px}formly-field label.btn,formly-field label.btn:hover,formly-field label.btn:active{font-family:'Montserrat';font-size:14px;font-weight:700;color:#000000;background:#FFFFFF;border:1px solid #cfdaeb;border-radius:3px;margin-right:-1px;margin-bottom:-1px;margin-left:0 !important;padding-top:15px;padding-right:15px;padding-bottom:13px;padding-left:15px;display:block; z-index:1; float:left;}formly-field label.btn:first-child{border-top-left-radius:4px !important; border-bottom-left-radius:4px !important;}formly-field label.btn:last-child{border-top-right-radius:4px !important; border-bottom-right-radius:4px !important; }formly-field label.btn.selected,formly-field label.btn.selected:hover,formly-field label.selected:active{color:#ffffff;background:#ff9629;border:1px solid #c4c4c4;;z-index:2; position:relative;}formly-field label .btn-icon{font-size:25px;margin-top:3px}formly-field label .btn-icon .sm{font-size:18px;top:-4px}formly-field label .btn-icon .md{font-size:25px;top:-2px}formly-field label .btn-icon .lg{font-size:30px}buttons-field ~ *{clear:both;}formly-field .repeating-question-set{border-radius:5px;margin-top:30px;padding-top:16px;padding-right:16px;padding-bottom:16px;padding-left:16px;box-shadow:0 1px 3px rgba(0,0,0,0.12),0 1px 2px rgba(0,0,0,0.24);}formly-field .repeating-question-set h2{margin-top:0}formly-field .repeating-question-set h3{margin-top:0}formly-field .repeating-question-set h4{margin-top:0}formly-field .repeating .btn.btn-repeating{font-family:'Montserrat';font-size:14px;font-weight:500;border-radius:4px;padding-top:9px;padding-right:16px;padding-bottom:7px;padding-left:16px;text-transform:uppercase; }formly-field .repeating .btn.btn-add-item{color:#FFFFFF;background:#ff9629;border:none;margin-top:30px;box-shadow:0 1px 3px rgba(0,0,0,0.12),0 1px 2px rgba(0,0,0,0.24);}formly-field .repeating .btn.btn-add-item:hover{color:#FFFFFF;background:#ff9629;border:none}formly-field .repeating .btn.btn-add-item:active{color:#FFFFFF;background:#ff9629;border:none}formly-field .repeating .btn.btn-add-item .btn-icon{font-size:13px;margin-right:5px}formly-field .repeating .btn.btn-remove-item{color:#ff9629;background:#FFFFFF;border:none;margin-top:25px;padding-right:8px;padding-left:8px}formly-field .repeating .btn.btn-remove-item:hover{color:#ff9629;background:#FFFFFF;border:none}formly-field .repeating .btn.btn-remove-item:active{color:#ff9629;background:#FFFFFF;border:none}formly-field .repeating .btn.btn-remove-item .btn-icon{font-size:15px;margin-top:-3px;margin-right:5px;top:2px}formly-field .repeating-question-set &gt; div:last-child{margin-top:-15px;margin-bottom:-5px;text-align:right;}formly-field .toggle{margin-bottom:21px;position:relative;}formly-field .toggle .btn-icon{font-size:25px;margin-top:3px}formly-field .toggle .btn-icon .sm{font-size:18px;top:-4px}formly-field .toggle .btn-icon .md{font-size:25px;top:-2px}formly-field .toggle .btn-icon .lg{font-size:30px}.ui-datepicker.ui-widget.ui-widget-content{background:#FFFFFF;border:none;border-radius:3px;padding-top:5px;padding-right:5px;padding-bottom:5px;padding-left:4px}.ui-datepicker .ui-datepicker-header{background:#cfdaeb;border:none;border-radius:3px;margin-top:1px;margin-right:1px;margin-bottom:1px;margin-left:2px}.ui-datepicker .ui-datepicker-title select,.ui-datepicker select.ui-datepicker-month,.ui-datepicker select.ui-datepicker-year{font-family:'Montserrat';font-size:13px;font-weight:400;color:#1d1c1c;background:#FFFFFF;border:none;border-radius:3px;margin-top:2px;margin-right:2px;margin-bottom:2px;margin-left:2px;width:40%}.ui-datepicker .ui-datepicker-calendar th{font-family:'Montserrat';font-size:14px;font-weight:700;color:#1d1c1c}.ui-widget-content .ui-state-default{font-family:'Montserrat';font-size:13px;font-weight:400;color:#1d1c1c;background:#cfdaeb;border:none;padding-right:4px;padding-bottom:3px}.ui-widget-content .ui-state-hover{color:#1d1c1c;background:#cfdaeb;border:none}.ui-widget-content .ui-state-highlight{color:#FFFFFF;background:#3a62a0;border:none}.ui-widget-content .ui-state-active{color:#FFFFFF;background:#ff9629;border:none}formly-field radio-field{margin-top:10px}formly-field .radio label{font-family:'Montserrat';font-size:16px;font-weight:400;color:#1d1c1c;margin-bottom:3px;margin-left:10px;padding-top:3px}formly-field .radio input[type=radio] ~ .check{border:2px solid #7fa4be;border-radius:100%;margin-top:2px;width:20px;height:20px}formly-field .radio input[type=radio]:checked ~ .check{border:2px solid #ff9629}formly-field .radio input[type=radio]:checked ~ .check .inside{background:#ff9629;border-radius:100%;margin-top:3px;margin-left:3px;width:9.5px;height:9.5px}formly-field .checkbox label{font-family:'Montserrat';font-size:16px;font-weight:400;color:#1d1c1c;margin-left:10px;padding-top:2px}formly-field .checkbox input[type=checkbox] ~ .check{border:2px solid #7fa4be;border-radius:3px;width:20px;height:20px;top:2px}formly-field .checkbox input[type=checkbox]:checked ~ .check{background:#ff9629;border:none}formly-field .checkbox input[type=checkbox]:checked ~ .check .inside{font-size:16px;color:#FFFFFF;margin-top:2px;margin-left:2px}formly-field .file-upload button{font-size:14px;font-weight:500;color:#FFFFFF;background:#ff9629;border:none;border-radius:4px;margin-top:-6px;margin-right:12px;margin-bottom:5px;margin-left:-5px;padding-top:7px;padding-right:14px;padding-bottom:5px;padding-left:14px;text-transform:uppercase; box-shadow:0 1px 3px rgba(0,0,0,0.12),0 1px 2px rgba(0,0,0,0.24);}formly-field .file-upload .file-name{font-size:16px;font-weight:400}.tooltip-icon{font-size:14px;color:#FF0000}.popover{background:#FFFFFF;border:none;border-radius:3px;padding-top:6px;padding-right:6px;padding-bottom:6px;padding-left:6px}.popover-title{font-family:'Montserrat';font-size:14px;font-weight:700;color:#1d1c1c;background:#cfdaeb;border:none;border-radius:3px;padding-top:10px;padding-right:10px;padding-bottom:10px;padding-left:10px}.popover-content{font-family:'Montserrat';font-size:14px;font-weight:400;color:#1d1c1c;padding-top:10px;padding-right:10px;padding-bottom:10px;padding-left:10px}nav .btn-icon{font-size:13px;margin-right:1px;top:0;left:-4px}nav .btn{font-family:'Montserrat';font-size:14px;font-weight:500;border-radius:3px;padding-top:9px;padding-right:16px;padding-bottom:7px;padding-left:16px;text-transform:uppercase;}nav .btn.btn-primary{color:#FFFFFF;background:#ff9629;border:none;border-radius:4px;box-shadow:0 1px 3px rgba(0,0,0,0.12),0 1px 2px rgba(0,0,0,0.24);}nav .btn.btn-primary:hover{color:#FFFFFF;background:#ff9629;border:none}nav .btn.btn-primary:active{color:#FFFFFF;background:#ff9629;border:none}nav .btn.btn-secondary{color:#ff9629;background:#FFFFFF;border:none;padding-right:8px;padding-left:8px}nav .btn.btn-secondary:hover{color:#ff9629;background:#FFFFFF;border:none}nav .btn.btn-secondary:active{color:#ff9629;background:#FFFFFF;border:none}nav#progress-bar h4{font-family:'Montserrat';font-size:20px;font-weight:400;margin-top:30px;margin-bottom:3px;padding-bottom:10px}nav#progress-bar h4.active{color:#1d1c1c;border-bottom:4px solid #ff9629}nav#progress-bar h4.inactive{color:#d6dce0;border-bottom:4px solid #e4eaee}#sidebar aside{border-radius:5px;margin-left:30px;box-shadow:0 1px 3px rgba(0,0,0,0.12),0 1px 2px rgba(0,0,0,0.24);}@media (max-width:768px){#sidebar aside{border-radius:5px;margin-left:0}}#sidebar .header{font-family:'Montserrat';font-size:15px;font-weight:400;color:#FFFFFF;background:#0068b0;padding-top:20px;padding-right:20px;padding-bottom:20px;padding-left:20px;border-top-left-radius:5px; border-top-right-radius:5px;}#sidebar .body{font-family:'Montserrat';font-weight:400;color:#1d1c1c;background:#cfdaeb;padding-top:20px;padding-right:20px;padding-bottom:20px;padding-left:20px}#sidebar .footer{font-family:'Montserrat';font-weight:400;color:#1d1c1c;background:#cfdaeb;padding-top:20px;padding-right:20px;padding-bottom:20px;padding-left:20px;border-top:1px solid #3a62a0}#sidebar .body h3{font-family:'Montserrat';font-size:16px;font-weight:700;color:#1d1c1c;margin-top:0;margin-bottom:5px}#sidebar .body .message{font-family:'Montserrat';font-size:15px;font-weight:400;color:#1d1c1c;margin-bottom:0}#sidebar .body .price{height:62px}#sidebar .body .price .dollars{font-family:'Montserrat';font-size:45px;font-weight:500;color:#1d1c1c;margin-top:0;margin-bottom:0;letter-spacing:-0.03em;}#sidebar .body .price .cents{font-family:'Montserrat';font-size:15px;font-weight:500;color:#1d1c1c;margin-left:-10px;letter-spacing:-0.03em;}#sidebar .loader{color:#1d1c1c;margin-top:15px}#sidebar .instalment{margin-bottom:12px}#sidebar .installment .installmentlabel{font-size:16px;font-weight:500;color:#1d1c1c;margin-right:3px;padding-top:0;padding-right:0;padding-bottom:0;padding-left:0}#sidebar .installment .value{font-size:16px;font-weight:400;color:#1d1c1c}#sidebar buttons-field label.btn{font-family:'Montserrat';font-size:13px;font-weight:500;color:#1d1c1c;background:#cfdaeb;border:none;border-radius:50px;margin-right:6px;margin-bottom:-10px;padding-top:4px;padding-right:8px;padding-bottom:4px;padding-left:8px;border-radius:50px !important;}#sidebar buttons-field label.btn.selected{color:#FFFFFF;background:#ff9629;border:none;border-radius:50px;padding-right:8px;padding-left:8px;border-radius:50px !important;}#sidebar input#paymentOption{display:none;}#sidebar .body .summary{margin-top:15px}#sidebar .body .summary h4{font-family:'Montserrat';font-size:15px;font-weight:700;color:#1d1c1c;margin-top:0;margin-bottom:10px}#sidebar .body .summary .key{font-family:'Montserrat';font-size:13px;font-weight:700;color:#1d1c1c;padding-right:3px}#sidebar .body .summary .value{font-family:'Montserrat';font-size:13px;font-weight:400;color:#1d1c1c}#sidebar .body nav .btn{margin-top:20px;width:100%}#sidebar .body nav .btn.btn-secondary{background:#cfdaeb}#sidebar .header nav{margin-top:10px}#sidebar .header nav .btn{margin-top:10px}nav#footer-actions .btn{margin-right:15px;margin-bottom:15px}.card{background:#cfdaeb;border-radius:5px;margin-top:24px;padding-top:16px;padding-right:16px;padding-bottom:16px;padding-left:16px;box-shadow:0 1px 3px rgba(0,0,0,0.12),0 1px 2px rgba(0,0,0,0.24);}.card h3{margin-top:0}.summary-table{margin-top:10px;width:100%}.summary-table th{font-weight:500;padding-top:5px;padding-bottom:5px}.summary-table td{padding-top:5px;padding-bottom:5px;vertical-align:top;}.summary-name{width:50%;vertical-align:top;}.summary-value{width:50%}.summary-total{font-weight:500}@font-face{font-family:'steadfast';src:url('https://release-irs-it-uat.platform.ubind.io/assets/steadfast-irs/acsis-pi/staging/steadfast.eot?51440552'); src:url('https://release-irs-it-uat.platform.ubind.io/assets/steadfast-irs/acsis-pi/staging/steadfast.eot?51440552#iefix') format('embedded-opentype'),url('https://release-irs-it-uat.platform.ubind.io/assets/steadfast-irs/acsis-pi/staging/steadfast.woff2?51440552') format('woff2'),url('https://release-irs-it-uat.platform.ubind.io/assets/steadfast-irs/acsis-pi/staging/steadfast.woff?51440552') format('woff'),url('https://release-irs-it-uat.platform.ubind.io/assets/steadfast-irs/acsis-pi/staging/steadfast.ttf?51440552') format('truetype'),url('https://release-irs-it-uat.platform.ubind.io/assets/steadfast-irs/acsis-pi/staging/steadfast.svg?51440552#steadfast') format('svg'); font-weight:normal; font-style:normal;}.icon-1million:before{font-family:'steadfast';font-size:40px;font-weight:200;content:'\\e803';}.icon-2million:before{font-family:'steadfast';font-size:40px;font-weight:200;content:'\\e804';}.icon-5million:before{font-family:'steadfast';font-size:40px;font-weight:200;content:'\\e80f';}.icon-10million:before{font-family:'steadfast';font-size:40px;font-weight:200;content:'\\e806';}#riskLevelButton0 .btn-icon{margin-top:19px}.icon-bronze:before{font-family:'steadfast';font-size:40px;font-weight:200;color:#cd7f32;content:'\\e80e';}.icon-silver:before{font-family:'steadfast';font-size:40px;font-weight:200;color:#aaa9ad;content:'\\e80c';}.icon-gold:before{font-family:'steadfast';font-size:40px;font-weight:200;color:#d4af37;content:'\\e80d';}#riskLevel .selected span span:before{color:#ffffff}#riskLevel .btn.btn-has-icon{min-width:110px; min-height:110px;}.icon-excess-5k:before{font-family:'steadfast';font-size:40px;font-weight:200;content:'\\e807';}.icon-excess-7k:before{font-family:'steadfast';font-size:40px;font-weight:200;content:'\\e808';}.icon-excess-10k:before{font-family:'steadfast';font-size:40px;font-weight:200;content:'\\e810';}.icon-excess-15k:before{font-family:'steadfast';font-size:40px;font-weight:200;content:'\\e80a';}#revisedExcess .btn.btn-has-icon{min-width:110px; min-height:110px;}.details-click{outline:none; cursor:pointer;}.details-click:focus + .details-description{display:block;}.details-description{display:none;}#section-column{margin-right:270px}#sidebar-column{width:250px}.input-group *:first-child .form-control{border-top-left-radius:3px;border-bottom-left-radius:3px;}.input-group *:last-child .form-control{border-top-right-radius:3px;border-bottom-right-radius:3px;}@media(max-width:768px){#sidebar-column{width:auto}#section-column{margin-right:0}body{margin-left:0;margin-right:0}article{padding-left:0px;padding-right:0px}nav#footer-actions{padding-left:0px;padding-right:0px}#sidebar .body{margin-bottom:0}h1{margin-left:0px;margin-right:0px}}@media(min-width:769px){h1{margin-left:0;margin-right:0}}#sidebar #calculation.state-review .header{background:#0068b0}#sidebar #calculation.state-endorsement .header{background:#ff9629}#sidebar #calculation.state-decline .header{background:#e40a20}#sidebar #calculation .header:before{border-right: 10px solid #0068b0}#sidebar #calculation.state-review .header:before{border-right: 10px solid #0068b0}#sidebar #calculation.state-endorsement .header:before{border-right: 10px solid #ff9629}#sidebar #calculation.state-decline .header:before{border-right: 10px solid #e40a20}#sidebar #calculation .arrow:after{border-top: 10px solid #0068b0}#sidebar #calculation.state-review .arrow:after{border-top: 10px solid #0068b0}#sidebar #calculation.state-endorsement .arrow:after{border-top: 10px solid #ff9629}#sidebar #calculation.state-decline .arrow:after{border-top: 10px solid #e40a20}.popover.top&gt;.arrow:after{border-top-color:#FFFFFF}.popover.top&gt;.arrow{border-top-color:none}",</v>
      </c>
      <c r="E17" s="151" t="str">
        <f ca="1">"""fonts"":["&amp;
_xlfn.TEXTJOIN(",",TRUE,Table_Styles[Config Font])&amp;
"]"</f>
        <v>"fonts":[{"fontFamily":"Montserrat","fontWeight":400},{"fontFamily":"Montserrat","fontWeight":500},{"fontFamily":"Montserrat","fontWeight":700},{"fontFamily":"steadfast","fontWeight":200}]</v>
      </c>
      <c r="F17" s="151"/>
      <c r="G17" s="151"/>
      <c r="H17" s="151"/>
      <c r="I17" s="151"/>
      <c r="J17" s="151"/>
      <c r="K17" s="110"/>
      <c r="L17" s="110"/>
      <c r="M17" s="110"/>
      <c r="N17" s="110"/>
      <c r="O17" s="110"/>
      <c r="P17" s="110"/>
      <c r="Q17" s="110"/>
      <c r="R17" s="110"/>
      <c r="S17" s="110"/>
      <c r="T17" s="110"/>
      <c r="U17" s="110"/>
      <c r="V17" s="110"/>
      <c r="W17" s="110"/>
      <c r="X17" s="110"/>
      <c r="Y17" s="110"/>
      <c r="Z17" s="110"/>
      <c r="AA17" s="110"/>
      <c r="AB17" s="110"/>
      <c r="AC17" s="110"/>
      <c r="AD17" s="110"/>
      <c r="AE17" s="110"/>
      <c r="AF17" s="110"/>
      <c r="AG17" s="110"/>
      <c r="AH17" s="110"/>
      <c r="AI17" s="110"/>
      <c r="AJ17" s="110"/>
      <c r="AK17" s="110"/>
      <c r="AL17" s="110"/>
      <c r="AM17" s="110"/>
      <c r="AN17" s="110"/>
      <c r="AO17" s="110"/>
      <c r="AP17" s="110"/>
      <c r="AQ17" s="110"/>
      <c r="AR17" s="110"/>
      <c r="AS17" s="110"/>
      <c r="AT17" s="110"/>
      <c r="AU17" s="110"/>
      <c r="AV17" s="110"/>
      <c r="AW17" s="110"/>
      <c r="AX17" s="110"/>
      <c r="AY17" s="110"/>
      <c r="AZ17" s="110"/>
      <c r="BA17" s="110"/>
      <c r="BB17" s="2" t="s">
        <v>691</v>
      </c>
    </row>
    <row r="18" spans="2:54" ht="21" customHeight="1">
      <c r="B18" s="3" t="s">
        <v>0</v>
      </c>
      <c r="C18" s="6" t="s">
        <v>701</v>
      </c>
      <c r="D18" s="160" t="str">
        <f ca="1">IF(INDIRECT("'Question Sets'!"&amp;SUBSTITUTE(ADDRESS(1,COLUMN(Table_Question_Sets[[#Headers],[Output Config]]),4),"1","")&amp;COLUMN()+1)&lt;&gt;"",INDIRECT("'Question Sets'!"&amp;SUBSTITUTE(ADDRESS(1,COLUMN(Table_Question_Sets[[#Headers],[Output Config]]),4),"1","")&amp;COLUMN()+1),"")</f>
        <v>"ratingPrimary":[{"className": "row","fieldGroup":[{"key": "transactionType","type": "hidden-field","className":"col-xs-12 col-md-6","templateOptions":{"calculatedValue":"(getQuoteType() == 'renewal')? 'Renewal' : 'New Business'"},"validators": {"validation": Validators.compose([ValidationService.required('true', '')])},"expressionProperties": { "templateOptions.disabled": "true"}},{"key": "runoffQuestion","type": "buttons-field","className":"col-xs-12","templateOptions":{"options":[{"value":"Yes","key":"Yes","icon":"glyphicon glyphicon-ok md"},{"value":"No","key":"No","icon":"glyphicon glyphicon-remove md"}],"label":"Would you like to renew your policy as a run-off policy?","question":"Run-off cover is available for businesses that have ceased to trade during a prior policy period, and have had continuous cover with Steadfast IRS for a minimum of 5 years.","hideCondition":"transactionType == 'New Business'","affectsPremium":"Yes","affectsTriggers":"Yes"},"validators": {"validation": Validators.compose([ValidationService.customExpression('transactionType == \'New Business\' || fieldValue != \'\'', 'You must answer this question')])}},{"key": "businessEndDate","type": "datepicker-field","className":"col-xs-6","templateOptions":{"question":"Date business ceased trading","addonLeft":{"class":"glyphicon glyphicon-calendar"},"hideCondition":"runoffQuestion != 'Yes'","affectsPremium":"Yes","affectsTriggers":"Yes"},"validators": {"validation": Validators.compose([ValidationService.isDate(), ValidationService.customExpression('runoffQuestion != \'Yes\' || fieldValue != \'\'', 'You must answer this question')])}},]},{"className": "row","fieldGroup": [{"key": "actualFees","type": "input-field","className":"col-xs-12 col-md-6","templateOptions":{"label":"Actual fees","question":"Last financial year or Estimate for next 12 months if trading for less than 12 months","formatTextInput":"currency","addonLeft":{"class":"fa fa-usd"}},"validators": {"validation": Validators.compose([ValidationService.required('true', '')])}},]},{"className": "row","fieldGroup": [{"key": "sumInsured","type": "buttons-field","className":"col-xs-12","templateOptions":{"options":[{"value":"$1 million","key":"1000000","icon":"icon-1million"},{"value":"$2 million","key":"2000000","icon":"icon-2million"},{"value":"$5 million","key":"5000000","icon":"icon-5million"},{"value":"$10 million","key":"10000000","icon":"icon-10million"}],"label":"Please select the indemnity limit you require"},"validators": {"validation": Validators.compose([ValidationService.required('true', '')])}},{"key": "stateHeading","type": "content-field","className":"col-xs-12","templateOptions":{"question":"Approximate % of activities based on gross income applicable to each state and overseas","content":{"heading3":"Dissection of Fees by State"},"hideCondition":"transactionType == '' || actualFees == '' || number(actualFees) == 0 || sumInsured == ''"},"validators": {"validation": Validators.compose([])}},{"key": "stateACT","type": "input-field","className":"col-xs-4 col-sm-3","templateOptions":{"assumedValue":"0","label":"ACT","addonRight":{"class":"fa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"stateNSW","type": "input-field","className":"col-xs-4 col-sm-3","templateOptions":{"assumedValue":"0","label":"NSW","addonRight":{"class":"fa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"stateVIC","type": "input-field","className":"col-xs-4 col-sm-3","templateOptions":{"assumedValue":"0","label":"VIC","addonRight":{"class":"fa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"stateQLD","type": "input-field","className":"col-xs-4 col-sm-3","templateOptions":{"assumedValue":"0","label":"QLD","addonRight":{"class":"fa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"stateSA","type": "input-field","className":"col-xs-4 col-sm-3","templateOptions":{"assumedValue":"0","label":"SA","addonRight":{"class":"fa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"stateWA","type": "input-field","className":"col-xs-4 col-sm-3","templateOptions":{"assumedValue":"0","label":"WA","addonRight":{"class":"fa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"stateTAS","type": "input-field","className":"col-xs-4 col-sm-3","templateOptions":{"assumedValue":"0","label":"TAS","addonRight":{"class":"fa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"stateNT","type": "input-field","className":"col-xs-4 col-sm-3","templateOptions":{"assumedValue":"0","label":"NT","addonRight":{"class":"fa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"overseas","type": "input-field","className":"col-xs-4 col-sm-3","templateOptions":{"assumedValue":"0","label":"Overseas","addonRight":{"class":"fa fa-percent"},"hideCondition":"transactionType == '' || actualFees == '' || number(actualFees) == 0 || sumInsured == ''"},"validators": {"validation": Validators.compose([ValidationService.isWholeNumber(), ValidationService.customExpression('number(stateACT) + number(stateNSW) + number(stateNT) + number(stateQLD) + number(stateSA) + number(stateTAS) + number(stateVIC) + number(stateWA) + number(overseas) == 100', '')])}},{"key": "stateValidation","type": "content-field","className":"col-xs-12","templateOptions":{"hideCondition":"transactionType == '' || actualFees == '' || number(actualFees) == 0 || sumInsured == ''"},"validators": {"validation": Validators.compose([ValidationService.customExpression('number(stateACT) + number(stateNSW) + number(stateNT) + number(stateQLD) + number(stateSA) + number(stateTAS) + number(stateVIC) + number(stateWA) + number(overseas) == 100 || number(stateACT) + number(stateNSW) + number(stateNT) + number(stateQLD) + number(stateSA) + number(stateTAS) + number(stateVIC) + number(stateWA) + number(overseas) == 0', 'The values entered in the state fields must add up to 100%')])}},{"key": "stampDutyExemption","type": "buttons-field","className":"col-xs-12","templateOptions":{"assumedValue":"'No'","options":[{"value":"Yes","key":"Yes","icon":"glyphicon glyphicon-ok md"},{"value":"No","key":"No","icon":"glyphicon glyphicon-remove md"}],"label":"NSW Stamp duty exemption","tooltip":"You are a small business if your aggregated turnover is less than $2 million. For more information, visit &lt;a href='http://www.revenue.nsw.gov.au/taxes/insurance/exemptions' target='_blank'&gt;here&lt;/a&gt;.","question":"Are you a small business eligible for the exemption from the requirement to pay NSW duty on certain types of insurance?","hideCondition":"number(stateNSW) == 0"},"validators": {"validation": Validators.compose([ValidationService.required('true', 'number(stateNSW) == 0')])}},{"key": "workHeader","type": "content-field","className":"col-xs-12","templateOptions":{"question":"Please indicate the approximate percentage of total fees of the firm derived in the last financial year where the main contract or interest is the type of work stated.&lt;br&gt;The percentages are to add up to 100%. Where there is a conflict between any two sections the most specialised section must be filled in.","content":{"heading3":"Percentages of Work"},"hideCondition":"number(stateACT) + number(stateNSW) + number(stateNT) + number(stateQLD) + number(stateSA) + number(stateTAS) + number(stateVIC) + number(stateWA) + number(overseas) != 100"},"validators": {"validation": Validators.compose([])}},]},{"className": "row","fieldGroup": [{"key": "labelCadastralSurveying","type": "content-field","className":"col-xs-6 col-sm-5 col-md-4","templateOptions":{"label":"Cadastral Surveying Urban or Rural","hideCondition":"number(stateACT) + number(stateNSW) + number(stateNT) + number(stateQLD) + number(stateSA) + number(stateTAS) + number(stateVIC) + number(stateWA) + number(overseas) != 100"},"validators": {"validation": Validators.compose([])}},{"key": "cadastralSurveying","type":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"labelTopographicalMapping","type": "content-field","className":"col-xs-6 col-sm-5 col-md-4","templateOptions":{"label":"Topographical Surveying","hideCondition":"number(stateACT) + number(stateNSW) + number(stateNT) + number(stateQLD) + number(stateSA) + number(stateTAS) + number(stateVIC) + number(stateWA) + number(overseas) != 100"},"validators": {"validation": Validators.compose([])}},{"key": "topographicalMapping","type":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"labelCivilEngineering","type": "content-field","className":"col-xs-6 col-sm-5 col-md-4","templateOptions":{"label":"Civil Engineering","hideCondition":"number(stateACT) + number(stateNSW) + number(stateNT) + number(stateQLD) + number(stateSA) + number(stateTAS) + number(stateVIC) + number(stateWA) + number(overseas) != 100"},"validators": {"validation": Validators.compose([])}},{"key": "civilEngineering","type":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"labelStructuralEngineering","type": "content-field","className":"col-xs-6 col-sm-5 col-md-4","templateOptions":{"label":"Structural Engineering","hideCondition":"number(stateACT) + number(stateNSW) + number(stateNT) + number(stateQLD) + number(stateSA) + number(stateTAS) + number(stateVIC) + number(stateWA) + number(overseas) != 100"},"validators": {"validation": Validators.compose([])}},{"key": "structuralEngineering","type":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"labelEngineeringSurveying","type": "content-field","className":"col-xs-6 col-sm-5 col-md-4","templateOptions":{"label":"Engineering Surveying","hideCondition":"number(stateACT) + number(stateNSW) + number(stateNT) + number(stateQLD) + number(stateSA) + number(stateTAS) + number(stateVIC) + number(stateWA) + number(overseas) != 100"},"validators": {"validation": Validators.compose([])}},{"key": "engineeringSurveying","type":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"labelInfrastructureDesign","type": "content-field","className":"col-xs-6 col-sm-5 col-md-4","templateOptions":{"label":"Engineering/Infrastructure Design","hideCondition":"number(stateACT) + number(stateNSW) + number(stateNT) + number(stateQLD) + number(stateSA) + number(stateTAS) + number(stateVIC) + number(stateWA) + number(overseas) != 100"},"validators": {"validation": Validators.compose([])}},{"key": "infrastructureDesign","type":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"labelSettingStructures","type": "content-field","className":"col-xs-6 col-sm-5 col-md-4","templateOptions":{"label":"Setting out for construction of Works","hideCondition":"number(stateACT) + number(stateNSW) + number(stateNT) + number(stateQLD) + number(stateSA) + number(stateTAS) + number(stateVIC) + number(stateWA) + number(overseas) != 100"},"validators": {"validation": Validators.compose([])}},{"key": "settingStructures","type":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"labelLandPlanning","type": "content-field","className":"col-xs-6 col-sm-5 col-md-4","templateOptions":{"label":"Land Planning and Sub-divisional Design","hideCondition":"number(stateACT) + number(stateNSW) + number(stateNT) + number(stateQLD) + number(stateSA) + number(stateTAS) + number(stateVIC) + number(stateWA) + number(overseas) != 100"},"validators": {"validation": Validators.compose([])}},{"key": "landPlanning","type":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"labelGeotechnicalEngineering","type": "content-field","className":"col-xs-6 col-sm-5 col-md-4","templateOptions":{"label":"Geotechnical Engineering","hideCondition":"number(stateACT) + number(stateNSW) + number(stateNT) + number(stateQLD) + number(stateSA) + number(stateTAS) + number(stateVIC) + number(stateWA) + number(overseas) != 100"},"validators": {"validation": Validators.compose([])}},{"key": "geotechnicalEngineering","type":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"labelTownPlanning","type": "content-field","className":"col-xs-6 col-sm-5 col-md-4","templateOptions":{"label":"Town Planning","hideCondition":"number(stateACT) + number(stateNSW) + number(stateNT) + number(stateQLD) + number(stateSA) + number(stateTAS) + number(stateVIC) + number(stateWA) + number(overseas) != 100"},"validators": {"validation": Validators.compose([])}},{"key": "townPlanning","type":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"labelGeographicalInformationSystems","type": "content-field","className":"col-xs-6 col-sm-5 col-md-4","templateOptions":{"label":"Geographical Information Systems","hideCondition":"number(stateACT) + number(stateNSW) + number(stateNT) + number(stateQLD) + number(stateSA) + number(stateTAS) + number(stateVIC) + number(stateWA) + number(overseas) != 100"},"validators": {"validation": Validators.compose([])}},{"key": "geographicalInformationSystems","type":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"labelProjectManagement","type": "content-field","className":"col-xs-6 col-sm-5 col-md-4","templateOptions":{"label":"Project Management","question":"(infrastructure design, development and management)","hideCondition":"number(stateACT) + number(stateNSW) + number(stateNT) + number(stateQLD) + number(stateSA) + number(stateTAS) + number(stateVIC) + number(stateWA) + number(overseas) != 100"},"validators": {"validation": Validators.compose([])}},{"key": "projectManagement","type":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"labelOtherActivities","type": "content-field","className":"col-xs-6 col-sm-5 col-md-4","templateOptions":{"label":"Other Activities","hideCondition":"number(stateACT) + number(stateNSW) + number(stateNT) + number(stateQLD) + number(stateSA) + number(stateTAS) + number(stateVIC) + number(stateWA) + number(overseas) != 100"},"validators": {"validation": Validators.compose([])}},{"key": "otherActivities","type": "input-field","className":"col-xs-6 col-sm-4 col-md-2","templateOptions":{"assumedValue":"0","addonRight":{"class":"fa fa-percent"},"hideCondition":"number(stateACT) + number(stateNSW) + number(stateNT) + number(stateQLD) + number(stateSA) + number(stateTAS) + number(stateVIC) + number(stateWA) + number(overseas) != 100"},"validators": {"validation": Validators.compose([ValidationService.isWholeNumber(), 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'')])}},]},{"className": "row","fieldGroup": [{"key": "otherActivitiesDetails","type": "input-field","className":"col-xs-12 col-sm-9 col-md-6","templateOptions":{"question":"Please specify:","hideCondition":"number(otherActivities) == 0"},"validators": {"validation": Validators.compose([ValidationService.customExpression('number(otherActivities) == 0 || (number(otherActivities) &gt; 0 &amp;&amp; otherActivitiesDetails != \'\')', 'You need to answer this question')])}},{"key": "otherActivitiesFullDetails","type": "textarea-field","className":"col-xs-12","templateOptions":{"question":"Please provide full details of Other activities:","hideCondition":"number(otherActivities) == 0"},"validators": {"validation": Validators.compose([])}},{"key": "workValidation","type": "content-field","className":"col-xs-12","templateOptions":{"hideCondition":"number(stateACT) + number(stateNSW) + number(stateNT) + number(stateQLD) + number(stateSA) + number(stateTAS) + number(stateVIC) + number(stateWA) + number(overseas) != 100"},"validators": {"validation": Validators.compose([ValidationService.customExpression('number(cadastralSurveying)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100 || number(cadastralSurveying) + number(topographicalMapping) + number(civilEngineering) + number(structuralEngineering) + number(engineeringSurveying) + number(infrastructureDesign) + number(settingStructures) + number(landPlanning) + number(geotechnicalEngineering) + number(townPlanning) + number(geographicalInformationSystems) + number(projectManagement) + number(otherActivities) == 0', 'The percentages of work are to add up to 100%.')])}},]},{"className": "row","fieldGroup": [{"key": "policyStartDate","type": "datepicker-field","className":"col-xs-12 col-md-6","templateOptions":{"defaultValue":"dateAsString(today())","assumedValue":"44303","label":"Effective date of cover","addonLeft":{"class":"glyphicon glyphicon-calendar"},"affectsPremium":"Yes","affectsTriggers":"Yes"},"validators": {"validation": Validators.compose([ValidationService.required('true', ''), ValidationService.isDate()])}},{"key": "forReview","type": "hidden-field","className":"col-xs-12 col-md-6","templateOptions":{"calculatedValue":"(transactionType == 'Renewal')? 0:1"},"validators": {"validation": Validators.compose([])},"expressionProperties": { "templateOptions.disabled": "true"}}]}],</v>
      </c>
      <c r="E18" t="str">
        <f ca="1">IF(INDIRECT("'Question Sets'!"&amp;SUBSTITUTE(ADDRESS(1,COLUMN(Table_Question_Sets[[#Headers],[Output Config]]),4),"1","")&amp;COLUMN()+1)&lt;&gt;"",INDIRECT("'Question Sets'!"&amp;SUBSTITUTE(ADDRESS(1,COLUMN(Table_Question_Sets[[#Headers],[Output Config]]),4),"1","")&amp;COLUMN()+1),"")</f>
        <v>"ratingSecondary":[{"className": "row","fieldGroup":[{"key": "riskLevel","type": "buttons-field","className":"col-xs-12","templateOptions":{"defaultValue":"'None'","options":[{"value":"None","key":"None","icon":"glyphicon glyphicon-remove md"},{"value":"Bronze","key":"Bronze","icon":"icon-bronze"},{"value":"Silver","key":"Silver","icon":"icon-silver"},{"value":"Gold","key":"Gold","icon":"icon-gold"}],"label":"Risk management discount","hideCondition":"transactionType == 'New Business'"},"validators": {"validation": Validators.compose([])}},{"key": "revisedExcess","type": "buttons-field","className":"col-xs-12","templateOptions":{"calculatedValue":"(actualFees &gt; 3000000)? 15000 : (actualFees &gt; 2000000)? 10000 : (actualFees &gt; 1000000)? 7500 : 5000","calculatedTrigger":"actualFees","calculatedCondition":"actualFees  &gt; 0","assumedValue":"0","options":[{"value":"$5,000","key":"5000","icon":"icon-excess-5k"},{"value":"$7,500","key":"7500","icon":"icon-excess-7k"},{"value":"$10,000","key":"10000","icon":"icon-excess-10k"},{"value":"$15,000","key":"15000","icon":"icon-excess-15k"}],"label":"Select your level of excess","question":"If you choose to carry a higher excess the premium for your insurance will be slightly reduced."},"validators": {"validation": Validators.compose([])}},{"key": "effectiveRateYear","type": "hidden-field","className":"col-xs-12 col-md-6","templateOptions":{"calculatedValue":"isDate(policyStartDate)? (date(policyStartDate) &gt; date('31/03/' + getYear(date(policyStartDate)))? getYear(date(policyStartDate)) : getYear(date(policyStartDate)) - 1) : ''","calculatedTrigger":"policyStartDate","calculatedCondition":"isDate(policyStartDate)"},"validators": {"validation": Validators.compose([])}},{"key": "policyAdjustmentDate","type": "hidden-field","className":"col-xs-12 col-md-6","templateOptions":{"defaultValue":"dateAsString(today())","assumedValue":"44303","hideCondition":"getQuoteType() != 'adjustment'"},"validators": {"validation": Validators.compose([ValidationService.customExpression('date(fieldValue) &gt;= today()', 'The adjustment date cannot be in the past'), ValidationService.customExpression('date(fieldValue) &gt;= date(policyStartDate)', 'The adjustment date cannot precede the policy start date'), ValidationService.customExpression('date(fieldValue) &lt; date(policyEndDate)', 'The adjustment date must precede the policy end date')])}},{"key": "policyEndDate","type": "hidden-field","className":"col-xs-12 col-md-6","templateOptions":{"calculatedValue":"((transactionType == 'Renewal' &amp;&amp; businessEndDate != '' &amp;&amp; runoffQuestion == 'Yes')? '30/06/' : '30/04/') + (effectiveRateYear + 1)","calculatedTrigger":"policyStartDate","calculatedCondition":"isDate(policyStartDate)"},"validators": {"validation": Validators.compose([])}},{"key": "saveQuoteUrl","type": "hidden-field","className":"col-xs-12 col-md-6","templateOptions":{"calculatedValue":"referrerUrl() + (stringContains(referrerUrl(), '?') ? '&amp;' : '?')"},"validators": {"validation": Validators.compose([])},"expressionProperties": { "templateOptions.disabled": "true"}}]}],</v>
      </c>
      <c r="F18" t="str">
        <f ca="1">IF(INDIRECT("'Question Sets'!"&amp;SUBSTITUTE(ADDRESS(1,COLUMN(Table_Question_Sets[[#Headers],[Output Config]]),4),"1","")&amp;COLUMN()+1)&lt;&gt;"",INDIRECT("'Question Sets'!"&amp;SUBSTITUTE(ADDRESS(1,COLUMN(Table_Question_Sets[[#Headers],[Output Config]]),4),"1","")&amp;COLUMN()+1),"")</f>
        <v>"contact":[{"className": "row","fieldGroup":[{"key": "contactName","type": "input-field","className":"col-xs-12 col-md-6","templateOptions":{"label":"Your name"},"validators": {"validation": Validators.compose([ValidationService.required('true', '')])}},{"key": "contactEmail","type": "input-field","className":"col-xs-12 col-md-6","templateOptions":{"label":"Email"},"validators": {"validation": Validators.compose([ValidationService.required('true', ''), ValidationService.isEmail()])}},{"key": "contactPhone","type": "input-field","className":"col-xs-12 col-md-6","templateOptions":{"label":"Phone","formatTextInput":"phoneNumber","addonLeft":{"class":"fa fa-phone"}},"validators": {"validation": Validators.compose([ValidationService.isPhoneNumber()])}}]}],</v>
      </c>
      <c r="G18" t="str">
        <f ca="1">IF(INDIRECT("'Question Sets'!"&amp;SUBSTITUTE(ADDRESS(1,COLUMN(Table_Question_Sets[[#Headers],[Output Config]]),4),"1","")&amp;COLUMN()+1)&lt;&gt;"",INDIRECT("'Question Sets'!"&amp;SUBSTITUTE(ADDRESS(1,COLUMN(Table_Question_Sets[[#Headers],[Output Config]]),4),"1","")&amp;COLUMN()+1),"")</f>
        <v>"details":[{"className": "row","fieldGroup":[{"key": "insuredFullName","type": "input-field","className":"col-xs-12 col-md-6","templateOptions":{"label":"Full name of the insured"},"validators": {"validation": Validators.compose([ValidationService.required('true', '')])}},{"key": "interestedParty","type": "input-field","className":"col-xs-12","templateOptions":{"label":"Details of any other interested party (if applicable)","tooltip":"e.g. Family Trust, Service Companies etc."},"validators": {"validation": Validators.compose([])}}]}],</v>
      </c>
      <c r="H18" t="str">
        <f ca="1">IF(INDIRECT("'Question Sets'!"&amp;SUBSTITUTE(ADDRESS(1,COLUMN(Table_Question_Sets[[#Headers],[Output Config]]),4),"1","")&amp;COLUMN()+1)&lt;&gt;"",INDIRECT("'Question Sets'!"&amp;SUBSTITUTE(ADDRESS(1,COLUMN(Table_Question_Sets[[#Headers],[Output Config]]),4),"1","")&amp;COLUMN()+1),"")</f>
        <v>"businessDetails":[{"className": "row","fieldGroup":[{"key": "businessName","type": "input-field","className":"col-xs-12 col-md-6","templateOptions":{"label":"Business name","content":{"heading3":"Business Information"}},"validators": {"validation": Validators.compose([ValidationService.required('true', '')])}},]},{"className": "row","fieldGroup": [{"key": "businessACN","type": "input-field","className":"col-xs-12 col-md-6","templateOptions":{"label":"ACN"},"validators": {"validation": Validators.compose([ValidationService.required('true', ''), ValidationService.isACN()])}},{"key": "businessABN","type": "input-field","className":"col-xs-12 col-md-6","templateOptions":{"label":"ABN"},"validators": {"validation": Validators.compose([ValidationService.required('true', ''), ValidationService.isABN()])}},]},{"className": "row","fieldGroup": [{"key": "businessYearEstablished","type": "input-field","className":"col-xs-12 col-md-6","templateOptions":{"assumedValue":"2021","label":"Year business established","affectsPremium":"Yes","affectsTriggers":"Yes"},"validators": {"validation": Validators.compose([ValidationService.required('true', ''), ValidationService.customExpression('number(businessYearEstablished) &gt; 1900 &amp;&amp; number(businessYearEstablished) &lt;= getYear(thisYear())', 'You must enter a valid business year.')])}},{"key": "businessAddressHeading","type": "content-field","className":"col-xs-12","templateOptions":{"content":{"heading3":"Business Address"}},"validators": {"validation": Validators.compose([])}},{"key": "businessAddress","type": "input-field","className":"col-xs-12 col-sm-12 col-md-5","templateOptions":{"label":"Street address"},"validators": {"validation": Validators.compose([ValidationService.required('true', '')])}},{"key": "businessTown","type": "input-field","className":"col-xs-12 col-sm-6 col-md-3","templateOptions":{"label":"Suburb"},"validators": {"validation": Validators.compose([ValidationService.required('true', '')])}},{"key": "businessState","type": "select-field","className":"col-xs-6 col-sm-3 col-md-2","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 col-md-2","templateOptions":{"label":"Postcode"},"validators": {"validation": Validators.compose([ValidationService.required('true', ''), ValidationService.isPostcode(), ValidationService.customExpression('postcodeInState(fieldValue, businessState)', 'The postcode entered does not match the selected state')])}},]},{"className": "row","fieldGroup": [{"key": "postalPrompt","type": "buttons-field","className":"col-xs-12","templateOptions":{"options":[{"value":"Yes","key":"Yes","icon":"glyphicon glyphicon-ok md"},{"value":"No","key":"No","icon":"glyphicon glyphicon-remove md"}],"question":"Is your postal address different from your business address?","content":{"heading3":"Postal Address"}},"validators": {"validation": Validators.compose([ValidationService.required('true', '')])}},{"key": "postalAddress","type": "input-field","className":"col-xs-12 col-sm-12 col-md-5","templateOptions":{"label":"Street address","hideCondition":"postalPrompt != 'Yes'"},"validators": {"validation": Validators.compose([ValidationService.customExpression('postalPrompt != \'Yes\' || fieldValue != \'\'', 'You must enter a value in this field')])}},{"key": "postalTown","type": "input-field","className":"col-xs-12 col-sm-6 col-md-3","templateOptions":{"label":"Suburb","hideCondition":"postalPrompt != 'Yes'"},"validators": {"validation": Validators.compose([ValidationService.customExpression('postalPrompt != \'Yes\' || fieldValue != \'\'', 'You must enter a value in this field')])}},{"key": "postalState","type": "select-field","className":"col-xs-6 col-sm-3 col-md-2","templateOptions":{"options":[{"label":"ACT","value":"ACT"},{"label":"NSW","value":"NSW"},{"label":"NT","value":"NT"},{"label":"QLD","value":"QLD"},{"label":"SA","value":"SA"},{"label":"TAS","value":"TAS"},{"label":"VIC","value":"VIC"},{"label":"WA","value":"WA"}],"label":"State","placeholder":"Select","hideCondition":"postalPrompt != 'Yes'"},"validators": {"validation": Validators.compose([ValidationService.customExpression('postalPrompt != \'Yes\' || fieldValue != \'\'', 'You must enter a value in this field')])}},{"key": "postalPostcode","type": "input-field","className":"col-xs-6 col-sm-3 col-md-2","templateOptions":{"label":"Postcode","hideCondition":"postalPrompt != 'Yes'"},"validators": {"validation": Validators.compose([ValidationService.isPostcode(), ValidationService.customExpression('postalPrompt != \'Yes\' || postcodeInState(fieldValue, postalState)', 'The postcode entered does not match the selected state')])}},{"key": "branchOffice","type": "repeating-field","className":"col-xs-12","templateOptions":{"minQuantity":"0","maxQuantity":"3","questionSet":"businessDetails","repeatingFieldSetName":"Branch","repeatingFieldSetHeadingType":"h4","content":{"heading3":"Branch Offices","paragraph":"If you operate from any branch offices, please add them here."},},"validators": {"validation": Validators.compose([])}}]}],</v>
      </c>
      <c r="I18" t="str">
        <f ca="1">IF(INDIRECT("'Question Sets'!"&amp;SUBSTITUTE(ADDRESS(1,COLUMN(Table_Question_Sets[[#Headers],[Output Config]]),4),"1","")&amp;COLUMN()+1)&lt;&gt;"",INDIRECT("'Question Sets'!"&amp;SUBSTITUTE(ADDRESS(1,COLUMN(Table_Question_Sets[[#Headers],[Output Config]]),4),"1","")&amp;COLUMN()+1),"")</f>
        <v>"businessDetails2":[{"className": "row","fieldGroup":[{"key": "businessDescription","type": "textarea-field","className":"col-xs-12","templateOptions":{"calculatedValue":"'Surveying as per policy definition'","label":"Business description"},"validators": {"validation": Validators.compose([])},"expressionProperties": { "templateOptions.disabled": "true"}},{"key": "businessChanges","type": "buttons-field","className":"col-xs-12","templateOptions":{"options":[{"value":"Yes","key":"Yes","icon":"glyphicon glyphicon-ok md"},{"value":"No","key":"No","icon":"glyphicon glyphicon-remove md"}],"content":{"customHTML":"&lt;p&gt;&lt;b&gt;Were there any changes made to the practice/firm during the last two (2) years?&lt;/b&gt;&lt;br&gt;i.e.&lt;ol&gt;&lt;li&gt;Change of Name of the Practice&lt;/li&gt;&lt;li&gt;Purchase of any other business or practice&lt;/li&gt;&lt;li&gt;Has any other practice or business amalgamated or merged with you&lt;/li&gt;&lt;/ol&gt;&lt;p&gt;"}},"validators": {"validation": Validators.compose([ValidationService.required('true', '')])}},{"key": "businessChangesDetails","type": "textarea-field","className":"col-xs-12","templateOptions":{"question":"Please provide brief details","hideCondition":"businessChanges != 'Yes'"},"validators": {"validation": Validators.compose([ValidationService.customExpression('businessChanges != \'Yes\' || fieldValue != \'\'', 'You must enter a value in this field')])}},{"key": "businessPossibleChanges","type": "buttons-field","className":"col-xs-12","templateOptions":{"options":[{"value":"Yes","key":"Yes","icon":"glyphicon glyphicon-ok md"},{"value":"No","key":"No","icon":"glyphicon glyphicon-remove md"}],"label":"Business activities","question":"Do you envisage any substantial changes in your activities or are there any major new operations contemplated during the next 12 months?"},"validators": {"validation": Validators.compose([ValidationService.required('true', '')])}},{"key": "businessPossibleChangesDetails","type": "textarea-field","className":"col-xs-12","templateOptions":{"question":"Please provide brief details","hideCondition":"businessPossibleChanges != 'Yes'"},"validators": {"validation": Validators.compose([ValidationService.customExpression('businessPossibleChanges != \'Yes\' || fieldValue != \'\'', 'You must enter a value in this field')])}},{"key": "computerSoftwareDesign","type": "buttons-field","className":"col-xs-12","templateOptions":{"options":[{"value":"Yes","key":"Yes","icon":"glyphicon glyphicon-ok md"},{"value":"No","key":"No","icon":"glyphicon glyphicon-remove md"}],"label":"Computer software design","question":"Do you, have you, or do you propose, to design, specify, recommend, sell, supply, install, modify or maintain any computer program, software products or any computer data processing equipment or media or computer equipment or component including microchip, integrated circuit or similar device or any electronic equipment which might contain such devices?"},"validators": {"validation": Validators.compose([ValidationService.required('true', '')])}},{"key": "verbalReports","type": "buttons-field","className":"col-xs-12","templateOptions":{"options":[{"value":"Yes","key":"Yes","icon":"glyphicon glyphicon-ok md"},{"value":"No","key":"No","icon":"glyphicon glyphicon-remove md"}],"label":"Verbal reports","question":"Are all Verbal reports always confirmed in writing?"},"validators": {"validation": Validators.compose([ValidationService.required('true', '')])}}]}],</v>
      </c>
      <c r="J18" t="str">
        <f ca="1">IF(INDIRECT("'Question Sets'!"&amp;SUBSTITUTE(ADDRESS(1,COLUMN(Table_Question_Sets[[#Headers],[Output Config]]),4),"1","")&amp;COLUMN()+1)&lt;&gt;"",INDIRECT("'Question Sets'!"&amp;SUBSTITUTE(ADDRESS(1,COLUMN(Table_Question_Sets[[#Headers],[Output Config]]),4),"1","")&amp;COLUMN()+1),"")</f>
        <v>"staff":[{"className": "row","fieldGroup":[{"key": "principalDetails","type": "repeating-field","className":"col-xs-12","templateOptions":{"minQuantity":"1","maxQuantity":"6","questionSet":"staff","repeatingFieldSetName":"Partners/Principals Detail","repeatingFieldSetHeadingType":"h4","content":{"heading3":"Partners/Principals"},},"validators": {"validation": Validators.compose([])}},{"key": "staffCountHeading","type": "content-field","className":"col-xs-12","templateOptions":{"content":{"heading3":"Total Staff Count"}},"validators": {"validation": Validators.compose([])}},]},{"className": "row","fieldGroup": [{"key": "staffCountTypeHeader","type": "content-field","className":"col-xs-6 col-sm-4 col-md-3","templateOptions":{"label":"Staff type"},"validators": {"validation": Validators.compose([])}},{"key": "staffCountNumberHeader","type": "content-field","className":"col-xs-6 col-sm-3 col-md-2","templateOptions":{"label":"Staff number"},"validators": {"validation": Validators.compose([])}},]},{"className": "row","fieldGroup": [{"key": "labelPrincipals","type": "content-field","className":"col-xs-6 col-sm-4 col-md-3","templateOptions":{"question":"Principals/Partners"},"validators": {"validation": Validators.compose([])}},{"key": "principals","type": "input-field","className":"col-xs-6 col-sm-3 col-md-2","templateOptions":{"assumedValue":"0"},"validators": {"validation": Validators.compose([ValidationService.isNumber()])}},]},{"className": "row","fieldGroup": [{"key": "labelDirectors","type": "content-field","className":"col-xs-6 col-sm-4 col-md-3","templateOptions":{"question":"Directors"},"validators": {"validation": Validators.compose([])}},{"key": "directors","type": "input-field","className":"col-xs-6 col-sm-3 col-md-2","templateOptions":{"assumedValue":"0"},"validators": {"validation": Validators.compose([ValidationService.isNumber()])}},]},{"className": "row","fieldGroup": [{"key": "labelQualifiedProfession","type": "content-field","className":"col-xs-6 col-sm-4 col-md-3","templateOptions":{"question":"Qualified in profession"},"validators": {"validation": Validators.compose([])}},{"key": "qualifiedProfession","type": "input-field","className":"col-xs-6 col-sm-3 col-md-2","templateOptions":{"assumedValue":"0"},"validators": {"validation": Validators.compose([ValidationService.isNumber()])}},]},{"className": "row","fieldGroup": [{"key": "labelOtherQualified","type": "content-field","className":"col-xs-6 col-sm-4 col-md-3","templateOptions":{"question":"Other qualified staff"},"validators": {"validation": Validators.compose([])}},{"key": "otherQualified","type": "input-field","className":"col-xs-6 col-sm-3 col-md-2","templateOptions":{"assumedValue":"0"},"validators": {"validation": Validators.compose([ValidationService.isNumber()])}},]},{"className": "row","fieldGroup": [{"key": "labelOtherStaff","type": "content-field","className":"col-xs-6 col-sm-4 col-md-3","templateOptions":{"question":"Other Staff"},"validators": {"validation": Validators.compose([])}},{"key": "otherStaff","type": "input-field","className":"col-xs-6 col-sm-3 col-md-2","templateOptions":{"assumedValue":"0"},"validators": {"validation": Validators.compose([ValidationService.isNumber()])}},{"key": "totalStaffCount","type": "hidden-field","className":"col-xs-12 col-md-6","templateOptions":{"calculatedValue":"number(principals) + number(directors) + number(qualifiedProfession) + number(otherQualified) + number(otherStaff)"},"validators": {"validation": Validators.compose([])},"expressionProperties": { "templateOptions.disabled": "true"}},{"key": "staffValidation","type": "content-field","className":"col-xs-12","templateOptions":{},"validators": {"validation": Validators.compose([ValidationService.customExpression('totalStaffCount &gt; 0', 'Please enter a value in the staff count.')])}}]}],</v>
      </c>
      <c r="K18" t="str">
        <f ca="1">IF(INDIRECT("'Question Sets'!"&amp;SUBSTITUTE(ADDRESS(1,COLUMN(Table_Question_Sets[[#Headers],[Output Config]]),4),"1","")&amp;COLUMN()+1)&lt;&gt;"",INDIRECT("'Question Sets'!"&amp;SUBSTITUTE(ADDRESS(1,COLUMN(Table_Question_Sets[[#Headers],[Output Config]]),4),"1","")&amp;COLUMN()+1),"")</f>
        <v>"membership":[{"className": "row","fieldGroup":[{"key": "businessAssociation","type": "buttons-field","className":"col-xs-12","templateOptions":{"options":[{"value":"Yes","key":"Yes","icon":"glyphicon glyphicon-ok md"},{"value":"No","key":"No","icon":"glyphicon glyphicon-remove md"}],"question":"Is the firm a member of any professional or business association?","content":{"heading3":"Membership"}},"validators": {"validation": Validators.compose([ValidationService.required('true', '')])}},{"key": "businessAssociationDetails","type": "input-field","className":"col-xs-12","templateOptions":{"question":"Please provide details","hideCondition":"businessAssociation != 'Yes'"},"validators": {"validation": Validators.compose([ValidationService.customExpression('businessAssociation != \'Yes\' || fieldValue != \'\'', 'You must enter a value in this field')])}},{"key": "acsisMembership","type": "buttons-field","className":"col-xs-12","templateOptions":{"options":[{"value":"Yes","key":"Yes","icon":"glyphicon glyphicon-ok md"},{"value":"No","key":"No","icon":"glyphicon glyphicon-remove md"}],"label":"ACSIS Ltd membership","question":"Is your firm a member of ACSIS Ltd?"},"validators": {"validation": Validators.compose([ValidationService.required('true', '')])}},{"key": "acsisMembershipYears","type": "input-field","className":"col-xs-6","templateOptions":{"question":"How many years has your firm been insured with ACSIS Ltd?","hideCondition":"acsisMembership != 'Yes'"},"validators": {"validation": Validators.compose([ValidationService.customExpression('acsisMembership != \'Yes\' || fieldValue != \'\'', 'You must enter a value in this field')])}},{"key": "acsisMembershipNumber","type": "input-field","className":"col-xs-6","templateOptions":{"question":"ACSIS membership number","hideCondition":"acsisMembership != 'Yes'"},"validators": {"validation": Validators.compose([ValidationService.customExpression('acsisMembership != \'Yes\' || fieldValue != \'\'', 'You must enter a value in this field')])}},{"key": "disciplinaryAction","type": "buttons-field","className":"col-xs-12","templateOptions":{"options":[{"value":"Yes","key":"Yes","icon":"glyphicon glyphicon-ok md"},{"value":"No","key":"No","icon":"glyphicon glyphicon-remove md"}],"label":"Disciplinary action","question":"Is the firm or any principal currently subject to any form of disciplinary hearing?"},"validators": {"validation": Validators.compose([ValidationService.required('true', '')])}},{"key": "disciplinaryActionDetails","type": "input-field","className":"col-xs-12","templateOptions":{"question":"Please provide details","hideCondition":"disciplinaryAction != 'Yes'"},"validators": {"validation": Validators.compose([ValidationService.customExpression('disciplinaryAction != \'Yes\' || fieldValue != \'\'', 'You must enter a value in this field')])}},{"key": "accreditationNSW","type": "buttons-field","className":"col-xs-12","templateOptions":{"options":[{"value":"Yes","key":"Yes","icon":"glyphicon glyphicon-ok md"},{"value":"No","key":"No","icon":"glyphicon glyphicon-remove md"}],"label":"Accreditation","question":"Are you or do you intend to become an accredited Certifier under the Environmental Planning and Assessment Act 1979?","hideCondition":"number(stateNSW) == 0 &amp;&amp; businessState != 'NSW'"},"validators": {"validation": Validators.compose([ValidationService.customExpression('number(stateNSW) == 0 || fieldValue != \'\'', 'You must enter a value in this field')])}},{"key": "accreditationDetails","type": "input-field","className":"col-xs-12","templateOptions":{"question":"Accreditation Number","hideCondition":"accreditationNSW != 'Yes'"},"validators": {"validation": Validators.compose([ValidationService.customExpression('accreditationNSW != \'Yes\' || fieldValue != \'\'', 'You must enter a value in this field')])}},{"key": "jointVentures","type": "buttons-field","className":"col-xs-12","templateOptions":{"options":[{"value":"Yes","key":"Yes","icon":"glyphicon glyphicon-ok md"},{"value":"No","key":"No","icon":"glyphicon glyphicon-remove md"}],"label":"Joint ventures","question":"Is your firm or practice involved in a consortium or joint venture?"},"validators": {"validation": Validators.compose([ValidationService.required('true', '')])}},{"key": "jointVenturesDetails","type": "input-field","className":"col-xs-12","templateOptions":{"question":"Please provide details","hideCondition":"jointVentures != 'Yes'"},"validators": {"validation": Validators.compose([ValidationService.customExpression('jointVentures != \'Yes\' || fieldValue != \'\'', 'You must enter a value in this field')])}}]}],</v>
      </c>
      <c r="L18" t="str">
        <f ca="1">IF(INDIRECT("'Question Sets'!"&amp;SUBSTITUTE(ADDRESS(1,COLUMN(Table_Question_Sets[[#Headers],[Output Config]]),4),"1","")&amp;COLUMN()+1)&lt;&gt;"",INDIRECT("'Question Sets'!"&amp;SUBSTITUTE(ADDRESS(1,COLUMN(Table_Question_Sets[[#Headers],[Output Config]]),4),"1","")&amp;COLUMN()+1),"")</f>
        <v>"grossFees":[{"className": "row","fieldGroup":[{"key": "grossFeesHeader","type": "content-field","className":"col-xs-12","templateOptions":{"question":"If the applicant is a new business please provide an estimation of fees for the next 12 months","content":{"heading3":"Details of Gross Annual Fees"}},"validators": {"validation": Validators.compose([])}},]},{"className": "row","fieldGroup": [{"key": "grossFeesActivityHeader","type": "content-field","className":"col-xs-5 col-md-3","templateOptions":{"label":"Activity type"},"validators": {"validation": Validators.compose([])}},{"key": "grossFeesFinancialHeader","type": "content-field","className":"col-xs-5 col-md-3","templateOptions":{"label":"Fees last financial year"},"validators": {"validation": Validators.compose([])}},]},{"className": "row","fieldGroup": [{"key": "labelSurveyingFees","type": "content-field","className":"col-xs-5 col-md-3","templateOptions":{"question":"Surveying Activities"},"validators": {"validation": Validators.compose([])}},{"key": "surveyingFees","type": "input-field","className":"col-xs-5 col-md-3","templateOptions":{"assumedValue":"0","formatTextInput":"currency","addonLeft":{"class":"fa fa-usd"}},"validators": {"validation": Validators.compose([])}},]},{"className": "row","fieldGroup": [{"key": "labelMultiDisciplinaryFees","type": "content-field","className":"col-xs-5 col-md-3","templateOptions":{"question":"Multi-Disciplinary"},"validators": {"validation": Validators.compose([])}},{"key": "multiDisciplinaryFees","type": "input-field","className":"col-xs-5 col-md-3","templateOptions":{"assumedValue":"0","formatTextInput":"currency","addonLeft":{"class":"fa fa-usd"}},"validators": {"validation": Validators.compose([])}},]},{"className": "row","fieldGroup": [{"key": "labelOverseasFees","type": "content-field","className":"col-xs-5 col-md-3","templateOptions":{"question":"	Overseas"},"validators": {"validation": Validators.compose([])}},{"key": "overseasFees","type": "input-field","className":"col-xs-5 col-md-3","templateOptions":{"assumedValue":"0","formatTextInput":"currency","addonLeft":{"class":"fa fa-usd"}},"validators": {"validation": Validators.compose([])}},{"key": "engineeringFeesDetail","type": "input-field","className":"col-xs-12","templateOptions":{"question":"If any fees have been derived from any Engineering (Civil, Geo-technical or Structural) activities, as shown above, then please state the name/s of those people involved and show their qualifications and experience."},"validators": {"validation": Validators.compose([])}},{"key": "overseasFeesDetails","type": "input-field","className":"col-xs-12","templateOptions":{"label":"Overseas work","question":"If any fees have been derived from work done overseas and amount is shown in Details of Gross Annual Fees then please state the type of work undertaken for which these fees were received.","hideCondition":"overseasFees == 0"},"validators": {"validation": Validators.compose([ValidationService.customExpression('overseasFees == 0 || fieldValue != \'\'', 'You must enter a value in this field')])}}]}],</v>
      </c>
      <c r="M18" t="str">
        <f ca="1">IF(INDIRECT("'Question Sets'!"&amp;SUBSTITUTE(ADDRESS(1,COLUMN(Table_Question_Sets[[#Headers],[Output Config]]),4),"1","")&amp;COLUMN()+1)&lt;&gt;"",INDIRECT("'Question Sets'!"&amp;SUBSTITUTE(ADDRESS(1,COLUMN(Table_Question_Sets[[#Headers],[Output Config]]),4),"1","")&amp;COLUMN()+1),"")</f>
        <v>"riskManagement":[{"className": "row","fieldGroup":[{"key": "riskManagementHeading","type": "content-field","className":"col-xs-12","templateOptions":{"content":{"heading3":"Risk Management"}},"validators": {"validation": Validators.compose([])}},{"key": "riskProgram","type": "buttons-field","className":"col-xs-12","templateOptions":{"options":[{"value":"Yes","key":"Yes","icon":"glyphicon glyphicon-ok md"},{"value":"No","key":"No","icon":"glyphicon glyphicon-remove md"}],"label":"Risk management program","question":"Do you have a documented Risk Management Program which addresses your professional duty to risk?"},"validators": {"validation": Validators.compose([ValidationService.required('true', '')])}},{"key": "riskProgramDate","type": "datepicker-field","className":"col-xs-12","templateOptions":{"question":"What date was the program implemented?","addonLeft":{"class":"glyphicon glyphicon-calendar"},"hideCondition":"riskProgram != 'Yes'"},"validators": {"validation": Validators.compose([ValidationService.isDate(), ValidationService.customExpression('riskProgram != \'Yes\' || fieldValue != \'\'', 'You must enter a value in this field')])}},{"key": "riskProgramAudit","type": "buttons-field","className":"col-xs-12","templateOptions":{"options":[{"value":"Yes","key":"Yes","icon":"glyphicon glyphicon-ok md"},{"value":"No","key":"No","icon":"glyphicon glyphicon-remove md"}],"question":"Is the program independently reviewed/monitored/audited?","hideCondition":"riskProgram != 'Yes'"},"validators": {"validation": Validators.compose([ValidationService.customExpression('riskProgram != \'Yes\' || fieldValue != \'\'', 'You must enter a value in this field')])}},{"key": "riskProgramAuditDetails","type": "input-field","className":"col-xs-12","templateOptions":{"question":"Please provide details","hideCondition":"riskProgramAudit != 'Yes'"},"validators": {"validation": Validators.compose([ValidationService.customExpression('riskProgramAudit != \'Yes\' || fieldValue != \'\'', 'You must enter a value in this field')])}},{"key": "riskProgramLastReview","type": "datepicker-field","className":"col-xs-12","templateOptions":{"question":"When was that program last reviewed and updated to ensure that it complies with the current standards applying to your profession?","addonLeft":{"class":"glyphicon glyphicon-calendar"},"hideCondition":"riskProgram != 'Yes'"},"validators": {"validation": Validators.compose([ValidationService.isDate(), ValidationService.customExpression('riskProgram != \'Yes\' || fieldValue != \'\'', 'You must enter a value in this field')])}},{"key": "programHighlights","type": "textarea-field","className":"col-xs-12","templateOptions":{"question":"What are the highlights of the program which you have implemented to reduce/manage risk related to breach of professional duty as they related to your practice?","hideCondition":"riskProgram != 'Yes'"},"validators": {"validation": Validators.compose([ValidationService.customExpression('riskProgram != \'Yes\' || fieldValue != \'\'', 'You must enter a value in this field')])}},{"key": "riskManagementOverseer","type": "buttons-field","className":"col-xs-12","templateOptions":{"options":[{"value":"Yes","key":"Yes","icon":"glyphicon glyphicon-ok md"},{"value":"No","key":"No","icon":"glyphicon glyphicon-remove md"}],"label":"Is there a principal/director/partner responsible for overseeing risk management within your practice?"},"validators": {"validation": Validators.compose([ValidationService.required('true', '')])}},{"key": "riskManagementOverseerDetails","type": "input-field","className":"col-xs-12","templateOptions":{"question":"Please provide details","hideCondition":"riskManagementOverseer != 'Yes'"},"validators": {"validation": Validators.compose([ValidationService.customExpression('riskManagementOverseer != \'Yes\' || fieldValue != \'\'', 'You must enter a value in this field')])}},{"key": "acsisRiskManagementAccreditationHeader","type": "content-field","className":"col-xs-12","templateOptions":{"content":{"heading4":"ACSIS Risk Management Accreditation"},"hideCondition":"transactionType == 'New Business'"},"validators": {"validation": Validators.compose([])}},{"key": "acsisRiskManagementAccreditationDate","type": "datepicker-field","className":"col-xs-6","templateOptions":{"label":"Date accredited","addonLeft":{"class":"glyphicon glyphicon-calendar"},"hideCondition":"transactionType == 'New Business'"},"validators": {"validation": Validators.compose([ValidationService.required('true', 'transactionType == \'New Business\''), ValidationService.isDate()])}},{"key": "riskManagementLevel","type": "select-field","className":"col-xs-6","templateOptions":{"options":[{"label":"None","value":"None"},{"label":"Bronze","value":"Bronze"},{"label":"Silver","value":"Silver"},{"label":"Gold","value":"Gold"}],"label":"Risk management level","hideCondition":"transactionType == 'New Business'"},"validators": {"validation": Validators.compose([ValidationService.required('true', 'transactionType == \'New Business\'')])}}]}],</v>
      </c>
      <c r="N18" t="str">
        <f ca="1">IF(INDIRECT("'Question Sets'!"&amp;SUBSTITUTE(ADDRESS(1,COLUMN(Table_Question_Sets[[#Headers],[Output Config]]),4),"1","")&amp;COLUMN()+1)&lt;&gt;"",INDIRECT("'Question Sets'!"&amp;SUBSTITUTE(ADDRESS(1,COLUMN(Table_Question_Sets[[#Headers],[Output Config]]),4),"1","")&amp;COLUMN()+1),"")</f>
        <v>"cyberCover":[{"className": "row","fieldGroup":[{"key": "cyberCoverHeader","type": "content-field","className":"col-xs-12","templateOptions":{"content":{"heading3":"Cyber Risks"}},"validators": {"validation": Validators.compose([])}},{"key": "antivirusAndFirewall","type": "buttons-field","className":"col-xs-12","templateOptions":{"options":[{"value":"Yes","key":"Yes","icon":"glyphicon glyphicon-ok md"},{"value":"No","key":"No","icon":"glyphicon glyphicon-remove md"}],"label":"Do you have up-to-date anti-virus and fire wall protection installed?"},"validators": {"validation": Validators.compose([ValidationService.required('true', '')])}},{"key": "securityPolicy","type": "buttons-field","className":"col-xs-12","templateOptions":{"options":[{"value":"Yes","key":"Yes","icon":"glyphicon glyphicon-ok md"},{"value":"No","key":"No","icon":"glyphicon glyphicon-remove md"}],"label":"Do you have a security policy covering the types of information assets you hold, identifying levels of protection required for each?"},"validators": {"validation": Validators.compose([ValidationService.required('true', '')])}},{"key": "networkIntrusion","type": "buttons-field","className":"col-xs-12","templateOptions":{"options":[{"value":"Yes","key":"Yes","icon":"glyphicon glyphicon-ok md"},{"value":"No","key":"No","icon":"glyphicon glyphicon-remove md"}],"label":"Are you aware of any evidence of network intrusion or vulnerabilities highlighted in an IT Security Audit, Penetration test or active monitoring of network traffic which have not yet been resolved?"},"validators": {"validation": Validators.compose([ValidationService.required('true', '')])}},{"key": "newThreatsAdjustment","type": "buttons-field","className":"col-xs-12","templateOptions":{"options":[{"value":"Yes","key":"Yes","icon":"glyphicon glyphicon-ok md"},{"value":"No","key":"No","icon":"glyphicon glyphicon-remove md"}],"label":"Do you adjust your IT security or protection procedures in response to new threats?"},"validators": {"validation": Validators.compose([ValidationService.required('true', '')])}},{"key": "backupData","type": "buttons-field","className":"col-xs-12","templateOptions":{"options":[{"value":"Yes","key":"Yes","icon":"glyphicon glyphicon-ok md"},{"value":"No","key":"No","icon":"glyphicon glyphicon-remove md"}],"label":"Do you backup all sensitive and financial data at least weekly?"},"validators": {"validation": Validators.compose([ValidationService.required('true', '')])}},{"key": "thirdPartySecurityStandard","type": "buttons-field","className":"col-xs-12","templateOptions":{"options":[{"value":"Yes","key":"Yes","icon":"glyphicon glyphicon-ok md"},{"value":"No","key":"No","icon":"glyphicon glyphicon-remove md"}],"label":"Do your contracted third-party IT service providers terms or agreements confirm security standards at least as strong as your own?"},"validators": {"validation": Validators.compose([ValidationService.required('true', '')])}},{"key": "priorSecurityBreaches","type": "buttons-field","className":"col-xs-12","templateOptions":{"options":[{"value":"Yes","key":"Yes","icon":"glyphicon glyphicon-ok md"},{"value":"No","key":"No","icon":"glyphicon glyphicon-remove md"}],"label":"Are you aware of any prior security breaches, release of sensitive data, actual or potential claims, payments made to third parties, fines or penalties in connection with a cyber loss to your business?"},"validators": {"validation": Validators.compose([ValidationService.required('true', '')])}}]}],</v>
      </c>
      <c r="O18" t="str">
        <f ca="1">IF(INDIRECT("'Question Sets'!"&amp;SUBSTITUTE(ADDRESS(1,COLUMN(Table_Question_Sets[[#Headers],[Output Config]]),4),"1","")&amp;COLUMN()+1)&lt;&gt;"",INDIRECT("'Question Sets'!"&amp;SUBSTITUTE(ADDRESS(1,COLUMN(Table_Question_Sets[[#Headers],[Output Config]]),4),"1","")&amp;COLUMN()+1),"")</f>
        <v>"seminarAttendance":[{"className": "row","fieldGroup":[{"key": "seminarAttendanceHeader","type": "content-field","className":"col-xs-12","templateOptions":{"content":{"heading4":"Seminar Attendance"}},"validators": {"validation": Validators.compose([])}},]},{"className": "row","fieldGroup": [{"key": "seminarAttendanceStaffHeader","type": "content-field","className":"col-xs-6 col-sm-4","templateOptions":{"label":"Staff type"},"validators": {"validation": Validators.compose([])}},{"key": "seminarAttendanceYesNoHeader","type": "content-field","className":"col-xs-6 col-sm-4","templateOptions":{"label":"Attending seminar"},"validators": {"validation": Validators.compose([])}},]},{"className": "row","fieldGroup": [{"key": "labelSeminarPrincipals","type": "content-field","className":"col-xs-6 col-sm-4","templateOptions":{"question":"Principals/Partners"},"validators": {"validation": Validators.compose([])}},{"key": "seminarPrincipals","type": "buttons-field","className":"col-xs-6 col-sm-4","templateOptions":{"options":[{"value":"Yes","key":"Yes","icon":"glyphicon glyphicon-ok md"},{"value":"No","key":"No","icon":"glyphicon glyphicon-remove md"}]},"validators": {"validation": Validators.compose([ValidationService.required('true', '')])}},]},{"className": "row","fieldGroup": [{"key": "labelSeminarDirectors","type": "content-field","className":"col-xs-6 col-sm-4","templateOptions":{"question":"Directors"},"validators": {"validation": Validators.compose([])}},{"key": "seminarDirectors","type": "buttons-field","className":"col-xs-6 col-sm-4","templateOptions":{"options":[{"value":"Yes","key":"Yes","icon":"glyphicon glyphicon-ok md"},{"value":"No","key":"No","icon":"glyphicon glyphicon-remove md"}]},"validators": {"validation": Validators.compose([ValidationService.required('true', '')])}},]},{"className": "row","fieldGroup": [{"key": "labelSeminarQualifieedProfessions","type": "content-field","className":"col-xs-6 col-sm-4","templateOptions":{"question":"Qualified in profession"},"validators": {"validation": Validators.compose([])}},{"key": "seminarQualifieedProfessions","type": "buttons-field","className":"col-xs-6 col-sm-4","templateOptions":{"options":[{"value":"Yes","key":"Yes","icon":"glyphicon glyphicon-ok md"},{"value":"No","key":"No","icon":"glyphicon glyphicon-remove md"}]},"validators": {"validation": Validators.compose([ValidationService.required('true', '')])}},]},{"className": "row","fieldGroup": [{"key": "labelSeminarOtherQualified","type": "content-field","className":"col-xs-6 col-sm-4","templateOptions":{"question":"Other qualified staff"},"validators": {"validation": Validators.compose([])}},{"key": "seminarOtherQualified","type": "buttons-field","className":"col-xs-6 col-sm-4","templateOptions":{"options":[{"value":"Yes","key":"Yes","icon":"glyphicon glyphicon-ok md"},{"value":"No","key":"No","icon":"glyphicon glyphicon-remove md"}]},"validators": {"validation": Validators.compose([ValidationService.required('true', '')])}},]},{"className": "row","fieldGroup": [{"key": "labelSeminarOtherStaff","type": "content-field","className":"col-xs-6 col-sm-4","templateOptions":{"question":"Other staff"},"validators": {"validation": Validators.compose([])}},{"key": "seminarOtherStaff","type": "buttons-field","className":"col-xs-6 col-sm-4","templateOptions":{"options":[{"value":"Yes","key":"Yes","icon":"glyphicon glyphicon-ok md"},{"value":"No","key":"No","icon":"glyphicon glyphicon-remove md"}]},"validators": {"validation": Validators.compose([ValidationService.required('true', '')])}}]}],</v>
      </c>
      <c r="P18" t="str">
        <f ca="1">IF(INDIRECT("'Question Sets'!"&amp;SUBSTITUTE(ADDRESS(1,COLUMN(Table_Question_Sets[[#Headers],[Output Config]]),4),"1","")&amp;COLUMN()+1)&lt;&gt;"",INDIRECT("'Question Sets'!"&amp;SUBSTITUTE(ADDRESS(1,COLUMN(Table_Question_Sets[[#Headers],[Output Config]]),4),"1","")&amp;COLUMN()+1),"")</f>
        <v>"disclosure":[{"className": "row","fieldGroup":[{"key": "history","type": "buttons-field","className":"col-xs-12 col-sm-12 col-md-12 col-lg-12","templateOptions":{"options":[{"value":"Yes","key":"Yes","icon":"glyphicon glyphicon-ok md"},{"value":"No","key":"No","icon":"glyphicon glyphicon-remove md"}],"content":{"heading3":"History","customHTML":"&lt;p&gt;&lt;b&gt;Are you or any of your Partners, Principals, Directors or Employees aware of any of the following?&lt;/b&gt;&lt;br&gt;i.e.&lt;ol&gt;&lt;li&gt;Proposal or renewal declined or special terms imposed?&lt;/li&gt;&lt;li&gt;Charged or convicted of a criminal offence in last 5 years?&lt;/li&gt;&lt;li&gt;Received any threats to life or property in last 5 years?&lt;/li&gt;&lt;li&gt;Any other factors that can affect insurers assessment of a risk?&lt;/li&gt;&lt;/ol&gt;&lt;/p&gt;"}},"validators": {"validation": Validators.compose([ValidationService.required('true', '')])}},{"key": "historyDetails","type": "textarea-field","className":"col-xs-12","templateOptions":{"question":"Please provide all relevant details:","hideCondition":"history != 'Yes'"},"validators": {"validation": Validators.compose([ValidationService.customExpression('history != \'Yes\' || fieldValue != \'\'', 'You must enter a value in this field')])}},{"key": "professionalIndemnityHistory","type": "buttons-field","className":"col-xs-12","templateOptions":{"options":[{"value":"Yes","key":"Yes","icon":"glyphicon glyphicon-ok md"},{"value":"No","key":"No","icon":"glyphicon glyphicon-remove md"}],"label":"Are you currently insured for professional indemnity?"},"validators": {"validation": Validators.compose([ValidationService.required('true', '')])}},{"key": "professionalIndemnityDetails","type": "repeating-field","className":"col-xs-12","templateOptions":{"minQuantity":"(professionalIndemnityHistory == 'Yes')? 1:0","maxQuantity":"(professionalIndemnityHistory == 'Yes')? 5:0","questionSet":"disclosure","repeatingFieldSetName":"Insurer","repeatingFieldSetHeadingType":"h4","hideCondition":"professionalIndemnityHistory != 'Yes'","content":{"heading3":"Professional Indemnity Insurers","paragraph":"Please provide details for the last 5 years"},},"validators": {"validation": Validators.compose([])}},{"key": "reportedClaims","type": "repeating-field","className":"col-xs-12","templateOptions":{"minQuantity":"0","maxQuantity":"5","questionSet":"disclosure","repeatingFieldSetName":"Claim","repeatingFieldSetHeadingType":"h4","content":{"heading3":"Reported Claims","paragraph":"Are any of the Partners/Principals/Staff, after enquiry, aware of any claims relating to the policy types you are purchasing over the last 5 years?"},},"validators": {"validation": Validators.compose([])}},{"key": "alertedClaims","type": "repeating-field","className":"col-xs-12","templateOptions":{"minQuantity":"0","maxQuantity":"5","questionSet":"disclosure","repeatingFieldSetName":"Alert","repeatingFieldSetHeadingType":"h4","content":{"heading3":"Claim Alerts","paragraph":"Are any of the Partners/Principals/Staff, after enquiry, aware of any circumstances (Alerts) being made during the last five (5) years against you, your firm or their predecessors in business (individually or otherwise) or any of the present or former partners/principals, in respect of liabilities to be covered by this class of insurance other than those circumstances included above?"},},"validators": {"validation": Validators.compose([])}},{"key": "madeClaims","type": "repeating-field","className":"col-xs-12","templateOptions":{"minQuantity":"0","maxQuantity":"5","questionSet":"disclosure","repeatingFieldSetName":"Credit","repeatingFieldSetHeadingType":"h4","content":{"heading3":"Claim Credits","paragraph":"Have any payments or financial credits been made to clients in lieu of reporting a claim (such as, when you have discounted your fees to resolve a complaint)?"},},"validators": {"validation": Validators.compose([])}},{"key": "totalClaims","type": "hidden-field","className":"col-xs-12 col-md-6","templateOptions":{"calculatedValue":"((countRepeating(reportedClaims) &gt; 0)? sumRepeating(reportedClaims,'totalClaim'):0)+((countRepeating(alertedClaims) &gt; 0)? sumRepeating(alertedClaims,'totalClaim'):0)+((countRepeating(madeClaims) &gt; 0)? sumRepeating(madeClaims,'totalClaim'):0)","assumedValue":"0"},"validators": {"validation": Validators.compose([])},"expressionProperties": { "templateOptions.disabled": "true"}},{"key": "declaration","type": "radio-field","className":"col-xs-12 col-sm-12 col-md-12 col-lg-12","templateOptions":{"assumedValue":"Yes","options":[{"value":"Yes","key":"Yes"},{"value":"No","key":"No"}],"label":"Do you understand and accept your declaration?","content":{"heading3":"Declaration","customHTML":"&lt;p&gt;I/We hereby declare that:&lt;/p&gt;&lt;ol&gt;&lt;li&gt;My/our attention has been drawn to the important notices affixed to this Proposal Form and further I/we have read these notices carefully and acknowledge my/our understanding of their content by my/our signature below.&lt;/li&gt;&lt;li&gt;I/we confirm that the above statements are true and that I/we have not suppressed or mis-stated any facts. I/we further acknowledge that should any information given by me/us alter between the date of this Proposal Form and the inception date of the insurance to which this Proposal Form relates I/we shall give immediate notice thereof.&lt;/li&gt;&lt;/ol&gt;&lt;p&gt;The questions answered by me/us in this Proposal shall be the basis of the Contract.&lt;/p&gt;"}},"validators": {"validation": Validators.compose([ValidationService.required('true', ''), ValidationService.acceptedDeclaration()])}}]}],</v>
      </c>
      <c r="Q18" t="str">
        <f ca="1">IF(INDIRECT("'Question Sets'!"&amp;SUBSTITUTE(ADDRESS(1,COLUMN(Table_Question_Sets[[#Headers],[Output Config]]),4),"1","")&amp;COLUMN()+1)&lt;&gt;"",INDIRECT("'Question Sets'!"&amp;SUBSTITUTE(ADDRESS(1,COLUMN(Table_Question_Sets[[#Headers],[Output Config]]),4),"1","")&amp;COLUMN()+1),"")</f>
        <v>"summary":[{"className": "row","fieldGroup":[{"key": "coverSummary","type": "content-field","className":"col-xs-12","templateOptions":{"content":{"customHTML":"&lt;h3&gt;Cover&lt;/h3&gt; &lt;table class='summary-table'&gt; &lt;tr&gt; &lt;th class='summary-name'&gt;Question&lt;/th&gt; &lt;th class='summary-value'&gt;Answer&lt;/th&gt; &lt;/tr&gt; &lt;tr&gt; &lt;td class='summary-name'&gt;Transaction type&lt;/td&gt; &lt;td class='summary-value'&gt;%{transactionType}%&lt;/td&gt; &lt;/tr&gt; &lt;tr&gt; &lt;td class='summary-name'&gt;Actual fees&lt;/td&gt; &lt;td class='summary-value'&gt;%{currencyAsString(actualFees)}%&lt;/td&gt; &lt;/tr&gt; &lt;tr&gt; &lt;td class='summary-name'&gt;Indemnity limit&lt;/td&gt; &lt;td class='summary-value'&gt;%{currencyAsString(sumInsured)}%&lt;/td&gt; &lt;/tr&gt; &lt;tr&gt; &lt;td&gt;&lt;b&gt;Dissection of Fees by State&lt;/b&gt;&lt;/td&gt; &lt;td&gt; &lt;table&gt; &lt;tr&gt; &lt;td class='summary-name'&gt;ACT&lt;/td&gt; &lt;td class='summary-value'&gt;%{''+number(stateACT)+'%'}%&lt;/td&gt; &lt;/tr&gt; &lt;tr&gt; &lt;td class='summary-name'&gt;NSW&lt;/td&gt; &lt;td class='summary-value'&gt;%{''+number(stateNSW)+'%'}%&lt;/td&gt; &lt;/tr&gt; &lt;tr&gt; &lt;td class='summary-name'&gt;VIC&lt;/td&gt; &lt;td class='summary-value'&gt;%{''+number(stateVIC)+'%'}%&lt;/td&gt; &lt;/tr&gt; &lt;tr&gt; &lt;td class='summary-name'&gt;QLD&lt;/td&gt; &lt;td class='summary-value'&gt;%{''+number(stateQLD)+'%'}%&lt;/td&gt; &lt;/tr&gt; &lt;tr&gt; &lt;td class='summary-name'&gt;SA&lt;/td&gt; &lt;td class='summary-value'&gt;%{''+number(stateSA)+'%'}%&lt;/td&gt; &lt;/tr&gt; &lt;tr&gt; &lt;td class='summary-name'&gt;WA&lt;/td&gt; &lt;td class='summary-value'&gt;%{''+number(stateWA)+'%'}%&lt;/td&gt; &lt;/tr&gt; &lt;tr&gt; &lt;td class='summary-name'&gt;TAS&lt;/td&gt; &lt;td class='summary-value'&gt;%{''+number(stateTAS)+'%'}%&lt;/td&gt; &lt;/tr&gt; &lt;tr&gt; &lt;td class='summary-name'&gt;NT&lt;/td&gt; &lt;td class='summary-value'&gt;%{''+number(stateNT)+'%'}%&lt;/td&gt; &lt;/tr&gt; &lt;tr&gt; &lt;td class='summary-name'&gt;Overseas&lt;/td&gt; &lt;td class='summary-value'&gt;%{''+number(overseas)+'%'}%&lt;/td&gt; &lt;/tr&gt; &lt;/table&gt; &lt;/td&gt; &lt;/tr&gt; %{(number(stateNSW) &gt; 0)? '&lt;tr&gt; &lt;td&gt;NSW Stamp duty exemption&lt;/td&gt; &lt;td&gt;' + stampDutyExemption + '&lt;/td&gt; &lt;/tr&gt;':''}% &lt;tr&gt; &lt;td&gt;&lt;b&gt;Percentages of Work&lt;/b&gt;&lt;/td&gt; &lt;td&gt; &lt;table&gt; &lt;tr&gt; &lt;td class='summary-name'&gt;Cadastral Surveying Urban or Rural&lt;/td&gt; &lt;td class='summary-value'&gt;%{''+number(cadastralSurveying)+'%'}%&lt;/td&gt; &lt;/tr&gt; &lt;tr&gt; &lt;td class='summary-name'&gt;Topographical Surveying&lt;/td&gt; &lt;td class='summary-value'&gt;%{''+number(topographicalMapping)+'%'}%&lt;/td&gt; &lt;/tr&gt; &lt;tr&gt; &lt;td class='summary-name'&gt;Civil Engineering&lt;/td&gt; &lt;td class='summary-value'&gt;%{''+number(civilEngineering)+'%'}%&lt;/td&gt; &lt;/tr&gt; &lt;tr&gt; &lt;td class='summary-name'&gt;Structural Engineering&lt;/td&gt; &lt;td class='summary-value'&gt;%{''+number(structuralEngineering)+'%'}%&lt;/td&gt; &lt;/tr&gt; &lt;tr&gt; &lt;td class='summary-name'&gt;Engineering Surveying&lt;/td&gt; &lt;td class='summary-value'&gt;%{''+number(engineeringSurveying)+'%'}%&lt;/td&gt; &lt;/tr&gt; &lt;tr&gt; &lt;td class='summary-name'&gt;Engineering/Infrastructure Design&lt;/td&gt; &lt;td class='summary-value'&gt;%{''+number(infrastructureDesign)+'%'}%&lt;/td&gt; &lt;/tr&gt; &lt;tr&gt; &lt;td class='summary-name'&gt;Setting out for construction of Works&lt;/td&gt; &lt;td class='summary-value'&gt;%{''+number(settingStructures)+'%'}%&lt;/td&gt; &lt;/tr&gt; &lt;tr&gt; &lt;td class='summary-name'&gt;Land Planning and Sub-divisional Design&lt;/td&gt; &lt;td class='summary-value'&gt;%{''+number(landPlanning)+'%'}%&lt;/td&gt; &lt;/tr&gt; &lt;tr&gt; &lt;td class='summary-name'&gt;Geotechnical Engineering&lt;/td&gt; &lt;td class='summary-value'&gt;%{''+number(geotechnicalEngineering)+'%'}%&lt;/td&gt; &lt;/tr&gt; &lt;tr&gt; &lt;td class='summary-name'&gt;Town Planning&lt;/td&gt; &lt;td class='summary-value'&gt;%{''+number(townPlanning)+'%'}%&lt;/td&gt; &lt;/tr&gt; &lt;tr&gt; &lt;td class='summary-name'&gt;Geographical Information Systems&lt;/td&gt; &lt;td class='summary-value'&gt;%{''+number(geographicalInformationSystems)+'%'}%&lt;/td&gt; &lt;/tr&gt; &lt;tr&gt; &lt;td class='summary-name'&gt;Project Management&lt;/td&gt; &lt;td class='summary-value'&gt;%{''+number(projectManagement)+'%'}%&lt;/td&gt; &lt;/tr&gt; &lt;tr&gt; &lt;td class='summary-name'&gt;Other Activities&lt;/td&gt; &lt;td class='summary-value'&gt;%{''+number(otherActivities)+'%'}%&lt;/td&gt; &lt;/tr&gt; %{(number(otherActivities) &gt; 0)? '&lt;tr&gt; &lt;td&gt;Other Activities Details&lt;/td&gt; &lt;td&gt;' + otherActivitiesDetails + '&lt;br&gt;' + otherActivitiesFullDetails + '&lt;/td&gt; &lt;/tr&gt;':''}% &lt;/table&gt; &lt;/td&gt; &lt;/tr&gt; &lt;tr&gt; &lt;td class='summary-name'&gt;Effective date of cover&lt;/td&gt; &lt;td class='summary-value'&gt;%{policyStartDate}%&lt;/td&gt; &lt;/tr&gt; &lt;/table&gt;"}},"validators": {"validation": Validators.compose([])}},{"key":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class='summary-name'&gt;Insured Full Name&lt;/td&gt;&lt;td class='summary-value'&gt;%{insuredFullName}%&lt;/td&gt;&lt;/tr&gt;&lt;/table&gt;"}},"validators": {"validation": Validators.compose([])}},{"key": "premiumSummary","type": "content-field","className":"col-xs-12","templateOptions":{"content":{"heading3":"Premium","customHTML":"&lt;table class='summary-table'&gt;&lt;tr&gt;&lt;th class='summary-name'&gt;Item&lt;/th&gt;&lt;th class='summary-value'&gt;Amount&lt;/th&gt;&lt;/tr&gt;&lt;tr&gt;&lt;td class='summary-name'&gt;Base Premium&lt;/td&gt;&lt;td class='summary-value'&gt;%{calculationResult('payment.priceComponents.basePremium')}%&lt;/td&gt;&lt;/tr&gt;&lt;tr&gt;&lt;td class='summary-name'&gt;Emergency Services Levy&lt;/td&gt;&lt;td class='summary-value'&gt;%{calculationResult('payment.priceComponents.ESL')}%&lt;/td&gt;&lt;/tr&gt;&lt;tr&gt;&lt;td class='summary-name'&gt;Stamp Duty&lt;/td&gt;&lt;td class='summary-value'&gt;%{calculationResult('payment.priceComponents.stampDutyTotal')}%&lt;/td&gt;&lt;/tr&gt;&lt;tr&gt;&lt;td class='summary-name'&gt;Broker Fee&lt;/td&gt;&lt;td class='summary-value'&gt;%{calculationResult('payment.priceComponents.brokerFee')}%&lt;/td&gt;&lt;/tr&gt;&lt;tr&gt;&lt;td class='summary-name'&gt;Underwriter Fee&lt;/td&gt;&lt;td class='summary-value'&gt;%{calculationResult('payment.priceComponents.underwriterFee')}%&lt;/td&gt;&lt;/tr&gt;&lt;tr&gt;&lt;td class='summary-name'&gt;GST&lt;/td&gt;&lt;td class='summary-value'&gt;%{calculationResult('payment.priceComponents.totalGST')}%&lt;/td&gt;&lt;/tr&gt;&lt;tr&gt;&lt;td class='summary-name summary-total'&gt;Total Payable&lt;/td&gt;&lt;td class='summary-value summary-total'&gt;%{calculationResult('payment.priceComponents.totalPayable')}%&lt;/td&gt;&lt;/tr&gt;&lt;/table&gt;"}},"validators": {"validation": Validators.compose([])}}]}],</v>
      </c>
      <c r="R18" t="str">
        <f ca="1">IF(INDIRECT("'Question Sets'!"&amp;SUBSTITUTE(ADDRESS(1,COLUMN(Table_Question_Sets[[#Headers],[Output Config]]),4),"1","")&amp;COLUMN()+1)&lt;&gt;"",INDIRECT("'Question Sets'!"&amp;SUBSTITUTE(ADDRESS(1,COLUMN(Table_Question_Sets[[#Headers],[Output Config]]),4),"1","")&amp;COLUMN()+1),"")</f>
        <v>"paymentMethods":[{"className": "row","fieldGroup":[{"key": "paymentMethodSelect","type": "radio-field","className":"col-xs-12","templateOptions":{"calculatedValue":"paymentOptionSelect != 'Yearly' ? 'Premium Finance' : 'Credit Card'","calculatedTrigger":"paymentOptionSelect","options":[{"value":"Pay now with credit card","key":"Credit Card"},{"value":"Pay monthly with premium finance","key":"Premium Finance"},{"value":"Send me an invoice with 30 day terms","key":"Invoice","hideCondition":"((quoteStatus()['payment']['custom']['rawPayable'] != '') ? number(quoteStatus()['payment']['custom']['rawPayable']) : 2001) &lt; 2000"}],"label":"How would you like to pay?","affectsPremium":"Yes"},"validators": {"validation": Validators.compose([ValidationService.required('true', '')])}},]},{"className": "row","fieldGroup": [{"key": "paymentOption","type": "hidden-field","className":"col-xs-6 col-sm-4 col-md-3","templateOptions":{"calculatedValue":"paymentMethodSelect == '' ? paymentOptionSelect : (paymentMethodSelect == 'Premium Finance' ? 'Monthly' : 'Yearly')","assumedValue":"Yearly"},"validators": {"validation": Validators.compose([])},"expressionProperties": { "templateOptions.disabled": "true"}},{"key": "paymentMethod","type": "hidden-field","className":"col-xs-6 col-sm-4 col-md-3","templateOptions":{"calculatedValue":"paymentMethodSelect != '' ? (paymentMethodSelect == 'Credit Card' ? (creditCardSelect == '' ? 'Visa' : creditCardSelect) : (paymentMethodSelect == 'Premium Finance' ? 'Premium Funding' : 'Invoice')) : 'Visa'","assumedValue":"Visa"},"validators": {"validation": Validators.compose([])},"expressionProperties": { "templateOptions.disabled": "true"}},{"key": "debitOption","type": "buttons-field","className":"col-xs-12","templateOptions":{"options":[{"value":"Credit Card","key":"Credit Card"},{"value":"Direct Debit","key":"Direct Debit"}],"content":{"heading2":"Payment Method","paragraph":"How would you like to make your recurring payments?"},"hideCondition":"paymentMethod != 'Premium Funding' "},"validators":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ValidationService.isCreditCardNumber()])}},{"key": "creditCardName","type": "input-field","className":"col-xs-12 col-sm-6","templateOptions":{"label":"Name on card","hideCondition":"!(paymentMethodSelect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col-sm-3","templateOptions":{"label":"CCV","placeholder":"_ _ _","hideCondition":"!(paymentMethodSelect == 'Credit Card' || (paymentMethodSelect == 'Premium Finance' &amp;&amp; debitOption == 'Credit Card'))"},"validators":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Debit')"},"validators": {"validation": Validators.compose([])}},{"key": "directDebitAccountName","type": "input-field","className":"col-xs-12 col-sm-12 col-md-6","templateOptions":{"label":"Account Name","hideCondition":"!(paymentMethodSelect == 'Premium Finance' &amp;&amp; debitOption == 'Direct Debit')"},"validators":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Debit')"},"validators": {"validation": Validators.compose([ValidationService.required('true', '!(paymentMethodSelect == \'Premium Finance\' &amp;&amp; debitOption == \'Direct Debit\')'), ValidationService.isNumber()])}}]}],</v>
      </c>
      <c r="S18" t="str">
        <f ca="1">IF(INDIRECT("'Question Sets'!"&amp;SUBSTITUTE(ADDRESS(1,COLUMN(Table_Question_Sets[[#Headers],[Output Config]]),4),"1","")&amp;COLUMN()+1)&lt;&gt;"",INDIRECT("'Question Sets'!"&amp;SUBSTITUTE(ADDRESS(1,COLUMN(Table_Question_Sets[[#Headers],[Output Config]]),4),"1","")&amp;COLUMN()+1),"")</f>
        <v>"paymentOptions":[{"className": "row","fieldGroup":[{"key": "paymentOptionSelect","type": "buttons-field","className":"col-xs-12","templateOptions":{"defaultValue":"'Yearly'","calculatedValue":"paymentMethodSelect == 'Premium Finance' ? 'Monthly' : 'Yearly'","calculatedTrigger":"paymentMethodSelect","assumedValue":"Yearly","options":[{"value":"Yearly","key":"Yearly","hideCondition":"false"},{"value":"Monthly","key":"Monthly","hideCondition":"true"},{"value":"Fortnightly","key":"Fortnightly","hideCondition":"true"},{"value":"Weekly","key":"Weekly","hideCondition":"true"}],"label":"Select payment option","content":{"heading2":"Payment Options"},"affectsPremium":"Yes"},"validators": {"validation": Validators.compose([ValidationService.required('true', '')])}},{"key": "paymentOption","type": "hidden-field","className":"col-xs-1","templateOptions":{"calculatedValue":"paymentMethodSelect == '' ? paymentOptionSelect : (paymentMethodSelect == 'Premium Finance' ? 'Monthly' : 'Yearly')","assumedValue":"Yearly","label":"Payment Option Calculated"},"validators": {"validation": Validators.compose([])},"expressionProperties": { "templateOptions.disabled": "true"}}]}],</v>
      </c>
      <c r="T18" t="str">
        <f ca="1">IF(INDIRECT("'Question Sets'!"&amp;SUBSTITUTE(ADDRESS(1,COLUMN(Table_Question_Sets[[#Headers],[Output Config]]),4),"1","")&amp;COLUMN()+1)&lt;&gt;"",INDIRECT("'Question Sets'!"&amp;SUBSTITUTE(ADDRESS(1,COLUMN(Table_Question_Sets[[#Headers],[Output Config]]),4),"1","")&amp;COLUMN()+1),"")</f>
        <v>"review":[{"className": "row","fieldGroup":[{"key": "reviewMessage","type": "textarea-field","className":"col-xs-12","templateOptions":{"label":"Review Message","content":{"heading3":"Message to customer","paragraph":"If you would like to leave a message for the customer or agent, e.g. if you are returning the quote and would like to request more information, please enter that message here."}},"validators": {"validation": Validators.compose([])}}]}],</v>
      </c>
      <c r="U18" t="str">
        <f ca="1">IF(INDIRECT("'Question Sets'!"&amp;SUBSTITUTE(ADDRESS(1,COLUMN(Table_Question_Sets[[#Headers],[Output Config]]),4),"1","")&amp;COLUMN()+1)&lt;&gt;"",INDIRECT("'Question Sets'!"&amp;SUBSTITUTE(ADDRESS(1,COLUMN(Table_Question_Sets[[#Headers],[Output Config]]),4),"1","")&amp;COLUMN()+1),"")</f>
        <v>"reviewMessage":[{"className":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v>
      </c>
      <c r="V18" t="str">
        <f ca="1">IF(INDIRECT("'Question Sets'!"&amp;SUBSTITUTE(ADDRESS(1,COLUMN(Table_Question_Sets[[#Headers],[Output Config]]),4),"1","")&amp;COLUMN()+1)&lt;&gt;"",INDIRECT("'Question Sets'!"&amp;SUBSTITUTE(ADDRESS(1,COLUMN(Table_Question_Sets[[#Headers],[Output Config]]),4),"1","")&amp;COLUMN()+1),"")</f>
        <v>"endorsement":[{"className": "row","fieldGroup":[{"key": "endorsementTriggersList","type": "content-field","className":"col-xs-12","templateOptions":{"content":{"heading3":"What triggered this referral?","customHTML":"&lt;p&gt;These are the active endorsement triggers that resulted in the quote being referred:&lt;/p&gt; &lt;table class='summary-table'&gt; &lt;tr&gt; &lt;th class='summary-name'&gt;Trigger&lt;/th&gt; &lt;th class='summary-value'&gt;Description&lt;/th&gt; &lt;/tr&gt; %{ getCalculationResultByPath('triggers.endorsement.totalClaims') == true ? '&lt;tr&gt;&lt;td&gt;Total Claims&lt;/td&gt;&lt;td&gt;The customer has total claims which exceeds $100,000.&lt;/td&gt;&lt;/tr&gt;' : '' }% %{ getCalculationResultByPath('triggers.endorsement.actualFees') == true ? '&lt;tr&gt;&lt;td&gt;Actual Fees&lt;/li&gt;&lt;/td&gt;&lt;td&gt;The customer has income insured which exceeds $5,000,000.&lt;/td&gt;&lt;/tr&gt;' : '' }% %{ getCalculationResultByPath('triggers.endorsement.sumInsured') == true ? '&lt;tr&gt;&lt;td&gt;Indemnity Limit&lt;/li&gt;&lt;/td&gt;&lt;td&gt;The customer has an Indemnity Limit which exceeds $10,000,000.&lt;/td&gt;&lt;/tr&gt;' : '' }% %{ getCalculationResultByPath('triggers.endorsement.Overseas') == true ? '&lt;tr&gt;&lt;td&gt;Overseas Work/li&gt;&lt;/td&gt;&lt;td&gt;The customer has Overseas Work present' : '' }% %{ getCalculationResultByPath('triggers.endorsement.structuralEngineering') == true ? '&lt;tr&gt;&lt;td&gt;Structural Engineering&lt;/li&gt;&lt;/td&gt;&lt;td&gt;The customer has Structural Engineering Work that exceeds 50%' : '' }% %{ getCalculationResultByPath('triggers.endorsement.geotechnicalEngineering') == true ? '&lt;tr&gt;&lt;td&gt;Geotechnical Engineering&lt;/li&gt;&lt;/td&gt;&lt;td&gt;The customer has Geotechnical Engineering Work that exceeds 50%' : '' }% %{ getCalculationResultByPath('triggers.endorsement.otherActivitiesg') == true ? '&lt;tr&gt;&lt;td&gt;Other Activities&lt;/li&gt;&lt;/td&gt;&lt;td&gt;The customer has Other Activities present.' : '' }% &lt;/table&gt; "}},"validators": {"validation": Validators.compose([])}},{"key": "endorsementCoverSummary","type": "content-field","className":"col-xs-12","templateOptions":{"content":{"heading3":"Summary of cover","paragraph":"In performing your assessment, please consider the answers provided to the following questions:","customHTML":"&lt;table class='summary-table'&gt; &lt;tr&gt; &lt;th class='summary-name'&gt;Question&lt;/th&gt; &lt;th class='summary-value'&gt;Answer&lt;/th&gt; &lt;/tr&gt; &lt;tr&gt; &lt;td class='summary-name'&gt;Total Claims&lt;/td&gt; &lt;td class='summary-value'&gt;%{currencyAsString(totalClaims)}%&lt;/td&gt; &lt;/tr&gt; &lt;tr&gt; &lt;td class='summary-name'&gt;Actual Fees&lt;/td&gt; &lt;td class='summary-value'&gt;%{currencyAsString(actualFees)}%&lt;/td&gt; &lt;/tr&gt; &lt;tr&gt; &lt;td class='summary-name'&gt;Indemnity Limit&lt;/td&gt; &lt;td class='summary-value'&gt;%{currencyAsString(sumInsured)}%&lt;/td&gt; &lt;/tr&gt; &lt;tr&gt; &lt;td class='summary-name'&gt;Overseas Work&lt;/td&gt; &lt;td class='summary-value'&gt;%{''+number(overseas)+'%'}%&lt;/td&gt; &lt;/tr&gt; &lt;tr&gt; &lt;td class='summary-name'&gt;Structural Engineering&lt;/td&gt; &lt;td class='summary-value'&gt;%{''+number(structuralEngineering)+'%'}%&lt;/td&gt; &lt;/tr&gt; &lt;tr&gt; &lt;td class='summary-name'&gt;Geotechnical Engineering&lt;/td&gt; &lt;td class='summary-value'&gt;%{''+number(geotechnicalEngineering)+'%'}%&lt;/td&gt; &lt;/tr&gt; &lt;tr&gt; &lt;td class='summary-name'&gt;Other Activities&lt;/td&gt; &lt;td class='summary-value'&gt;%{''+number(otherActivities)+'%'}%&lt;/td&gt; &lt;/tr&gt; &lt;tr&gt; &lt;td class='summary-name'&gt;Policy Start Date&lt;/td&gt; &lt;td class='summary-value'&gt;%{policyStartDate}%&lt;/td&gt; &lt;/tr&gt; &lt;/table&gt;"}},"validators": {"validation": Validators.compose([])}},{"key": "loadingFactor","type": "input-field","className":"col-xs-12","templateOptions":{"defaultValue":"1","assumedValue":"1","content":{"heading3":"Premium loading ratio","paragraph":"If you would like to load the base premium on this quote, please enter a loading ratio, e.g. 1.3."},"affectsPremium":"Yes"},"validators": {"validation": Validators.compose([ValidationService.required('true', ''), ValidationService.isNumber()])}},{"key": "additionalPremium","type": "input-field","className":"col-xs-12","templateOptions":{"assumedValue":"0","content":{"heading3":"Adjusted premium amount","paragraph":"If you would like to specify a different annual base premium amount please enter that amount here"},"formatTextInput":"currency","addonLeft":{"class":"fa fa-usd"},"affectsPremium":"Yes"},"validators":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W18" t="str">
        <f ca="1">IF(INDIRECT("'Question Sets'!"&amp;SUBSTITUTE(ADDRESS(1,COLUMN(Table_Question_Sets[[#Headers],[Output Config]]),4),"1","")&amp;COLUMN()+1)&lt;&gt;"",INDIRECT("'Question Sets'!"&amp;SUBSTITUTE(ADDRESS(1,COLUMN(Table_Question_Sets[[#Headers],[Output Config]]),4),"1","")&amp;COLUMN()+1),"")</f>
        <v>"statusVariables":[{"className": "row","fieldGroup":[{"key": "quoteState","type": "hidden-field","className":"col-xs-1","templateOptions":{"calculatedValue":"getQuoteState()"},"validators": {"validation": Validators.compose([])},"expressionProperties": { "templateOptions.disabled": "true"}},{"key": "applicationMode","type": "hidden-field","className":"col-xs-1","templateOptions":{"calculatedValue":"getApplicationMode()"},"validators": {"validation": Validators.compose([])},"expressionProperties": { "templateOptions.disabled": "true"}},{"key": "currentWorkflowStep","type": "hidden-field","className":"col-xs-1","templateOptions":{"calculatedValue":"getCurrentWorkflowStep()"},"validators": {"validation": Validators.compose([])},"expressionProperties": { "templateOptions.disabled": "true"}}]}],</v>
      </c>
      <c r="X18" t="str">
        <f ca="1">IF(INDIRECT("'Question Sets'!"&amp;SUBSTITUTE(ADDRESS(1,COLUMN(Table_Question_Sets[[#Headers],[Output Config]]),4),"1","")&amp;COLUMN()+1)&lt;&gt;"",INDIRECT("'Question Sets'!"&amp;SUBSTITUTE(ADDRESS(1,COLUMN(Table_Question_Sets[[#Headers],[Output Config]]),4),"1","")&amp;COLUMN()+1),"")</f>
        <v>"endorsementMessage":[{"className":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''"},"validators": {"validation": Validators.compose([])}},{"key":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 || getQuoteState() != 'approved'"},"validators": {"validation": Validators.compose([])}}]}],</v>
      </c>
      <c r="Y18" t="str">
        <f ca="1">IF(INDIRECT("'Question Sets'!"&amp;SUBSTITUTE(ADDRESS(1,COLUMN(Table_Question_Sets[[#Headers],[Output Config]]),4),"1","")&amp;COLUMN()+1)&lt;&gt;"",INDIRECT("'Question Sets'!"&amp;SUBSTITUTE(ADDRESS(1,COLUMN(Table_Question_Sets[[#Headers],[Output Config]]),4),"1","")&amp;COLUMN()+1),"")</f>
        <v/>
      </c>
      <c r="Z18" t="str">
        <f ca="1">IF(INDIRECT("'Question Sets'!"&amp;SUBSTITUTE(ADDRESS(1,COLUMN(Table_Question_Sets[[#Headers],[Output Config]]),4),"1","")&amp;COLUMN()+1)&lt;&gt;"",INDIRECT("'Question Sets'!"&amp;SUBSTITUTE(ADDRESS(1,COLUMN(Table_Question_Sets[[#Headers],[Output Config]]),4),"1","")&amp;COLUMN()+1),"")</f>
        <v/>
      </c>
      <c r="AA18" t="str">
        <f ca="1">IF(INDIRECT("'Question Sets'!"&amp;SUBSTITUTE(ADDRESS(1,COLUMN(Table_Question_Sets[[#Headers],[Output Config]]),4),"1","")&amp;COLUMN()+1)&lt;&gt;"",INDIRECT("'Question Sets'!"&amp;SUBSTITUTE(ADDRESS(1,COLUMN(Table_Question_Sets[[#Headers],[Output Config]]),4),"1","")&amp;COLUMN()+1),"")</f>
        <v/>
      </c>
      <c r="AB18" t="str">
        <f ca="1">IF(INDIRECT("'Question Sets'!"&amp;SUBSTITUTE(ADDRESS(1,COLUMN(Table_Question_Sets[[#Headers],[Output Config]]),4),"1","")&amp;COLUMN()+1)&lt;&gt;"",INDIRECT("'Question Sets'!"&amp;SUBSTITUTE(ADDRESS(1,COLUMN(Table_Question_Sets[[#Headers],[Output Config]]),4),"1","")&amp;COLUMN()+1),"")</f>
        <v/>
      </c>
      <c r="AC18" t="str">
        <f ca="1">IF(INDIRECT("'Question Sets'!"&amp;SUBSTITUTE(ADDRESS(1,COLUMN(Table_Question_Sets[[#Headers],[Output Config]]),4),"1","")&amp;COLUMN()+1)&lt;&gt;"",INDIRECT("'Question Sets'!"&amp;SUBSTITUTE(ADDRESS(1,COLUMN(Table_Question_Sets[[#Headers],[Output Config]]),4),"1","")&amp;COLUMN()+1),"")</f>
        <v/>
      </c>
      <c r="AD18" t="str">
        <f ca="1">IF(INDIRECT("'Question Sets'!"&amp;SUBSTITUTE(ADDRESS(1,COLUMN(Table_Question_Sets[[#Headers],[Output Config]]),4),"1","")&amp;COLUMN()+1)&lt;&gt;"",INDIRECT("'Question Sets'!"&amp;SUBSTITUTE(ADDRESS(1,COLUMN(Table_Question_Sets[[#Headers],[Output Config]]),4),"1","")&amp;COLUMN()+1),"")</f>
        <v/>
      </c>
      <c r="AE18" t="str">
        <f ca="1">IF(INDIRECT("'Question Sets'!"&amp;SUBSTITUTE(ADDRESS(1,COLUMN(Table_Question_Sets[[#Headers],[Output Config]]),4),"1","")&amp;COLUMN()+1)&lt;&gt;"",INDIRECT("'Question Sets'!"&amp;SUBSTITUTE(ADDRESS(1,COLUMN(Table_Question_Sets[[#Headers],[Output Config]]),4),"1","")&amp;COLUMN()+1),"")</f>
        <v/>
      </c>
      <c r="AF18" t="str">
        <f ca="1">IF(INDIRECT("'Question Sets'!"&amp;SUBSTITUTE(ADDRESS(1,COLUMN(Table_Question_Sets[[#Headers],[Output Config]]),4),"1","")&amp;COLUMN()+1)&lt;&gt;"",INDIRECT("'Question Sets'!"&amp;SUBSTITUTE(ADDRESS(1,COLUMN(Table_Question_Sets[[#Headers],[Output Config]]),4),"1","")&amp;COLUMN()+1),"")</f>
        <v/>
      </c>
      <c r="AG18" t="str">
        <f ca="1">IF(INDIRECT("'Question Sets'!"&amp;SUBSTITUTE(ADDRESS(1,COLUMN(Table_Question_Sets[[#Headers],[Output Config]]),4),"1","")&amp;COLUMN()+1)&lt;&gt;"",INDIRECT("'Question Sets'!"&amp;SUBSTITUTE(ADDRESS(1,COLUMN(Table_Question_Sets[[#Headers],[Output Config]]),4),"1","")&amp;COLUMN()+1),"")</f>
        <v/>
      </c>
      <c r="AH18" t="str">
        <f ca="1">IF(INDIRECT("'Question Sets'!"&amp;SUBSTITUTE(ADDRESS(1,COLUMN(Table_Question_Sets[[#Headers],[Output Config]]),4),"1","")&amp;COLUMN()+1)&lt;&gt;"",INDIRECT("'Question Sets'!"&amp;SUBSTITUTE(ADDRESS(1,COLUMN(Table_Question_Sets[[#Headers],[Output Config]]),4),"1","")&amp;COLUMN()+1),"")</f>
        <v/>
      </c>
      <c r="AI18" t="str">
        <f ca="1">IF(INDIRECT("'Question Sets'!"&amp;SUBSTITUTE(ADDRESS(1,COLUMN(Table_Question_Sets[[#Headers],[Output Config]]),4),"1","")&amp;COLUMN()+1)&lt;&gt;"",INDIRECT("'Question Sets'!"&amp;SUBSTITUTE(ADDRESS(1,COLUMN(Table_Question_Sets[[#Headers],[Output Config]]),4),"1","")&amp;COLUMN()+1),"")</f>
        <v/>
      </c>
      <c r="AJ18" t="str">
        <f ca="1">IF(INDIRECT("'Question Sets'!"&amp;SUBSTITUTE(ADDRESS(1,COLUMN(Table_Question_Sets[[#Headers],[Output Config]]),4),"1","")&amp;COLUMN()+1)&lt;&gt;"",INDIRECT("'Question Sets'!"&amp;SUBSTITUTE(ADDRESS(1,COLUMN(Table_Question_Sets[[#Headers],[Output Config]]),4),"1","")&amp;COLUMN()+1),"")</f>
        <v/>
      </c>
      <c r="AK18" t="str">
        <f ca="1">IF(INDIRECT("'Question Sets'!"&amp;SUBSTITUTE(ADDRESS(1,COLUMN(Table_Question_Sets[[#Headers],[Output Config]]),4),"1","")&amp;COLUMN()+1)&lt;&gt;"",INDIRECT("'Question Sets'!"&amp;SUBSTITUTE(ADDRESS(1,COLUMN(Table_Question_Sets[[#Headers],[Output Config]]),4),"1","")&amp;COLUMN()+1),"")</f>
        <v/>
      </c>
      <c r="AL18" t="str">
        <f ca="1">IF(INDIRECT("'Question Sets'!"&amp;SUBSTITUTE(ADDRESS(1,COLUMN(Table_Question_Sets[[#Headers],[Output Config]]),4),"1","")&amp;COLUMN()+1)&lt;&gt;"",INDIRECT("'Question Sets'!"&amp;SUBSTITUTE(ADDRESS(1,COLUMN(Table_Question_Sets[[#Headers],[Output Config]]),4),"1","")&amp;COLUMN()+1),"")</f>
        <v/>
      </c>
      <c r="AM18" t="str">
        <f ca="1">IF(INDIRECT("'Question Sets'!"&amp;SUBSTITUTE(ADDRESS(1,COLUMN(Table_Question_Sets[[#Headers],[Output Config]]),4),"1","")&amp;COLUMN()+1)&lt;&gt;"",INDIRECT("'Question Sets'!"&amp;SUBSTITUTE(ADDRESS(1,COLUMN(Table_Question_Sets[[#Headers],[Output Config]]),4),"1","")&amp;COLUMN()+1),"")</f>
        <v/>
      </c>
      <c r="AN18" t="str">
        <f ca="1">IF(INDIRECT("'Question Sets'!"&amp;SUBSTITUTE(ADDRESS(1,COLUMN(Table_Question_Sets[[#Headers],[Output Config]]),4),"1","")&amp;COLUMN()+1)&lt;&gt;"",INDIRECT("'Question Sets'!"&amp;SUBSTITUTE(ADDRESS(1,COLUMN(Table_Question_Sets[[#Headers],[Output Config]]),4),"1","")&amp;COLUMN()+1),"")</f>
        <v/>
      </c>
      <c r="AO18" t="str">
        <f ca="1">IF(INDIRECT("'Question Sets'!"&amp;SUBSTITUTE(ADDRESS(1,COLUMN(Table_Question_Sets[[#Headers],[Output Config]]),4),"1","")&amp;COLUMN()+1)&lt;&gt;"",INDIRECT("'Question Sets'!"&amp;SUBSTITUTE(ADDRESS(1,COLUMN(Table_Question_Sets[[#Headers],[Output Config]]),4),"1","")&amp;COLUMN()+1),"")</f>
        <v/>
      </c>
      <c r="AP18" t="str">
        <f ca="1">IF(INDIRECT("'Question Sets'!"&amp;SUBSTITUTE(ADDRESS(1,COLUMN(Table_Question_Sets[[#Headers],[Output Config]]),4),"1","")&amp;COLUMN()+1)&lt;&gt;"",INDIRECT("'Question Sets'!"&amp;SUBSTITUTE(ADDRESS(1,COLUMN(Table_Question_Sets[[#Headers],[Output Config]]),4),"1","")&amp;COLUMN()+1),"")</f>
        <v/>
      </c>
      <c r="AQ18" t="str">
        <f ca="1">IF(INDIRECT("'Question Sets'!"&amp;SUBSTITUTE(ADDRESS(1,COLUMN(Table_Question_Sets[[#Headers],[Output Config]]),4),"1","")&amp;COLUMN()+1)&lt;&gt;"",INDIRECT("'Question Sets'!"&amp;SUBSTITUTE(ADDRESS(1,COLUMN(Table_Question_Sets[[#Headers],[Output Config]]),4),"1","")&amp;COLUMN()+1),"")</f>
        <v/>
      </c>
      <c r="AR18" t="str">
        <f ca="1">IF(INDIRECT("'Question Sets'!"&amp;SUBSTITUTE(ADDRESS(1,COLUMN(Table_Question_Sets[[#Headers],[Output Config]]),4),"1","")&amp;COLUMN()+1)&lt;&gt;"",INDIRECT("'Question Sets'!"&amp;SUBSTITUTE(ADDRESS(1,COLUMN(Table_Question_Sets[[#Headers],[Output Config]]),4),"1","")&amp;COLUMN()+1),"")</f>
        <v/>
      </c>
      <c r="AS18" t="str">
        <f ca="1">IF(INDIRECT("'Question Sets'!"&amp;SUBSTITUTE(ADDRESS(1,COLUMN(Table_Question_Sets[[#Headers],[Output Config]]),4),"1","")&amp;COLUMN()+1)&lt;&gt;"",INDIRECT("'Question Sets'!"&amp;SUBSTITUTE(ADDRESS(1,COLUMN(Table_Question_Sets[[#Headers],[Output Config]]),4),"1","")&amp;COLUMN()+1),"")</f>
        <v/>
      </c>
      <c r="AT18" t="str">
        <f ca="1">IF(INDIRECT("'Question Sets'!"&amp;SUBSTITUTE(ADDRESS(1,COLUMN(Table_Question_Sets[[#Headers],[Output Config]]),4),"1","")&amp;COLUMN()+1)&lt;&gt;"",INDIRECT("'Question Sets'!"&amp;SUBSTITUTE(ADDRESS(1,COLUMN(Table_Question_Sets[[#Headers],[Output Config]]),4),"1","")&amp;COLUMN()+1),"")</f>
        <v/>
      </c>
      <c r="AU18" t="str">
        <f ca="1">IF(INDIRECT("'Question Sets'!"&amp;SUBSTITUTE(ADDRESS(1,COLUMN(Table_Question_Sets[[#Headers],[Output Config]]),4),"1","")&amp;COLUMN()+1)&lt;&gt;"",INDIRECT("'Question Sets'!"&amp;SUBSTITUTE(ADDRESS(1,COLUMN(Table_Question_Sets[[#Headers],[Output Config]]),4),"1","")&amp;COLUMN()+1),"")</f>
        <v/>
      </c>
      <c r="AV18" t="str">
        <f ca="1">IF(INDIRECT("'Question Sets'!"&amp;SUBSTITUTE(ADDRESS(1,COLUMN(Table_Question_Sets[[#Headers],[Output Config]]),4),"1","")&amp;COLUMN()+1)&lt;&gt;"",INDIRECT("'Question Sets'!"&amp;SUBSTITUTE(ADDRESS(1,COLUMN(Table_Question_Sets[[#Headers],[Output Config]]),4),"1","")&amp;COLUMN()+1),"")</f>
        <v/>
      </c>
      <c r="AW18" t="str">
        <f ca="1">IF(INDIRECT("'Question Sets'!"&amp;SUBSTITUTE(ADDRESS(1,COLUMN(Table_Question_Sets[[#Headers],[Output Config]]),4),"1","")&amp;COLUMN()+1)&lt;&gt;"",INDIRECT("'Question Sets'!"&amp;SUBSTITUTE(ADDRESS(1,COLUMN(Table_Question_Sets[[#Headers],[Output Config]]),4),"1","")&amp;COLUMN()+1),"")</f>
        <v/>
      </c>
      <c r="AX18" t="str">
        <f ca="1">IF(INDIRECT("'Question Sets'!"&amp;SUBSTITUTE(ADDRESS(1,COLUMN(Table_Question_Sets[[#Headers],[Output Config]]),4),"1","")&amp;COLUMN()+1)&lt;&gt;"",INDIRECT("'Question Sets'!"&amp;SUBSTITUTE(ADDRESS(1,COLUMN(Table_Question_Sets[[#Headers],[Output Config]]),4),"1","")&amp;COLUMN()+1),"")</f>
        <v/>
      </c>
      <c r="AY18" t="str">
        <f ca="1">IF(INDIRECT("'Question Sets'!"&amp;SUBSTITUTE(ADDRESS(1,COLUMN(Table_Question_Sets[[#Headers],[Output Config]]),4),"1","")&amp;COLUMN()+1)&lt;&gt;"",INDIRECT("'Question Sets'!"&amp;SUBSTITUTE(ADDRESS(1,COLUMN(Table_Question_Sets[[#Headers],[Output Config]]),4),"1","")&amp;COLUMN()+1),"")</f>
        <v/>
      </c>
      <c r="AZ18" t="str">
        <f ca="1">IF(INDIRECT("'Question Sets'!"&amp;SUBSTITUTE(ADDRESS(1,COLUMN(Table_Question_Sets[[#Headers],[Output Config]]),4),"1","")&amp;COLUMN()+1)&lt;&gt;"",INDIRECT("'Question Sets'!"&amp;SUBSTITUTE(ADDRESS(1,COLUMN(Table_Question_Sets[[#Headers],[Output Config]]),4),"1","")&amp;COLUMN()+1),"")</f>
        <v/>
      </c>
      <c r="BA18" t="str">
        <f ca="1">IF(INDIRECT("'Question Sets'!"&amp;SUBSTITUTE(ADDRESS(1,COLUMN(Table_Question_Sets[[#Headers],[Output Config]]),4),"1","")&amp;COLUMN()+1)&lt;&gt;"",INDIRECT("'Question Sets'!"&amp;SUBSTITUTE(ADDRESS(1,COLUMN(Table_Question_Sets[[#Headers],[Output Config]]),4),"1","")&amp;COLUMN()+1),"")</f>
        <v/>
      </c>
      <c r="BB18" s="6" t="s">
        <v>691</v>
      </c>
    </row>
    <row r="19" spans="2:54" ht="21" customHeight="1">
      <c r="B19" s="3" t="s">
        <v>98</v>
      </c>
      <c r="C19" s="6" t="s">
        <v>702</v>
      </c>
      <c r="D19" s="160" t="str">
        <f ca="1">IF(INDIRECT("'Repeating Question Sets'!"&amp;SUBSTITUTE(ADDRESS(1,COLUMN(Table_Repeating_Question_Sets[[#Headers],[Output Config]]),4),"1","")&amp;COLUMN()+1)&lt;&gt;"",INDIRECT("'Repeating Question Sets'!"&amp;SUBSTITUTE(ADDRESS(1,COLUMN(Table_Repeating_Question_Sets[[#Headers],[Output Config]]),4),"1","")&amp;COLUMN()+1),"")</f>
        <v>"branchOffice":[{"className": "row","fieldGroup":[{"key": "branchOffice[XX].branchAddress","type": "input-field","className":"col-xs-12 col-sm-12 col-md-5","templateOptions":{"label":"Street address"},"validators": {"validation": Validators.compose([ValidationService.required('true', '')])}},{"key": "branchOffice[XX].branchTown","type": "input-field","className":"col-xs-12 col-sm-6 col-md-3","templateOptions":{"label":"Suburb"},"validators": {"validation": Validators.compose([ValidationService.required('true', '')])}},{"key": "branchOffice[XX].branchState","type": "select-field","className":"col-xs-6 col-sm-3 col-md-2","templateOptions":{"options":[{"label":"ACT","value":"ACT"},{"label":"NSW","value":"NSW"},{"label":"NT","value":"NT"},{"label":"QLD","value":"QLD"},{"label":"SA","value":"SA"},{"label":"TAS","value":"TAS"},{"label":"VIC","value":"VIC"},{"label":"WA","value":"WA"}],"label":"State"},"validators": {"validation": Validators.compose([ValidationService.required('true', '')])}},{"key": "branchOffice[XX].branchPostcode","type": "input-field","className":"col-xs-6 col-sm-3 col-md-2","templateOptions":{"label":"Postcode"},"validators": {"validation": Validators.compose([ValidationService.required('true', ''), ValidationService.isPostcode()])}}]}],</v>
      </c>
      <c r="E19" t="str">
        <f ca="1">IF(INDIRECT("'Repeating Question Sets'!"&amp;SUBSTITUTE(ADDRESS(1,COLUMN(Table_Repeating_Question_Sets[[#Headers],[Output Config]]),4),"1","")&amp;COLUMN()+1)&lt;&gt;"",INDIRECT("'Repeating Question Sets'!"&amp;SUBSTITUTE(ADDRESS(1,COLUMN(Table_Repeating_Question_Sets[[#Headers],[Output Config]]),4),"1","")&amp;COLUMN()+1),"")</f>
        <v>"principalDetails":[{"className": "row","fieldGroup":[{"key": "principalDetails[XX].name","type": "input-field","className":"col-xs-6 col-md-4","templateOptions":{"label":"Name"},"validators": {"validation": Validators.compose([ValidationService.required('true', '')])}},{"key": "principalDetails[XX].birthYear","type": "input-field","className":"col-xs-6 col-md-2","templateOptions":{"label":"Year of birth"},"validators": {"validation": Validators.compose([ValidationService.required('true', '')])}},{"key": "principalDetails[XX].experienceYear","type": "input-field","className":"col-xs-6 col-md-3","templateOptions":{"label":"Years experience"},"validators": {"validation": Validators.compose([ValidationService.required('true', '')])}},{"key": "principalDetails[XX].qualifications","type": "input-field","className":"col-xs-6 col-md-3","templateOptions":{"label":"Qualifications"},"validators": {"validation": Validators.compose([ValidationService.required('true', '')])}}]}],</v>
      </c>
      <c r="F19" t="str">
        <f ca="1">IF(INDIRECT("'Repeating Question Sets'!"&amp;SUBSTITUTE(ADDRESS(1,COLUMN(Table_Repeating_Question_Sets[[#Headers],[Output Config]]),4),"1","")&amp;COLUMN()+1)&lt;&gt;"",INDIRECT("'Repeating Question Sets'!"&amp;SUBSTITUTE(ADDRESS(1,COLUMN(Table_Repeating_Question_Sets[[#Headers],[Output Config]]),4),"1","")&amp;COLUMN()+1),"")</f>
        <v>"reportedClaims":[{"className": "row","fieldGroup":[{"key": "reportedClaims[XX].claimDate","type": "datepicker-field","className":"col-xs-4","templateOptions":{"label":"Date of claim","addonLeft":{"class":"glyphicon glyphicon-calendar"}},"validators": {"validation": Validators.compose([ValidationService.required('true', ''), ValidationService.isDate(), ValidationService.maxAge(5)])}},{"key": "reportedClaims[XX].claimNumber","type": "input-field","className":"col-xs-4","templateOptions":{"label":"Claim number"},"validators": {"validation": Validators.compose([ValidationService.required('true', '')])}},{"key": "reportedClaims[XX].totalClaim","type": "input-field","className":"col-xs-4","templateOptions":{"label":"Total claim insurer","formatTextInput":"currency","addonLeft":{"class":"fa fa-usd"},"affectsPremium":"Yes","affectsTriggers":"Yes"},"validators": {"validation": Validators.compose([ValidationService.required('true', '')])}},{"key": "reportedClaims[XX].claimLossDetails","type": "input-field","className":"col-xs-6","templateOptions":{"label":"Details of loss"},"validators": {"validation": Validators.compose([ValidationService.required('true', '')])}},{"key": "reportedClaims[XX].insurer","type": "input-field","className":"col-xs-6","templateOptions":{"label":"Insurer"},"validators": {"validation": Validators.compose([ValidationService.required('true', '')])}}]}],</v>
      </c>
      <c r="G19" t="str">
        <f ca="1">IF(INDIRECT("'Repeating Question Sets'!"&amp;SUBSTITUTE(ADDRESS(1,COLUMN(Table_Repeating_Question_Sets[[#Headers],[Output Config]]),4),"1","")&amp;COLUMN()+1)&lt;&gt;"",INDIRECT("'Repeating Question Sets'!"&amp;SUBSTITUTE(ADDRESS(1,COLUMN(Table_Repeating_Question_Sets[[#Headers],[Output Config]]),4),"1","")&amp;COLUMN()+1),"")</f>
        <v>"alertedClaims":[{"className": "row","fieldGroup":[{"key": "alertedClaims[XX].claimDate","type": "datepicker-field","className":"col-xs-4","templateOptions":{"label":"Date of claim","addonLeft":{"class":"glyphicon glyphicon-calendar"}},"validators": {"validation": Validators.compose([ValidationService.required('true', ''), ValidationService.isDate(), ValidationService.maxAge(5)])}},{"key": "alertedClaims[XX].claimNumber","type": "input-field","className":"col-xs-4","templateOptions":{"label":"Claim number"},"validators": {"validation": Validators.compose([ValidationService.required('true', '')])}},{"key": "alertedClaims[XX].totalClaim","type": "input-field","className":"col-xs-4","templateOptions":{"label":"Total claim insurer","formatTextInput":"currency","addonLeft":{"class":"fa fa-usd"},"affectsPremium":"Yes","affectsTriggers":"Yes"},"validators": {"validation": Validators.compose([ValidationService.required('true', '')])}},{"key": "alertedClaims[XX].claimLossDetails","type": "input-field","className":"col-xs-6","templateOptions":{"label":"Details of loss"},"validators": {"validation": Validators.compose([ValidationService.required('true', '')])}},{"key": "alertedClaims[XX].insurer","type": "input-field","className":"col-xs-6","templateOptions":{"label":"Insurer"},"validators": {"validation": Validators.compose([ValidationService.required('true', '')])}}]}],</v>
      </c>
      <c r="H19" t="str">
        <f ca="1">IF(INDIRECT("'Repeating Question Sets'!"&amp;SUBSTITUTE(ADDRESS(1,COLUMN(Table_Repeating_Question_Sets[[#Headers],[Output Config]]),4),"1","")&amp;COLUMN()+1)&lt;&gt;"",INDIRECT("'Repeating Question Sets'!"&amp;SUBSTITUTE(ADDRESS(1,COLUMN(Table_Repeating_Question_Sets[[#Headers],[Output Config]]),4),"1","")&amp;COLUMN()+1),"")</f>
        <v>"madeClaims":[{"className": "row","fieldGroup":[{"key": "madeClaims[XX].circumstanceDate","type": "datepicker-field","className":"col-xs-4","templateOptions":{"label":"Date of circumstance","addonLeft":{"class":"glyphicon glyphicon-calendar"}},"validators": {"validation": Validators.compose([ValidationService.required('true', ''), ValidationService.isDate(), ValidationService.maxAge(5)])}},{"key": "madeClaims[XX].claimNumber","type": "input-field","className":"col-xs-4","templateOptions":{"label":"Claim number"},"validators": {"validation": Validators.compose([ValidationService.required('true', '')])}},{"key": "madeClaims[XX].totalClaim","type": "input-field","className":"col-xs-4","templateOptions":{"label":"Amount paid / credited","formatTextInput":"currency","addonLeft":{"class":"fa fa-usd"},"affectsPremium":"Yes","affectsTriggers":"Yes"},"validators": {"validation": Validators.compose([ValidationService.required('true', '')])}},{"key": "madeClaims[XX].claimLossDetails","type": "input-field","className":"col-xs-6","templateOptions":{"label":"Details of loss"},"validators": {"validation": Validators.compose([ValidationService.required('true', '')])}}]}],</v>
      </c>
      <c r="I19" t="str">
        <f ca="1">IF(INDIRECT("'Repeating Question Sets'!"&amp;SUBSTITUTE(ADDRESS(1,COLUMN(Table_Repeating_Question_Sets[[#Headers],[Output Config]]),4),"1","")&amp;COLUMN()+1)&lt;&gt;"",INDIRECT("'Repeating Question Sets'!"&amp;SUBSTITUTE(ADDRESS(1,COLUMN(Table_Repeating_Question_Sets[[#Headers],[Output Config]]),4),"1","")&amp;COLUMN()+1),"")</f>
        <v>"professionalIndemnityDetails":[{"className": "row","fieldGroup":[{"key": "professionalIndemnityDetails[XX].insurer","type": "input-field","className":"col-xs-6 col-sm-5 col-md-3","templateOptions":{"label":"Insurer"},"validators": {"validation": Validators.compose([ValidationService.required('true', '')])}},{"key": "professionalIndemnityDetails[XX].periodOfInsurance","type": "input-field","className":"col-xs-6 col-sm-5 col-md-3","templateOptions":{"label":"Period of insurance"},"validators": {"validation": Validators.compose([ValidationService.required('true', '')])}},{"key": "professionalIndemnityDetails[XX].sumInsured","type": "input-field","className":"col-xs-6 col-sm-5 col-md-3","templateOptions":{"label":"Sum Insured","formatTextInput":"currency","addonLeft":{"class":"fa fa-usd"}},"validators": {"validation": Validators.compose([ValidationService.required('true', '')])}},{"key": "professionalIndemnityDetails[XX].excess","type": "input-field","className":"col-xs-6 col-sm-5 col-md-3","templateOptions":{"label":"Excess","formatTextInput":"currency","addonLeft":{"class":"fa fa-usd"}},"validators": {"validation": Validators.compose([ValidationService.required('true', '')])}}]}],</v>
      </c>
      <c r="J19" t="str">
        <f ca="1">IF(INDIRECT("'Repeating Question Sets'!"&amp;SUBSTITUTE(ADDRESS(1,COLUMN(Table_Repeating_Question_Sets[[#Headers],[Output Config]]),4),"1","")&amp;COLUMN()+1)&lt;&gt;"",INDIRECT("'Repeating Question Sets'!"&amp;SUBSTITUTE(ADDRESS(1,COLUMN(Table_Repeating_Question_Sets[[#Headers],[Output Config]]),4),"1","")&amp;COLUMN()+1),"")</f>
        <v>"repeating5":[{"className": "row","fieldGroup":[]}],</v>
      </c>
      <c r="K19" t="str">
        <f ca="1">IF(INDIRECT("'Repeating Question Sets'!"&amp;SUBSTITUTE(ADDRESS(1,COLUMN(Table_Repeating_Question_Sets[[#Headers],[Output Config]]),4),"1","")&amp;COLUMN()+1)&lt;&gt;"",INDIRECT("'Repeating Question Sets'!"&amp;SUBSTITUTE(ADDRESS(1,COLUMN(Table_Repeating_Question_Sets[[#Headers],[Output Config]]),4),"1","")&amp;COLUMN()+1),"")</f>
        <v/>
      </c>
      <c r="L19" t="str">
        <f ca="1">IF(INDIRECT("'Repeating Question Sets'!"&amp;SUBSTITUTE(ADDRESS(1,COLUMN(Table_Repeating_Question_Sets[[#Headers],[Output Config]]),4),"1","")&amp;COLUMN()+1)&lt;&gt;"",INDIRECT("'Repeating Question Sets'!"&amp;SUBSTITUTE(ADDRESS(1,COLUMN(Table_Repeating_Question_Sets[[#Headers],[Output Config]]),4),"1","")&amp;COLUMN()+1),"")</f>
        <v/>
      </c>
      <c r="M19" t="str">
        <f ca="1">IF(INDIRECT("'Repeating Question Sets'!"&amp;SUBSTITUTE(ADDRESS(1,COLUMN(Table_Repeating_Question_Sets[[#Headers],[Output Config]]),4),"1","")&amp;COLUMN()+1)&lt;&gt;"",INDIRECT("'Repeating Question Sets'!"&amp;SUBSTITUTE(ADDRESS(1,COLUMN(Table_Repeating_Question_Sets[[#Headers],[Output Config]]),4),"1","")&amp;COLUMN()+1),"")</f>
        <v/>
      </c>
      <c r="N19" t="str">
        <f ca="1">IF(INDIRECT("'Repeating Question Sets'!"&amp;SUBSTITUTE(ADDRESS(1,COLUMN(Table_Repeating_Question_Sets[[#Headers],[Output Config]]),4),"1","")&amp;COLUMN()+1)&lt;&gt;"",INDIRECT("'Repeating Question Sets'!"&amp;SUBSTITUTE(ADDRESS(1,COLUMN(Table_Repeating_Question_Sets[[#Headers],[Output Config]]),4),"1","")&amp;COLUMN()+1),"")</f>
        <v/>
      </c>
      <c r="O19" t="str">
        <f ca="1">IF(INDIRECT("'Repeating Question Sets'!"&amp;SUBSTITUTE(ADDRESS(1,COLUMN(Table_Repeating_Question_Sets[[#Headers],[Output Config]]),4),"1","")&amp;COLUMN()+1)&lt;&gt;"",INDIRECT("'Repeating Question Sets'!"&amp;SUBSTITUTE(ADDRESS(1,COLUMN(Table_Repeating_Question_Sets[[#Headers],[Output Config]]),4),"1","")&amp;COLUMN()+1),"")</f>
        <v/>
      </c>
      <c r="P19" t="str">
        <f ca="1">IF(INDIRECT("'Repeating Question Sets'!"&amp;SUBSTITUTE(ADDRESS(1,COLUMN(Table_Repeating_Question_Sets[[#Headers],[Output Config]]),4),"1","")&amp;COLUMN()+1)&lt;&gt;"",INDIRECT("'Repeating Question Sets'!"&amp;SUBSTITUTE(ADDRESS(1,COLUMN(Table_Repeating_Question_Sets[[#Headers],[Output Config]]),4),"1","")&amp;COLUMN()+1),"")</f>
        <v/>
      </c>
      <c r="Q19" t="str">
        <f ca="1">IF(INDIRECT("'Repeating Question Sets'!"&amp;SUBSTITUTE(ADDRESS(1,COLUMN(Table_Repeating_Question_Sets[[#Headers],[Output Config]]),4),"1","")&amp;COLUMN()+1)&lt;&gt;"",INDIRECT("'Repeating Question Sets'!"&amp;SUBSTITUTE(ADDRESS(1,COLUMN(Table_Repeating_Question_Sets[[#Headers],[Output Config]]),4),"1","")&amp;COLUMN()+1),"")</f>
        <v/>
      </c>
      <c r="R19" t="str">
        <f ca="1">IF(INDIRECT("'Repeating Question Sets'!"&amp;SUBSTITUTE(ADDRESS(1,COLUMN(Table_Repeating_Question_Sets[[#Headers],[Output Config]]),4),"1","")&amp;COLUMN()+1)&lt;&gt;"",INDIRECT("'Repeating Question Sets'!"&amp;SUBSTITUTE(ADDRESS(1,COLUMN(Table_Repeating_Question_Sets[[#Headers],[Output Config]]),4),"1","")&amp;COLUMN()+1),"")</f>
        <v/>
      </c>
      <c r="S19" t="str">
        <f ca="1">IF(INDIRECT("'Repeating Question Sets'!"&amp;SUBSTITUTE(ADDRESS(1,COLUMN(Table_Repeating_Question_Sets[[#Headers],[Output Config]]),4),"1","")&amp;COLUMN()+1)&lt;&gt;"",INDIRECT("'Repeating Question Sets'!"&amp;SUBSTITUTE(ADDRESS(1,COLUMN(Table_Repeating_Question_Sets[[#Headers],[Output Config]]),4),"1","")&amp;COLUMN()+1),"")</f>
        <v/>
      </c>
      <c r="T19" t="str">
        <f ca="1">IF(INDIRECT("'Repeating Question Sets'!"&amp;SUBSTITUTE(ADDRESS(1,COLUMN(Table_Repeating_Question_Sets[[#Headers],[Output Config]]),4),"1","")&amp;COLUMN()+1)&lt;&gt;"",INDIRECT("'Repeating Question Sets'!"&amp;SUBSTITUTE(ADDRESS(1,COLUMN(Table_Repeating_Question_Sets[[#Headers],[Output Config]]),4),"1","")&amp;COLUMN()+1),"")</f>
        <v/>
      </c>
      <c r="U19" t="str">
        <f ca="1">IF(INDIRECT("'Repeating Question Sets'!"&amp;SUBSTITUTE(ADDRESS(1,COLUMN(Table_Repeating_Question_Sets[[#Headers],[Output Config]]),4),"1","")&amp;COLUMN()+1)&lt;&gt;"",INDIRECT("'Repeating Question Sets'!"&amp;SUBSTITUTE(ADDRESS(1,COLUMN(Table_Repeating_Question_Sets[[#Headers],[Output Config]]),4),"1","")&amp;COLUMN()+1),"")</f>
        <v/>
      </c>
      <c r="V19" t="str">
        <f ca="1">IF(INDIRECT("'Repeating Question Sets'!"&amp;SUBSTITUTE(ADDRESS(1,COLUMN(Table_Repeating_Question_Sets[[#Headers],[Output Config]]),4),"1","")&amp;COLUMN()+1)&lt;&gt;"",INDIRECT("'Repeating Question Sets'!"&amp;SUBSTITUTE(ADDRESS(1,COLUMN(Table_Repeating_Question_Sets[[#Headers],[Output Config]]),4),"1","")&amp;COLUMN()+1),"")</f>
        <v/>
      </c>
      <c r="W19" t="str">
        <f ca="1">IF(INDIRECT("'Repeating Question Sets'!"&amp;SUBSTITUTE(ADDRESS(1,COLUMN(Table_Repeating_Question_Sets[[#Headers],[Output Config]]),4),"1","")&amp;COLUMN()+1)&lt;&gt;"",INDIRECT("'Repeating Question Sets'!"&amp;SUBSTITUTE(ADDRESS(1,COLUMN(Table_Repeating_Question_Sets[[#Headers],[Output Config]]),4),"1","")&amp;COLUMN()+1),"")</f>
        <v/>
      </c>
      <c r="X19" t="str">
        <f ca="1">IF(INDIRECT("'Repeating Question Sets'!"&amp;SUBSTITUTE(ADDRESS(1,COLUMN(Table_Repeating_Question_Sets[[#Headers],[Output Config]]),4),"1","")&amp;COLUMN()+1)&lt;&gt;"",INDIRECT("'Repeating Question Sets'!"&amp;SUBSTITUTE(ADDRESS(1,COLUMN(Table_Repeating_Question_Sets[[#Headers],[Output Config]]),4),"1","")&amp;COLUMN()+1),"")</f>
        <v/>
      </c>
      <c r="Y19" t="str">
        <f ca="1">IF(INDIRECT("'Repeating Question Sets'!"&amp;SUBSTITUTE(ADDRESS(1,COLUMN(Table_Repeating_Question_Sets[[#Headers],[Output Config]]),4),"1","")&amp;COLUMN()+1)&lt;&gt;"",INDIRECT("'Repeating Question Sets'!"&amp;SUBSTITUTE(ADDRESS(1,COLUMN(Table_Repeating_Question_Sets[[#Headers],[Output Config]]),4),"1","")&amp;COLUMN()+1),"")</f>
        <v/>
      </c>
      <c r="Z19" t="str">
        <f ca="1">IF(INDIRECT("'Repeating Question Sets'!"&amp;SUBSTITUTE(ADDRESS(1,COLUMN(Table_Repeating_Question_Sets[[#Headers],[Output Config]]),4),"1","")&amp;COLUMN()+1)&lt;&gt;"",INDIRECT("'Repeating Question Sets'!"&amp;SUBSTITUTE(ADDRESS(1,COLUMN(Table_Repeating_Question_Sets[[#Headers],[Output Config]]),4),"1","")&amp;COLUMN()+1),"")</f>
        <v/>
      </c>
      <c r="AA19" t="str">
        <f ca="1">IF(INDIRECT("'Repeating Question Sets'!"&amp;SUBSTITUTE(ADDRESS(1,COLUMN(Table_Repeating_Question_Sets[[#Headers],[Output Config]]),4),"1","")&amp;COLUMN()+1)&lt;&gt;"",INDIRECT("'Repeating Question Sets'!"&amp;SUBSTITUTE(ADDRESS(1,COLUMN(Table_Repeating_Question_Sets[[#Headers],[Output Config]]),4),"1","")&amp;COLUMN()+1),"")</f>
        <v/>
      </c>
      <c r="AB19" t="str">
        <f ca="1">IF(INDIRECT("'Repeating Question Sets'!"&amp;SUBSTITUTE(ADDRESS(1,COLUMN(Table_Repeating_Question_Sets[[#Headers],[Output Config]]),4),"1","")&amp;COLUMN()+1)&lt;&gt;"",INDIRECT("'Repeating Question Sets'!"&amp;SUBSTITUTE(ADDRESS(1,COLUMN(Table_Repeating_Question_Sets[[#Headers],[Output Config]]),4),"1","")&amp;COLUMN()+1),"")</f>
        <v/>
      </c>
      <c r="AC19" t="str">
        <f ca="1">IF(INDIRECT("'Repeating Question Sets'!"&amp;SUBSTITUTE(ADDRESS(1,COLUMN(Table_Repeating_Question_Sets[[#Headers],[Output Config]]),4),"1","")&amp;COLUMN()+1)&lt;&gt;"",INDIRECT("'Repeating Question Sets'!"&amp;SUBSTITUTE(ADDRESS(1,COLUMN(Table_Repeating_Question_Sets[[#Headers],[Output Config]]),4),"1","")&amp;COLUMN()+1),"")</f>
        <v/>
      </c>
      <c r="AD19" t="str">
        <f ca="1">IF(INDIRECT("'Repeating Question Sets'!"&amp;SUBSTITUTE(ADDRESS(1,COLUMN(Table_Repeating_Question_Sets[[#Headers],[Output Config]]),4),"1","")&amp;COLUMN()+1)&lt;&gt;"",INDIRECT("'Repeating Question Sets'!"&amp;SUBSTITUTE(ADDRESS(1,COLUMN(Table_Repeating_Question_Sets[[#Headers],[Output Config]]),4),"1","")&amp;COLUMN()+1),"")</f>
        <v/>
      </c>
      <c r="AE19" t="str">
        <f ca="1">IF(INDIRECT("'Repeating Question Sets'!"&amp;SUBSTITUTE(ADDRESS(1,COLUMN(Table_Repeating_Question_Sets[[#Headers],[Output Config]]),4),"1","")&amp;COLUMN()+1)&lt;&gt;"",INDIRECT("'Repeating Question Sets'!"&amp;SUBSTITUTE(ADDRESS(1,COLUMN(Table_Repeating_Question_Sets[[#Headers],[Output Config]]),4),"1","")&amp;COLUMN()+1),"")</f>
        <v/>
      </c>
      <c r="AF19" t="str">
        <f ca="1">IF(INDIRECT("'Repeating Question Sets'!"&amp;SUBSTITUTE(ADDRESS(1,COLUMN(Table_Repeating_Question_Sets[[#Headers],[Output Config]]),4),"1","")&amp;COLUMN()+1)&lt;&gt;"",INDIRECT("'Repeating Question Sets'!"&amp;SUBSTITUTE(ADDRESS(1,COLUMN(Table_Repeating_Question_Sets[[#Headers],[Output Config]]),4),"1","")&amp;COLUMN()+1),"")</f>
        <v/>
      </c>
      <c r="AG19" t="str">
        <f ca="1">IF(INDIRECT("'Repeating Question Sets'!"&amp;SUBSTITUTE(ADDRESS(1,COLUMN(Table_Repeating_Question_Sets[[#Headers],[Output Config]]),4),"1","")&amp;COLUMN()+1)&lt;&gt;"",INDIRECT("'Repeating Question Sets'!"&amp;SUBSTITUTE(ADDRESS(1,COLUMN(Table_Repeating_Question_Sets[[#Headers],[Output Config]]),4),"1","")&amp;COLUMN()+1),"")</f>
        <v/>
      </c>
      <c r="AH19" t="str">
        <f ca="1">IF(INDIRECT("'Repeating Question Sets'!"&amp;SUBSTITUTE(ADDRESS(1,COLUMN(Table_Repeating_Question_Sets[[#Headers],[Output Config]]),4),"1","")&amp;COLUMN()+1)&lt;&gt;"",INDIRECT("'Repeating Question Sets'!"&amp;SUBSTITUTE(ADDRESS(1,COLUMN(Table_Repeating_Question_Sets[[#Headers],[Output Config]]),4),"1","")&amp;COLUMN()+1),"")</f>
        <v/>
      </c>
      <c r="AI19" t="str">
        <f ca="1">IF(INDIRECT("'Repeating Question Sets'!"&amp;SUBSTITUTE(ADDRESS(1,COLUMN(Table_Repeating_Question_Sets[[#Headers],[Output Config]]),4),"1","")&amp;COLUMN()+1)&lt;&gt;"",INDIRECT("'Repeating Question Sets'!"&amp;SUBSTITUTE(ADDRESS(1,COLUMN(Table_Repeating_Question_Sets[[#Headers],[Output Config]]),4),"1","")&amp;COLUMN()+1),"")</f>
        <v/>
      </c>
      <c r="AJ19" t="str">
        <f ca="1">IF(INDIRECT("'Repeating Question Sets'!"&amp;SUBSTITUTE(ADDRESS(1,COLUMN(Table_Repeating_Question_Sets[[#Headers],[Output Config]]),4),"1","")&amp;COLUMN()+1)&lt;&gt;"",INDIRECT("'Repeating Question Sets'!"&amp;SUBSTITUTE(ADDRESS(1,COLUMN(Table_Repeating_Question_Sets[[#Headers],[Output Config]]),4),"1","")&amp;COLUMN()+1),"")</f>
        <v/>
      </c>
      <c r="AK19" t="str">
        <f ca="1">IF(INDIRECT("'Repeating Question Sets'!"&amp;SUBSTITUTE(ADDRESS(1,COLUMN(Table_Repeating_Question_Sets[[#Headers],[Output Config]]),4),"1","")&amp;COLUMN()+1)&lt;&gt;"",INDIRECT("'Repeating Question Sets'!"&amp;SUBSTITUTE(ADDRESS(1,COLUMN(Table_Repeating_Question_Sets[[#Headers],[Output Config]]),4),"1","")&amp;COLUMN()+1),"")</f>
        <v/>
      </c>
      <c r="AL19" t="str">
        <f ca="1">IF(INDIRECT("'Repeating Question Sets'!"&amp;SUBSTITUTE(ADDRESS(1,COLUMN(Table_Repeating_Question_Sets[[#Headers],[Output Config]]),4),"1","")&amp;COLUMN()+1)&lt;&gt;"",INDIRECT("'Repeating Question Sets'!"&amp;SUBSTITUTE(ADDRESS(1,COLUMN(Table_Repeating_Question_Sets[[#Headers],[Output Config]]),4),"1","")&amp;COLUMN()+1),"")</f>
        <v/>
      </c>
      <c r="AM19" t="str">
        <f ca="1">IF(INDIRECT("'Repeating Question Sets'!"&amp;SUBSTITUTE(ADDRESS(1,COLUMN(Table_Repeating_Question_Sets[[#Headers],[Output Config]]),4),"1","")&amp;COLUMN()+1)&lt;&gt;"",INDIRECT("'Repeating Question Sets'!"&amp;SUBSTITUTE(ADDRESS(1,COLUMN(Table_Repeating_Question_Sets[[#Headers],[Output Config]]),4),"1","")&amp;COLUMN()+1),"")</f>
        <v/>
      </c>
      <c r="AN19" t="str">
        <f ca="1">IF(INDIRECT("'Repeating Question Sets'!"&amp;SUBSTITUTE(ADDRESS(1,COLUMN(Table_Repeating_Question_Sets[[#Headers],[Output Config]]),4),"1","")&amp;COLUMN()+1)&lt;&gt;"",INDIRECT("'Repeating Question Sets'!"&amp;SUBSTITUTE(ADDRESS(1,COLUMN(Table_Repeating_Question_Sets[[#Headers],[Output Config]]),4),"1","")&amp;COLUMN()+1),"")</f>
        <v/>
      </c>
      <c r="AO19" t="str">
        <f ca="1">IF(INDIRECT("'Repeating Question Sets'!"&amp;SUBSTITUTE(ADDRESS(1,COLUMN(Table_Repeating_Question_Sets[[#Headers],[Output Config]]),4),"1","")&amp;COLUMN()+1)&lt;&gt;"",INDIRECT("'Repeating Question Sets'!"&amp;SUBSTITUTE(ADDRESS(1,COLUMN(Table_Repeating_Question_Sets[[#Headers],[Output Config]]),4),"1","")&amp;COLUMN()+1),"")</f>
        <v/>
      </c>
      <c r="AP19" t="str">
        <f ca="1">IF(INDIRECT("'Repeating Question Sets'!"&amp;SUBSTITUTE(ADDRESS(1,COLUMN(Table_Repeating_Question_Sets[[#Headers],[Output Config]]),4),"1","")&amp;COLUMN()+1)&lt;&gt;"",INDIRECT("'Repeating Question Sets'!"&amp;SUBSTITUTE(ADDRESS(1,COLUMN(Table_Repeating_Question_Sets[[#Headers],[Output Config]]),4),"1","")&amp;COLUMN()+1),"")</f>
        <v/>
      </c>
      <c r="AQ19" t="str">
        <f ca="1">IF(INDIRECT("'Repeating Question Sets'!"&amp;SUBSTITUTE(ADDRESS(1,COLUMN(Table_Repeating_Question_Sets[[#Headers],[Output Config]]),4),"1","")&amp;COLUMN()+1)&lt;&gt;"",INDIRECT("'Repeating Question Sets'!"&amp;SUBSTITUTE(ADDRESS(1,COLUMN(Table_Repeating_Question_Sets[[#Headers],[Output Config]]),4),"1","")&amp;COLUMN()+1),"")</f>
        <v/>
      </c>
      <c r="AR19" t="str">
        <f ca="1">IF(INDIRECT("'Repeating Question Sets'!"&amp;SUBSTITUTE(ADDRESS(1,COLUMN(Table_Repeating_Question_Sets[[#Headers],[Output Config]]),4),"1","")&amp;COLUMN()+1)&lt;&gt;"",INDIRECT("'Repeating Question Sets'!"&amp;SUBSTITUTE(ADDRESS(1,COLUMN(Table_Repeating_Question_Sets[[#Headers],[Output Config]]),4),"1","")&amp;COLUMN()+1),"")</f>
        <v/>
      </c>
      <c r="AS19" t="str">
        <f ca="1">IF(INDIRECT("'Repeating Question Sets'!"&amp;SUBSTITUTE(ADDRESS(1,COLUMN(Table_Repeating_Question_Sets[[#Headers],[Output Config]]),4),"1","")&amp;COLUMN()+1)&lt;&gt;"",INDIRECT("'Repeating Question Sets'!"&amp;SUBSTITUTE(ADDRESS(1,COLUMN(Table_Repeating_Question_Sets[[#Headers],[Output Config]]),4),"1","")&amp;COLUMN()+1),"")</f>
        <v/>
      </c>
      <c r="AT19" t="str">
        <f ca="1">IF(INDIRECT("'Repeating Question Sets'!"&amp;SUBSTITUTE(ADDRESS(1,COLUMN(Table_Repeating_Question_Sets[[#Headers],[Output Config]]),4),"1","")&amp;COLUMN()+1)&lt;&gt;"",INDIRECT("'Repeating Question Sets'!"&amp;SUBSTITUTE(ADDRESS(1,COLUMN(Table_Repeating_Question_Sets[[#Headers],[Output Config]]),4),"1","")&amp;COLUMN()+1),"")</f>
        <v/>
      </c>
      <c r="AU19" t="str">
        <f ca="1">IF(INDIRECT("'Repeating Question Sets'!"&amp;SUBSTITUTE(ADDRESS(1,COLUMN(Table_Repeating_Question_Sets[[#Headers],[Output Config]]),4),"1","")&amp;COLUMN()+1)&lt;&gt;"",INDIRECT("'Repeating Question Sets'!"&amp;SUBSTITUTE(ADDRESS(1,COLUMN(Table_Repeating_Question_Sets[[#Headers],[Output Config]]),4),"1","")&amp;COLUMN()+1),"")</f>
        <v/>
      </c>
      <c r="AV19" t="str">
        <f ca="1">IF(INDIRECT("'Repeating Question Sets'!"&amp;SUBSTITUTE(ADDRESS(1,COLUMN(Table_Repeating_Question_Sets[[#Headers],[Output Config]]),4),"1","")&amp;COLUMN()+1)&lt;&gt;"",INDIRECT("'Repeating Question Sets'!"&amp;SUBSTITUTE(ADDRESS(1,COLUMN(Table_Repeating_Question_Sets[[#Headers],[Output Config]]),4),"1","")&amp;COLUMN()+1),"")</f>
        <v/>
      </c>
      <c r="AW19" t="str">
        <f ca="1">IF(INDIRECT("'Repeating Question Sets'!"&amp;SUBSTITUTE(ADDRESS(1,COLUMN(Table_Repeating_Question_Sets[[#Headers],[Output Config]]),4),"1","")&amp;COLUMN()+1)&lt;&gt;"",INDIRECT("'Repeating Question Sets'!"&amp;SUBSTITUTE(ADDRESS(1,COLUMN(Table_Repeating_Question_Sets[[#Headers],[Output Config]]),4),"1","")&amp;COLUMN()+1),"")</f>
        <v/>
      </c>
      <c r="AX19" t="str">
        <f ca="1">IF(INDIRECT("'Repeating Question Sets'!"&amp;SUBSTITUTE(ADDRESS(1,COLUMN(Table_Repeating_Question_Sets[[#Headers],[Output Config]]),4),"1","")&amp;COLUMN()+1)&lt;&gt;"",INDIRECT("'Repeating Question Sets'!"&amp;SUBSTITUTE(ADDRESS(1,COLUMN(Table_Repeating_Question_Sets[[#Headers],[Output Config]]),4),"1","")&amp;COLUMN()+1),"")</f>
        <v/>
      </c>
      <c r="AY19" t="str">
        <f ca="1">IF(INDIRECT("'Repeating Question Sets'!"&amp;SUBSTITUTE(ADDRESS(1,COLUMN(Table_Repeating_Question_Sets[[#Headers],[Output Config]]),4),"1","")&amp;COLUMN()+1)&lt;&gt;"",INDIRECT("'Repeating Question Sets'!"&amp;SUBSTITUTE(ADDRESS(1,COLUMN(Table_Repeating_Question_Sets[[#Headers],[Output Config]]),4),"1","")&amp;COLUMN()+1),"")</f>
        <v/>
      </c>
      <c r="AZ19" t="str">
        <f ca="1">IF(INDIRECT("'Repeating Question Sets'!"&amp;SUBSTITUTE(ADDRESS(1,COLUMN(Table_Repeating_Question_Sets[[#Headers],[Output Config]]),4),"1","")&amp;COLUMN()+1)&lt;&gt;"",INDIRECT("'Repeating Question Sets'!"&amp;SUBSTITUTE(ADDRESS(1,COLUMN(Table_Repeating_Question_Sets[[#Headers],[Output Config]]),4),"1","")&amp;COLUMN()+1),"")</f>
        <v/>
      </c>
      <c r="BA19" t="str">
        <f ca="1">IF(INDIRECT("'Repeating Question Sets'!"&amp;SUBSTITUTE(ADDRESS(1,COLUMN(Table_Repeating_Question_Sets[[#Headers],[Output Config]]),4),"1","")&amp;COLUMN()+1)&lt;&gt;"",INDIRECT("'Repeating Question Sets'!"&amp;SUBSTITUTE(ADDRESS(1,COLUMN(Table_Repeating_Question_Sets[[#Headers],[Output Config]]),4),"1","")&amp;COLUMN()+1),"")</f>
        <v/>
      </c>
      <c r="BB19" s="6" t="s">
        <v>703</v>
      </c>
    </row>
    <row r="21" spans="2:54" ht="29.25" thickBot="1">
      <c r="B21" s="4" t="s">
        <v>54</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row>
    <row r="23" spans="2:54" ht="15">
      <c r="C23" s="6" t="s">
        <v>642</v>
      </c>
      <c r="D23" s="158" t="s">
        <v>101</v>
      </c>
      <c r="E23" s="6" t="s">
        <v>102</v>
      </c>
      <c r="F23" s="6" t="s">
        <v>103</v>
      </c>
      <c r="G23" s="6" t="s">
        <v>104</v>
      </c>
      <c r="H23" s="6" t="s">
        <v>105</v>
      </c>
      <c r="I23" s="6" t="s">
        <v>106</v>
      </c>
      <c r="J23" s="6" t="s">
        <v>107</v>
      </c>
      <c r="K23" s="6" t="s">
        <v>108</v>
      </c>
      <c r="L23" s="6" t="s">
        <v>109</v>
      </c>
      <c r="M23" s="6" t="s">
        <v>110</v>
      </c>
      <c r="N23" s="6" t="s">
        <v>643</v>
      </c>
      <c r="O23" s="6" t="s">
        <v>644</v>
      </c>
      <c r="P23" s="6" t="s">
        <v>645</v>
      </c>
      <c r="Q23" s="6" t="s">
        <v>646</v>
      </c>
      <c r="R23" s="6" t="s">
        <v>647</v>
      </c>
      <c r="S23" s="6" t="s">
        <v>648</v>
      </c>
      <c r="T23" s="6" t="s">
        <v>649</v>
      </c>
      <c r="U23" s="6" t="s">
        <v>650</v>
      </c>
      <c r="V23" s="6" t="s">
        <v>651</v>
      </c>
      <c r="W23" s="6" t="s">
        <v>652</v>
      </c>
      <c r="X23" s="6" t="s">
        <v>653</v>
      </c>
      <c r="Y23" s="6" t="s">
        <v>654</v>
      </c>
      <c r="Z23" s="6" t="s">
        <v>655</v>
      </c>
      <c r="AA23" s="6" t="s">
        <v>656</v>
      </c>
      <c r="AB23" s="6" t="s">
        <v>657</v>
      </c>
      <c r="AC23" s="6" t="s">
        <v>658</v>
      </c>
      <c r="AD23" s="6" t="s">
        <v>659</v>
      </c>
      <c r="AE23" s="6" t="s">
        <v>660</v>
      </c>
      <c r="AF23" s="6" t="s">
        <v>661</v>
      </c>
      <c r="AG23" s="6" t="s">
        <v>662</v>
      </c>
      <c r="AH23" s="6" t="s">
        <v>663</v>
      </c>
      <c r="AI23" s="6" t="s">
        <v>664</v>
      </c>
      <c r="AJ23" s="6" t="s">
        <v>665</v>
      </c>
      <c r="AK23" s="6" t="s">
        <v>666</v>
      </c>
      <c r="AL23" s="6" t="s">
        <v>667</v>
      </c>
      <c r="AM23" s="6" t="s">
        <v>668</v>
      </c>
      <c r="AN23" s="6" t="s">
        <v>669</v>
      </c>
      <c r="AO23" s="6" t="s">
        <v>670</v>
      </c>
      <c r="AP23" s="6" t="s">
        <v>671</v>
      </c>
      <c r="AQ23" s="6" t="s">
        <v>672</v>
      </c>
      <c r="AR23" s="6" t="s">
        <v>673</v>
      </c>
      <c r="AS23" s="6" t="s">
        <v>674</v>
      </c>
      <c r="AT23" s="6" t="s">
        <v>675</v>
      </c>
      <c r="AU23" s="6" t="s">
        <v>676</v>
      </c>
      <c r="AV23" s="6" t="s">
        <v>677</v>
      </c>
      <c r="AW23" s="6" t="s">
        <v>678</v>
      </c>
      <c r="AX23" s="6" t="s">
        <v>679</v>
      </c>
      <c r="AY23" s="6" t="s">
        <v>680</v>
      </c>
      <c r="AZ23" s="6" t="s">
        <v>681</v>
      </c>
      <c r="BA23" s="6" t="s">
        <v>682</v>
      </c>
      <c r="BB23" s="6" t="s">
        <v>683</v>
      </c>
    </row>
    <row r="24" spans="2:54" ht="15">
      <c r="B24" s="3" t="s">
        <v>63</v>
      </c>
      <c r="C24" s="157" t="s">
        <v>704</v>
      </c>
      <c r="D24" s="161" t="str">
        <f ca="1" xml:space="preserve">
IF(OFFSET(Table_Question_Sets[[#Headers],[Property]],MATCH("Rating Primary",Table_Question_Sets[Property],0),MATCH("Invalid Rollup",Table_Question_Sets[#Headers],0)-1,1,1)="Yes","""incomplete""",
IF(OFFSET(Table_Question_Sets[[#Headers],[Property]],MATCH("Rating Secondary",Table_Question_Sets[Property],0),MATCH("Invalid Rollup",Table_Question_Sets[#Headers],0)-1,1,1)="Yes","""premiumEstimate""",
IF(OR(OFFSET(Table_Question_Sets[[#Headers],[Property]],MATCH("Details",Table_Question_Sets[Property],0),MATCH("Invalid Rollup",Table_Question_Sets[#Headers],0)-1,1,1)="Yes",OFFSET(Table_Question_Sets[[#Headers],[Property]],MATCH("Disclosure",Table_Question_Sets[Property],0),MATCH("Invalid Rollup",Table_Question_Sets[#Headers],0)-1,1,1)="Yes"),"""bindingQuote""",
IF(OR(OFFSET(Table_Question_Sets[[#Headers],[Property]],MATCH("Payment Options",Table_Question_Sets[Property],0),MATCH("Invalid Rollup",Table_Question_Sets[#Headers],0)-1,1,1)="Yes",OFFSET(Table_Question_Sets[[#Headers],[Property]],MATCH("Payment Methods",Table_Question_Sets[Property],0),MATCH("Invalid Rollup",Table_Question_Sets[#Headers],0)-1,1,1)="Yes"),"""bindingQuote""",
IF(_xlfn.TEXTJOIN("",TRUE,Table_Question_Sets[Invalid])&lt;&gt;"","""paymentDetailsComplete""","""legalTermsAccepted""")))))</f>
        <v>"bindingQuote"</v>
      </c>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c r="AE24" s="156"/>
      <c r="AF24" s="156"/>
      <c r="AG24" s="156"/>
      <c r="AH24" s="156"/>
      <c r="AI24" s="156"/>
      <c r="AJ24" s="156"/>
      <c r="AK24" s="156"/>
      <c r="AL24" s="156"/>
      <c r="AM24" s="156"/>
      <c r="AN24" s="156"/>
      <c r="AO24" s="156"/>
      <c r="AP24" s="156"/>
      <c r="AQ24" s="156"/>
      <c r="AR24" s="156"/>
      <c r="AS24" s="156"/>
      <c r="AT24" s="156"/>
      <c r="AU24" s="156"/>
      <c r="AV24" s="156"/>
      <c r="AW24" s="156"/>
      <c r="AX24" s="156"/>
      <c r="AY24" s="156"/>
      <c r="AZ24" s="156"/>
      <c r="BA24" s="156"/>
      <c r="BB24" s="153" t="s">
        <v>705</v>
      </c>
    </row>
    <row r="25" spans="2:54" ht="21" customHeight="1">
      <c r="B25" s="3" t="s">
        <v>706</v>
      </c>
      <c r="C25" s="153" t="s">
        <v>707</v>
      </c>
      <c r="D25" s="161" t="str">
        <f ca="1">IF(INDIRECT("'Question Sets'!"&amp;SUBSTITUTE(ADDRESS(1,COLUMN(Table_Question_Sets[[#Headers],[Output Calculation]]),4),"1","")&amp;COLUMN()+1)&lt;&gt;"",INDIRECT("'Question Sets'!"&amp;SUBSTITUTE(ADDRESS(1,COLUMN(Table_Question_Sets[[#Headers],[Output Calculation]]),4),"1","")&amp;COLUMN()+1),"")</f>
        <v>"ratingPrimary":{"transactionType": "Renewal","runoffQuestion": "Yes","businessEndDate": "06/02/2020","actualFees": "$5,000,000.00","sumInsured": "$1,000,000.00","stateACT": "10000.00%","stateNSW": "0.00%","stateVIC": "0.00%","stateQLD": "0.00%","stateSA": "0.00%","stateWA": "0.00%","stateTAS": "0.00%","stateNT": "0.00%","overseas": "0.00%","stampDutyExemption": "'No'","cadastralSurveying": "10000.00%","topographicalMapping": "0.00%","civilEngineering": "0.00%","structuralEngineering": "0.00%","engineeringSurveying": "0.00%","infrastructureDesign": "0.00%","settingStructures": "0.00%","landPlanning": "0.00%","geotechnicalEngineering": "0.00%","townPlanning": "0.00%","geographicalInformationSystems": "0.00%","projectManagement": "0.00%","otherActivities": "0.00%","policyStartDate": "30/04/2020"},</v>
      </c>
      <c r="E25" s="161" t="str">
        <f ca="1">IF(INDIRECT("'Question Sets'!"&amp;SUBSTITUTE(ADDRESS(1,COLUMN(Table_Question_Sets[[#Headers],[Output Calculation]]),4),"1","")&amp;COLUMN()+1)&lt;&gt;"",INDIRECT("'Question Sets'!"&amp;SUBSTITUTE(ADDRESS(1,COLUMN(Table_Question_Sets[[#Headers],[Output Calculation]]),4),"1","")&amp;COLUMN()+1),"")</f>
        <v>"ratingSecondary":{"riskLevel": "None","revisedExcess": "$15,000.00","effectiveRateYear": "2020","policyAdjustmentDate": "17/04/2021","policyEndDate": "30/04/2021"},</v>
      </c>
      <c r="F25" s="161" t="str">
        <f ca="1">IF(INDIRECT("'Question Sets'!"&amp;SUBSTITUTE(ADDRESS(1,COLUMN(Table_Question_Sets[[#Headers],[Output Calculation]]),4),"1","")&amp;COLUMN()+1)&lt;&gt;"",INDIRECT("'Question Sets'!"&amp;SUBSTITUTE(ADDRESS(1,COLUMN(Table_Question_Sets[[#Headers],[Output Calculation]]),4),"1","")&amp;COLUMN()+1),"")</f>
        <v>"contact":{},</v>
      </c>
      <c r="G25" s="161" t="str">
        <f ca="1">IF(INDIRECT("'Question Sets'!"&amp;SUBSTITUTE(ADDRESS(1,COLUMN(Table_Question_Sets[[#Headers],[Output Calculation]]),4),"1","")&amp;COLUMN()+1)&lt;&gt;"",INDIRECT("'Question Sets'!"&amp;SUBSTITUTE(ADDRESS(1,COLUMN(Table_Question_Sets[[#Headers],[Output Calculation]]),4),"1","")&amp;COLUMN()+1),"")</f>
        <v>"details":{},</v>
      </c>
      <c r="H25" s="161" t="str">
        <f ca="1">IF(INDIRECT("'Question Sets'!"&amp;SUBSTITUTE(ADDRESS(1,COLUMN(Table_Question_Sets[[#Headers],[Output Calculation]]),4),"1","")&amp;COLUMN()+1)&lt;&gt;"",INDIRECT("'Question Sets'!"&amp;SUBSTITUTE(ADDRESS(1,COLUMN(Table_Question_Sets[[#Headers],[Output Calculation]]),4),"1","")&amp;COLUMN()+1),"")</f>
        <v>"businessDetails":{"businessYearEstablished": 2021},</v>
      </c>
      <c r="I25" s="161" t="str">
        <f ca="1">IF(INDIRECT("'Question Sets'!"&amp;SUBSTITUTE(ADDRESS(1,COLUMN(Table_Question_Sets[[#Headers],[Output Calculation]]),4),"1","")&amp;COLUMN()+1)&lt;&gt;"",INDIRECT("'Question Sets'!"&amp;SUBSTITUTE(ADDRESS(1,COLUMN(Table_Question_Sets[[#Headers],[Output Calculation]]),4),"1","")&amp;COLUMN()+1),"")</f>
        <v>"businessDetails2":{},</v>
      </c>
      <c r="J25" s="161" t="str">
        <f ca="1">IF(INDIRECT("'Question Sets'!"&amp;SUBSTITUTE(ADDRESS(1,COLUMN(Table_Question_Sets[[#Headers],[Output Calculation]]),4),"1","")&amp;COLUMN()+1)&lt;&gt;"",INDIRECT("'Question Sets'!"&amp;SUBSTITUTE(ADDRESS(1,COLUMN(Table_Question_Sets[[#Headers],[Output Calculation]]),4),"1","")&amp;COLUMN()+1),"")</f>
        <v>"staff":{"principals": 0,"directors": 0,"qualifiedProfession": 0,"otherQualified": 0,"otherStaff": 0},</v>
      </c>
      <c r="K25" s="161" t="str">
        <f ca="1">IF(INDIRECT("'Question Sets'!"&amp;SUBSTITUTE(ADDRESS(1,COLUMN(Table_Question_Sets[[#Headers],[Output Calculation]]),4),"1","")&amp;COLUMN()+1)&lt;&gt;"",INDIRECT("'Question Sets'!"&amp;SUBSTITUTE(ADDRESS(1,COLUMN(Table_Question_Sets[[#Headers],[Output Calculation]]),4),"1","")&amp;COLUMN()+1),"")</f>
        <v>"membership":{},</v>
      </c>
      <c r="L25" s="161" t="str">
        <f ca="1">IF(INDIRECT("'Question Sets'!"&amp;SUBSTITUTE(ADDRESS(1,COLUMN(Table_Question_Sets[[#Headers],[Output Calculation]]),4),"1","")&amp;COLUMN()+1)&lt;&gt;"",INDIRECT("'Question Sets'!"&amp;SUBSTITUTE(ADDRESS(1,COLUMN(Table_Question_Sets[[#Headers],[Output Calculation]]),4),"1","")&amp;COLUMN()+1),"")</f>
        <v>"grossFees":{"surveyingFees": "$0.00","multiDisciplinaryFees": "$0.00","overseasFees": "$0.00"},</v>
      </c>
      <c r="M25" s="161" t="str">
        <f ca="1">IF(INDIRECT("'Question Sets'!"&amp;SUBSTITUTE(ADDRESS(1,COLUMN(Table_Question_Sets[[#Headers],[Output Calculation]]),4),"1","")&amp;COLUMN()+1)&lt;&gt;"",INDIRECT("'Question Sets'!"&amp;SUBSTITUTE(ADDRESS(1,COLUMN(Table_Question_Sets[[#Headers],[Output Calculation]]),4),"1","")&amp;COLUMN()+1),"")</f>
        <v>"riskManagement":{},</v>
      </c>
      <c r="N25" s="161" t="str">
        <f ca="1">IF(INDIRECT("'Question Sets'!"&amp;SUBSTITUTE(ADDRESS(1,COLUMN(Table_Question_Sets[[#Headers],[Output Calculation]]),4),"1","")&amp;COLUMN()+1)&lt;&gt;"",INDIRECT("'Question Sets'!"&amp;SUBSTITUTE(ADDRESS(1,COLUMN(Table_Question_Sets[[#Headers],[Output Calculation]]),4),"1","")&amp;COLUMN()+1),"")</f>
        <v>"cyberCover":{},</v>
      </c>
      <c r="O25" s="161" t="str">
        <f ca="1">IF(INDIRECT("'Question Sets'!"&amp;SUBSTITUTE(ADDRESS(1,COLUMN(Table_Question_Sets[[#Headers],[Output Calculation]]),4),"1","")&amp;COLUMN()+1)&lt;&gt;"",INDIRECT("'Question Sets'!"&amp;SUBSTITUTE(ADDRESS(1,COLUMN(Table_Question_Sets[[#Headers],[Output Calculation]]),4),"1","")&amp;COLUMN()+1),"")</f>
        <v>"seminarAttendance":{},</v>
      </c>
      <c r="P25" s="161" t="str">
        <f ca="1">IF(INDIRECT("'Question Sets'!"&amp;SUBSTITUTE(ADDRESS(1,COLUMN(Table_Question_Sets[[#Headers],[Output Calculation]]),4),"1","")&amp;COLUMN()+1)&lt;&gt;"",INDIRECT("'Question Sets'!"&amp;SUBSTITUTE(ADDRESS(1,COLUMN(Table_Question_Sets[[#Headers],[Output Calculation]]),4),"1","")&amp;COLUMN()+1),"")</f>
        <v>"disclosure":{"totalClaims": "$1,000.00","declaration": "Yes"},</v>
      </c>
      <c r="Q25" s="161" t="str">
        <f ca="1">IF(INDIRECT("'Question Sets'!"&amp;SUBSTITUTE(ADDRESS(1,COLUMN(Table_Question_Sets[[#Headers],[Output Calculation]]),4),"1","")&amp;COLUMN()+1)&lt;&gt;"",INDIRECT("'Question Sets'!"&amp;SUBSTITUTE(ADDRESS(1,COLUMN(Table_Question_Sets[[#Headers],[Output Calculation]]),4),"1","")&amp;COLUMN()+1),"")</f>
        <v>"summary":{},</v>
      </c>
      <c r="R25" s="161" t="str">
        <f ca="1">IF(INDIRECT("'Question Sets'!"&amp;SUBSTITUTE(ADDRESS(1,COLUMN(Table_Question_Sets[[#Headers],[Output Calculation]]),4),"1","")&amp;COLUMN()+1)&lt;&gt;"",INDIRECT("'Question Sets'!"&amp;SUBSTITUTE(ADDRESS(1,COLUMN(Table_Question_Sets[[#Headers],[Output Calculation]]),4),"1","")&amp;COLUMN()+1),"")</f>
        <v>"paymentMethods":{"paymentOption": "Yearly","paymentMethod": "Visa"},</v>
      </c>
      <c r="S25" s="161" t="str">
        <f ca="1">IF(INDIRECT("'Question Sets'!"&amp;SUBSTITUTE(ADDRESS(1,COLUMN(Table_Question_Sets[[#Headers],[Output Calculation]]),4),"1","")&amp;COLUMN()+1)&lt;&gt;"",INDIRECT("'Question Sets'!"&amp;SUBSTITUTE(ADDRESS(1,COLUMN(Table_Question_Sets[[#Headers],[Output Calculation]]),4),"1","")&amp;COLUMN()+1),"")</f>
        <v>"paymentOptions":{"paymentOptionSelect": "Yearly","paymentOption": "Yearly"},</v>
      </c>
      <c r="T25" s="161" t="str">
        <f ca="1">IF(INDIRECT("'Question Sets'!"&amp;SUBSTITUTE(ADDRESS(1,COLUMN(Table_Question_Sets[[#Headers],[Output Calculation]]),4),"1","")&amp;COLUMN()+1)&lt;&gt;"",INDIRECT("'Question Sets'!"&amp;SUBSTITUTE(ADDRESS(1,COLUMN(Table_Question_Sets[[#Headers],[Output Calculation]]),4),"1","")&amp;COLUMN()+1),"")</f>
        <v>"review":{},</v>
      </c>
      <c r="U25" s="161" t="str">
        <f ca="1">IF(INDIRECT("'Question Sets'!"&amp;SUBSTITUTE(ADDRESS(1,COLUMN(Table_Question_Sets[[#Headers],[Output Calculation]]),4),"1","")&amp;COLUMN()+1)&lt;&gt;"",INDIRECT("'Question Sets'!"&amp;SUBSTITUTE(ADDRESS(1,COLUMN(Table_Question_Sets[[#Headers],[Output Calculation]]),4),"1","")&amp;COLUMN()+1),"")</f>
        <v>"reviewMessage":{},</v>
      </c>
      <c r="V25" s="161" t="str">
        <f ca="1">IF(INDIRECT("'Question Sets'!"&amp;SUBSTITUTE(ADDRESS(1,COLUMN(Table_Question_Sets[[#Headers],[Output Calculation]]),4),"1","")&amp;COLUMN()+1)&lt;&gt;"",INDIRECT("'Question Sets'!"&amp;SUBSTITUTE(ADDRESS(1,COLUMN(Table_Question_Sets[[#Headers],[Output Calculation]]),4),"1","")&amp;COLUMN()+1),"")</f>
        <v>"endorsement":{"loadingFactor": 1,"additionalPremium": "$0.00"},</v>
      </c>
      <c r="W25" s="161" t="str">
        <f ca="1">IF(INDIRECT("'Question Sets'!"&amp;SUBSTITUTE(ADDRESS(1,COLUMN(Table_Question_Sets[[#Headers],[Output Calculation]]),4),"1","")&amp;COLUMN()+1)&lt;&gt;"",INDIRECT("'Question Sets'!"&amp;SUBSTITUTE(ADDRESS(1,COLUMN(Table_Question_Sets[[#Headers],[Output Calculation]]),4),"1","")&amp;COLUMN()+1),"")</f>
        <v>"statusVariables":{},</v>
      </c>
      <c r="X25" s="161" t="str">
        <f ca="1">IF(INDIRECT("'Question Sets'!"&amp;SUBSTITUTE(ADDRESS(1,COLUMN(Table_Question_Sets[[#Headers],[Output Calculation]]),4),"1","")&amp;COLUMN()+1)&lt;&gt;"",INDIRECT("'Question Sets'!"&amp;SUBSTITUTE(ADDRESS(1,COLUMN(Table_Question_Sets[[#Headers],[Output Calculation]]),4),"1","")&amp;COLUMN()+1),"")</f>
        <v>"endorsementMessage":{},</v>
      </c>
      <c r="Y25" s="161" t="str">
        <f ca="1">IF(INDIRECT("'Question Sets'!"&amp;SUBSTITUTE(ADDRESS(1,COLUMN(Table_Question_Sets[[#Headers],[Output Calculation]]),4),"1","")&amp;COLUMN()+1)&lt;&gt;"",INDIRECT("'Question Sets'!"&amp;SUBSTITUTE(ADDRESS(1,COLUMN(Table_Question_Sets[[#Headers],[Output Calculation]]),4),"1","")&amp;COLUMN()+1),"")</f>
        <v/>
      </c>
      <c r="Z25" s="161" t="str">
        <f ca="1">IF(INDIRECT("'Question Sets'!"&amp;SUBSTITUTE(ADDRESS(1,COLUMN(Table_Question_Sets[[#Headers],[Output Calculation]]),4),"1","")&amp;COLUMN()+1)&lt;&gt;"",INDIRECT("'Question Sets'!"&amp;SUBSTITUTE(ADDRESS(1,COLUMN(Table_Question_Sets[[#Headers],[Output Calculation]]),4),"1","")&amp;COLUMN()+1),"")</f>
        <v/>
      </c>
      <c r="AA25" s="161" t="str">
        <f ca="1">IF(INDIRECT("'Question Sets'!"&amp;SUBSTITUTE(ADDRESS(1,COLUMN(Table_Question_Sets[[#Headers],[Output Calculation]]),4),"1","")&amp;COLUMN()+1)&lt;&gt;"",INDIRECT("'Question Sets'!"&amp;SUBSTITUTE(ADDRESS(1,COLUMN(Table_Question_Sets[[#Headers],[Output Calculation]]),4),"1","")&amp;COLUMN()+1),"")</f>
        <v/>
      </c>
      <c r="AB25" s="161" t="str">
        <f ca="1">IF(INDIRECT("'Question Sets'!"&amp;SUBSTITUTE(ADDRESS(1,COLUMN(Table_Question_Sets[[#Headers],[Output Calculation]]),4),"1","")&amp;COLUMN()+1)&lt;&gt;"",INDIRECT("'Question Sets'!"&amp;SUBSTITUTE(ADDRESS(1,COLUMN(Table_Question_Sets[[#Headers],[Output Calculation]]),4),"1","")&amp;COLUMN()+1),"")</f>
        <v/>
      </c>
      <c r="AC25" s="161" t="str">
        <f ca="1">IF(INDIRECT("'Question Sets'!"&amp;SUBSTITUTE(ADDRESS(1,COLUMN(Table_Question_Sets[[#Headers],[Output Calculation]]),4),"1","")&amp;COLUMN()+1)&lt;&gt;"",INDIRECT("'Question Sets'!"&amp;SUBSTITUTE(ADDRESS(1,COLUMN(Table_Question_Sets[[#Headers],[Output Calculation]]),4),"1","")&amp;COLUMN()+1),"")</f>
        <v/>
      </c>
      <c r="AD25" s="161" t="str">
        <f ca="1">IF(INDIRECT("'Question Sets'!"&amp;SUBSTITUTE(ADDRESS(1,COLUMN(Table_Question_Sets[[#Headers],[Output Calculation]]),4),"1","")&amp;COLUMN()+1)&lt;&gt;"",INDIRECT("'Question Sets'!"&amp;SUBSTITUTE(ADDRESS(1,COLUMN(Table_Question_Sets[[#Headers],[Output Calculation]]),4),"1","")&amp;COLUMN()+1),"")</f>
        <v/>
      </c>
      <c r="AE25" s="161" t="str">
        <f ca="1">IF(INDIRECT("'Question Sets'!"&amp;SUBSTITUTE(ADDRESS(1,COLUMN(Table_Question_Sets[[#Headers],[Output Calculation]]),4),"1","")&amp;COLUMN()+1)&lt;&gt;"",INDIRECT("'Question Sets'!"&amp;SUBSTITUTE(ADDRESS(1,COLUMN(Table_Question_Sets[[#Headers],[Output Calculation]]),4),"1","")&amp;COLUMN()+1),"")</f>
        <v/>
      </c>
      <c r="AF25" s="161" t="str">
        <f ca="1">IF(INDIRECT("'Question Sets'!"&amp;SUBSTITUTE(ADDRESS(1,COLUMN(Table_Question_Sets[[#Headers],[Output Calculation]]),4),"1","")&amp;COLUMN()+1)&lt;&gt;"",INDIRECT("'Question Sets'!"&amp;SUBSTITUTE(ADDRESS(1,COLUMN(Table_Question_Sets[[#Headers],[Output Calculation]]),4),"1","")&amp;COLUMN()+1),"")</f>
        <v/>
      </c>
      <c r="AG25" s="161" t="str">
        <f ca="1">IF(INDIRECT("'Question Sets'!"&amp;SUBSTITUTE(ADDRESS(1,COLUMN(Table_Question_Sets[[#Headers],[Output Calculation]]),4),"1","")&amp;COLUMN()+1)&lt;&gt;"",INDIRECT("'Question Sets'!"&amp;SUBSTITUTE(ADDRESS(1,COLUMN(Table_Question_Sets[[#Headers],[Output Calculation]]),4),"1","")&amp;COLUMN()+1),"")</f>
        <v/>
      </c>
      <c r="AH25" s="161" t="str">
        <f ca="1">IF(INDIRECT("'Question Sets'!"&amp;SUBSTITUTE(ADDRESS(1,COLUMN(Table_Question_Sets[[#Headers],[Output Calculation]]),4),"1","")&amp;COLUMN()+1)&lt;&gt;"",INDIRECT("'Question Sets'!"&amp;SUBSTITUTE(ADDRESS(1,COLUMN(Table_Question_Sets[[#Headers],[Output Calculation]]),4),"1","")&amp;COLUMN()+1),"")</f>
        <v/>
      </c>
      <c r="AI25" s="161" t="str">
        <f ca="1">IF(INDIRECT("'Question Sets'!"&amp;SUBSTITUTE(ADDRESS(1,COLUMN(Table_Question_Sets[[#Headers],[Output Calculation]]),4),"1","")&amp;COLUMN()+1)&lt;&gt;"",INDIRECT("'Question Sets'!"&amp;SUBSTITUTE(ADDRESS(1,COLUMN(Table_Question_Sets[[#Headers],[Output Calculation]]),4),"1","")&amp;COLUMN()+1),"")</f>
        <v/>
      </c>
      <c r="AJ25" s="161" t="str">
        <f ca="1">IF(INDIRECT("'Question Sets'!"&amp;SUBSTITUTE(ADDRESS(1,COLUMN(Table_Question_Sets[[#Headers],[Output Calculation]]),4),"1","")&amp;COLUMN()+1)&lt;&gt;"",INDIRECT("'Question Sets'!"&amp;SUBSTITUTE(ADDRESS(1,COLUMN(Table_Question_Sets[[#Headers],[Output Calculation]]),4),"1","")&amp;COLUMN()+1),"")</f>
        <v/>
      </c>
      <c r="AK25" s="161" t="str">
        <f ca="1">IF(INDIRECT("'Question Sets'!"&amp;SUBSTITUTE(ADDRESS(1,COLUMN(Table_Question_Sets[[#Headers],[Output Calculation]]),4),"1","")&amp;COLUMN()+1)&lt;&gt;"",INDIRECT("'Question Sets'!"&amp;SUBSTITUTE(ADDRESS(1,COLUMN(Table_Question_Sets[[#Headers],[Output Calculation]]),4),"1","")&amp;COLUMN()+1),"")</f>
        <v/>
      </c>
      <c r="AL25" s="161" t="str">
        <f ca="1">IF(INDIRECT("'Question Sets'!"&amp;SUBSTITUTE(ADDRESS(1,COLUMN(Table_Question_Sets[[#Headers],[Output Calculation]]),4),"1","")&amp;COLUMN()+1)&lt;&gt;"",INDIRECT("'Question Sets'!"&amp;SUBSTITUTE(ADDRESS(1,COLUMN(Table_Question_Sets[[#Headers],[Output Calculation]]),4),"1","")&amp;COLUMN()+1),"")</f>
        <v/>
      </c>
      <c r="AM25" s="161" t="str">
        <f ca="1">IF(INDIRECT("'Question Sets'!"&amp;SUBSTITUTE(ADDRESS(1,COLUMN(Table_Question_Sets[[#Headers],[Output Calculation]]),4),"1","")&amp;COLUMN()+1)&lt;&gt;"",INDIRECT("'Question Sets'!"&amp;SUBSTITUTE(ADDRESS(1,COLUMN(Table_Question_Sets[[#Headers],[Output Calculation]]),4),"1","")&amp;COLUMN()+1),"")</f>
        <v/>
      </c>
      <c r="AN25" s="161" t="str">
        <f ca="1">IF(INDIRECT("'Question Sets'!"&amp;SUBSTITUTE(ADDRESS(1,COLUMN(Table_Question_Sets[[#Headers],[Output Calculation]]),4),"1","")&amp;COLUMN()+1)&lt;&gt;"",INDIRECT("'Question Sets'!"&amp;SUBSTITUTE(ADDRESS(1,COLUMN(Table_Question_Sets[[#Headers],[Output Calculation]]),4),"1","")&amp;COLUMN()+1),"")</f>
        <v/>
      </c>
      <c r="AO25" s="161" t="str">
        <f ca="1">IF(INDIRECT("'Question Sets'!"&amp;SUBSTITUTE(ADDRESS(1,COLUMN(Table_Question_Sets[[#Headers],[Output Calculation]]),4),"1","")&amp;COLUMN()+1)&lt;&gt;"",INDIRECT("'Question Sets'!"&amp;SUBSTITUTE(ADDRESS(1,COLUMN(Table_Question_Sets[[#Headers],[Output Calculation]]),4),"1","")&amp;COLUMN()+1),"")</f>
        <v/>
      </c>
      <c r="AP25" s="161" t="str">
        <f ca="1">IF(INDIRECT("'Question Sets'!"&amp;SUBSTITUTE(ADDRESS(1,COLUMN(Table_Question_Sets[[#Headers],[Output Calculation]]),4),"1","")&amp;COLUMN()+1)&lt;&gt;"",INDIRECT("'Question Sets'!"&amp;SUBSTITUTE(ADDRESS(1,COLUMN(Table_Question_Sets[[#Headers],[Output Calculation]]),4),"1","")&amp;COLUMN()+1),"")</f>
        <v/>
      </c>
      <c r="AQ25" s="161" t="str">
        <f ca="1">IF(INDIRECT("'Question Sets'!"&amp;SUBSTITUTE(ADDRESS(1,COLUMN(Table_Question_Sets[[#Headers],[Output Calculation]]),4),"1","")&amp;COLUMN()+1)&lt;&gt;"",INDIRECT("'Question Sets'!"&amp;SUBSTITUTE(ADDRESS(1,COLUMN(Table_Question_Sets[[#Headers],[Output Calculation]]),4),"1","")&amp;COLUMN()+1),"")</f>
        <v/>
      </c>
      <c r="AR25" s="161" t="str">
        <f ca="1">IF(INDIRECT("'Question Sets'!"&amp;SUBSTITUTE(ADDRESS(1,COLUMN(Table_Question_Sets[[#Headers],[Output Calculation]]),4),"1","")&amp;COLUMN()+1)&lt;&gt;"",INDIRECT("'Question Sets'!"&amp;SUBSTITUTE(ADDRESS(1,COLUMN(Table_Question_Sets[[#Headers],[Output Calculation]]),4),"1","")&amp;COLUMN()+1),"")</f>
        <v/>
      </c>
      <c r="AS25" s="161" t="str">
        <f ca="1">IF(INDIRECT("'Question Sets'!"&amp;SUBSTITUTE(ADDRESS(1,COLUMN(Table_Question_Sets[[#Headers],[Output Calculation]]),4),"1","")&amp;COLUMN()+1)&lt;&gt;"",INDIRECT("'Question Sets'!"&amp;SUBSTITUTE(ADDRESS(1,COLUMN(Table_Question_Sets[[#Headers],[Output Calculation]]),4),"1","")&amp;COLUMN()+1),"")</f>
        <v/>
      </c>
      <c r="AT25" s="161" t="str">
        <f ca="1">IF(INDIRECT("'Question Sets'!"&amp;SUBSTITUTE(ADDRESS(1,COLUMN(Table_Question_Sets[[#Headers],[Output Calculation]]),4),"1","")&amp;COLUMN()+1)&lt;&gt;"",INDIRECT("'Question Sets'!"&amp;SUBSTITUTE(ADDRESS(1,COLUMN(Table_Question_Sets[[#Headers],[Output Calculation]]),4),"1","")&amp;COLUMN()+1),"")</f>
        <v/>
      </c>
      <c r="AU25" s="161" t="str">
        <f ca="1">IF(INDIRECT("'Question Sets'!"&amp;SUBSTITUTE(ADDRESS(1,COLUMN(Table_Question_Sets[[#Headers],[Output Calculation]]),4),"1","")&amp;COLUMN()+1)&lt;&gt;"",INDIRECT("'Question Sets'!"&amp;SUBSTITUTE(ADDRESS(1,COLUMN(Table_Question_Sets[[#Headers],[Output Calculation]]),4),"1","")&amp;COLUMN()+1),"")</f>
        <v/>
      </c>
      <c r="AV25" s="161" t="str">
        <f ca="1">IF(INDIRECT("'Question Sets'!"&amp;SUBSTITUTE(ADDRESS(1,COLUMN(Table_Question_Sets[[#Headers],[Output Calculation]]),4),"1","")&amp;COLUMN()+1)&lt;&gt;"",INDIRECT("'Question Sets'!"&amp;SUBSTITUTE(ADDRESS(1,COLUMN(Table_Question_Sets[[#Headers],[Output Calculation]]),4),"1","")&amp;COLUMN()+1),"")</f>
        <v/>
      </c>
      <c r="AW25" s="161" t="str">
        <f ca="1">IF(INDIRECT("'Question Sets'!"&amp;SUBSTITUTE(ADDRESS(1,COLUMN(Table_Question_Sets[[#Headers],[Output Calculation]]),4),"1","")&amp;COLUMN()+1)&lt;&gt;"",INDIRECT("'Question Sets'!"&amp;SUBSTITUTE(ADDRESS(1,COLUMN(Table_Question_Sets[[#Headers],[Output Calculation]]),4),"1","")&amp;COLUMN()+1),"")</f>
        <v/>
      </c>
      <c r="AX25" s="161" t="str">
        <f ca="1">IF(INDIRECT("'Question Sets'!"&amp;SUBSTITUTE(ADDRESS(1,COLUMN(Table_Question_Sets[[#Headers],[Output Calculation]]),4),"1","")&amp;COLUMN()+1)&lt;&gt;"",INDIRECT("'Question Sets'!"&amp;SUBSTITUTE(ADDRESS(1,COLUMN(Table_Question_Sets[[#Headers],[Output Calculation]]),4),"1","")&amp;COLUMN()+1),"")</f>
        <v/>
      </c>
      <c r="AY25" s="161" t="str">
        <f ca="1">IF(INDIRECT("'Question Sets'!"&amp;SUBSTITUTE(ADDRESS(1,COLUMN(Table_Question_Sets[[#Headers],[Output Calculation]]),4),"1","")&amp;COLUMN()+1)&lt;&gt;"",INDIRECT("'Question Sets'!"&amp;SUBSTITUTE(ADDRESS(1,COLUMN(Table_Question_Sets[[#Headers],[Output Calculation]]),4),"1","")&amp;COLUMN()+1),"")</f>
        <v/>
      </c>
      <c r="AZ25" s="161" t="str">
        <f ca="1">IF(INDIRECT("'Question Sets'!"&amp;SUBSTITUTE(ADDRESS(1,COLUMN(Table_Question_Sets[[#Headers],[Output Calculation]]),4),"1","")&amp;COLUMN()+1)&lt;&gt;"",INDIRECT("'Question Sets'!"&amp;SUBSTITUTE(ADDRESS(1,COLUMN(Table_Question_Sets[[#Headers],[Output Calculation]]),4),"1","")&amp;COLUMN()+1),"")</f>
        <v/>
      </c>
      <c r="BA25" s="161" t="str">
        <f ca="1">IF(INDIRECT("'Question Sets'!"&amp;SUBSTITUTE(ADDRESS(1,COLUMN(Table_Question_Sets[[#Headers],[Output Calculation]]),4),"1","")&amp;COLUMN()+1)&lt;&gt;"",INDIRECT("'Question Sets'!"&amp;SUBSTITUTE(ADDRESS(1,COLUMN(Table_Question_Sets[[#Headers],[Output Calculation]]),4),"1","")&amp;COLUMN()+1),"")</f>
        <v/>
      </c>
      <c r="BB25" s="153" t="s">
        <v>691</v>
      </c>
    </row>
    <row r="26" spans="2:54" ht="21" customHeight="1">
      <c r="B26" s="3" t="s">
        <v>708</v>
      </c>
      <c r="C26" s="153" t="s">
        <v>709</v>
      </c>
      <c r="D26" s="161" t="str">
        <f ca="1">_xlfn.TEXTJOIN("",TRUE,Table_Risk_1[Output Calculation])</f>
        <v>"settings":{"riskName":"Professional Indemnity","fieldCodePrefix":"PI"},"ratingFactors":{"transactionType":"Renewal","actualFees":"5000000","sumInsured":"1000000","policyStartDate":"30/04/2020","policyEndDate":"30/04/2021","effectiveRateYear":"2020","totalClaims":"1000","businessEndDate":"06/02/2020","runoffQuestion":"Yes","quoteState":""},"additionalRatingFactors":{"lastPremium":123,"totalClaimsAmount":4000},"checks":{"includeRisk":true,"hasActiveEndorsementTrigger":false},"premium":{"basePremium":16814.2892877084,"tableBasedPremium":21836.7393346862,"excessLoadedPremium":21836.7393346862,"endorsementAdjustedPremium":0,"runoffAdjustedPremium":12.3,"finalPremium":12.3,"premiumPercentACT":1,"premiumPercentNSW":0,"premiumPercentNT":0,"premiumPercentQLD":0,"premiumPercentSA":0,"premiumPercentTAS":0,"premiumPercentVIC":0,"premiumPercentWA":0,"premiumPercentOverseas":0},"rateApplicator":{"rateYearTableModifier":"_2020"},"premiumFactorCalculation":{"basePremiumFactor":16814.2892877084,"riskDiscountedPremium":16814.2892877084,"claimsCappedPremium":6153.84615384615,"premiumFactor":16814.2892877084},"weightDistribution":{"cadastralSurveying":1.3,"topographicalMapping":0,"civilEngineering":0,"structuralEngineering":0,"engineeringSurveying":0,"infrastructureDesign":0,"settingStructures":0,"landPlanning":0,"geotechnicalEngineering":0,"townPlanning":0,"geographicalInformationSystems":0,"projectManagement":0,"otherActivities":0,"totalWeightedCalculation":1.3},"baseCalculation":{"minimumPremium":1045,"squareAlgorithm":4808.20397132067,"100kPremium":6250.66516271686,"1MPremium":16814.2892877084},"riskDiscountCalculation":{"riskLevel":"None","discountRate":0,"discountAmount":0,"discounted1MPremium":16814.2892877084},"claimsLoadCalculation":{"businessYearEstablished":2021,"yearsInBusiness":-1,"adjustedYearsInBusiness":1,"claimsAmountEndorsed":4000,"totalClaims":4000,"claimsPremium":6153.84615384615,"claimsFree":42035.7232192709,"cappedClaimsPremium":6153.84615384615},"excessLoadDiscountCalculation":{"revisedExcess":15000,"feeBand":15000,"loadDiscountFactor":1,"loadDiscountPercent":0,"excessLoadDiscount":0},"endorsementAdjustments":{"additionalPremium":0,"loadingFactor":1,"loadingFactorAmount":0,"totalAdjustedPremium":0},"runoffCalculation":{"runoffEnabled":true,"runoffYears":1,"runoffDiscount":0.9,"lastPremiumEndorsed":123,"lastPremiumUsed":123,"runoffPremium":12.3},"proRataCalculation":{"periodDays":365,"daysInPeriod":365,"proRataFactor":1},"display":{"sumInsured":"$1,000,000.00","revisedExcess":"$15,000.00","aggregateLimit":"$4,000,000.00","extraExcess":"$15,000.00"},"statutoryRates":{"riskType":"Professional Indemnity","ESLApplicability":"Not Applicable","policyStartDate":43951,"ESLRate":0,"GSTRateACT":0.1,"GSTRateNSW":0.1,"GSTRateNT":0.1,"GSTRateQLD":0.1,"GSTRateSA":0.1,"GSTRateTAS":0.1,"GSTRateVIC":0.1,"GSTRateWA":0.1,"GSTRateOverseas":0.1,"SDRateACT":0,"SDRateNSW":0.05,"SDRateNT":0.1,"SDRateQLD":0.09,"SDRateSA":0.11,"SDRateTAS":0.1,"SDRateVIC":0.1,"SDRateWA":0.1,"SDRateOverseas":0},"payment":{"premium":12.3,"ESL":0,"GSTACT":1.23,"GSTNSW":0,"GSTNT":0,"GSTQLD":0,"GSTSA":0,"GSTTAS":0,"GSTVIC":0,"GSTWA":0,"GSTOverseas":0,"GST":1.23,"SDACT":0,"SDNSW":0,"SDNT":0,"SDQLD":0,"SDSA":0,"SDTAS":0,"SDVIC":0,"SDWA":0,"SDOverseas":0,"SD":0,"acsisMarkup":0,"acsisMarkupGST":0,"brokerFee":0,"brokerFeeGST":0,"total":13.53}</v>
      </c>
      <c r="E26" s="156"/>
      <c r="F26" s="156"/>
      <c r="G26" s="156"/>
      <c r="H26" s="156"/>
      <c r="I26" s="156"/>
      <c r="J26" s="156"/>
      <c r="K26" s="156"/>
      <c r="L26" s="156"/>
      <c r="M26" s="156"/>
      <c r="N26" s="156"/>
      <c r="O26" s="156"/>
      <c r="P26" s="156"/>
      <c r="Q26" s="156"/>
      <c r="R26" s="156"/>
      <c r="S26" s="156"/>
      <c r="T26" s="156"/>
      <c r="U26" s="156"/>
      <c r="V26" s="156"/>
      <c r="W26" s="156"/>
      <c r="X26" s="156"/>
      <c r="Y26" s="156"/>
      <c r="Z26" s="156"/>
      <c r="AA26" s="156"/>
      <c r="AB26" s="156"/>
      <c r="AC26" s="156"/>
      <c r="AD26" s="156"/>
      <c r="AE26" s="156"/>
      <c r="AF26" s="156"/>
      <c r="AG26" s="156"/>
      <c r="AH26" s="156"/>
      <c r="AI26" s="156"/>
      <c r="AJ26" s="156"/>
      <c r="AK26" s="156"/>
      <c r="AL26" s="156"/>
      <c r="AM26" s="156"/>
      <c r="AN26" s="156"/>
      <c r="AO26" s="156"/>
      <c r="AP26" s="156"/>
      <c r="AQ26" s="156"/>
      <c r="AR26" s="156"/>
      <c r="AS26" s="156"/>
      <c r="AT26" s="156"/>
      <c r="AU26" s="156"/>
      <c r="AV26" s="156"/>
      <c r="AW26" s="156"/>
      <c r="AX26" s="156"/>
      <c r="AY26" s="156"/>
      <c r="AZ26" s="156"/>
      <c r="BA26" s="156"/>
      <c r="BB26" s="153" t="s">
        <v>691</v>
      </c>
    </row>
    <row r="27" spans="2:54" ht="21" customHeight="1">
      <c r="B27" s="3" t="s">
        <v>710</v>
      </c>
      <c r="C27" s="153" t="s">
        <v>711</v>
      </c>
      <c r="D27" s="161" t="str">
        <f ca="1">_xlfn.TEXTJOIN("",TRUE,Table_Risk_2[Output Calculation])</f>
        <v>"settings":{"riskName":"Else","fieldCodePrefix":"E"},"ratingFactors":{"policyStartDate":"30/04/2020"},"checks":{"includeRisk":false},"premium":{"propertyCover":0,"travelCover":0,"basePremium":0,"premiumPercentACT":1,"premiumPercentNSW":0,"premiumPercentNT":0,"premiumPercentQLD":0,"premiumPercentSA":0,"premiumPercentTAS":0,"premiumPercentVIC":0,"premiumPercentWA":0},"other":{"something":"Val"},"statutoryRates":{"riskType":"Professional Indemnity","ESLApplicability":"Applicable","policyStartDate":43951,"ESLRate":0.3,"GSTRate":0,"SDRateACT":0,"SDRateNSW":0.05,"SDRateNT":0.1,"SDRateQLD":0.09,"SDRateSA":0.11,"SDRateTAS":0.1,"SDRateVIC":0.1,"SDRateWA":0.1},"payment":{"premium":0,"ESL":0,"GST":0,"SDACT":0,"SDNSW":0,"SDNT":0,"SDQLD":0,"SDSA":0,"SDTAS":0,"SDVIC":0,"SDWA":0,"total":0}</v>
      </c>
      <c r="E27" s="156"/>
      <c r="F27" s="156"/>
      <c r="G27" s="156"/>
      <c r="H27" s="156"/>
      <c r="I27" s="156"/>
      <c r="J27" s="156"/>
      <c r="K27" s="156"/>
      <c r="L27" s="156"/>
      <c r="M27" s="156"/>
      <c r="N27" s="156"/>
      <c r="O27" s="156"/>
      <c r="P27" s="156"/>
      <c r="Q27" s="156"/>
      <c r="R27" s="156"/>
      <c r="S27" s="156"/>
      <c r="T27" s="156"/>
      <c r="U27" s="156"/>
      <c r="V27" s="156"/>
      <c r="W27" s="156"/>
      <c r="X27" s="156"/>
      <c r="Y27" s="156"/>
      <c r="Z27" s="156"/>
      <c r="AA27" s="156"/>
      <c r="AB27" s="156"/>
      <c r="AC27" s="156"/>
      <c r="AD27" s="156"/>
      <c r="AE27" s="156"/>
      <c r="AF27" s="156"/>
      <c r="AG27" s="156"/>
      <c r="AH27" s="156"/>
      <c r="AI27" s="156"/>
      <c r="AJ27" s="156"/>
      <c r="AK27" s="156"/>
      <c r="AL27" s="156"/>
      <c r="AM27" s="156"/>
      <c r="AN27" s="156"/>
      <c r="AO27" s="156"/>
      <c r="AP27" s="156"/>
      <c r="AQ27" s="156"/>
      <c r="AR27" s="156"/>
      <c r="AS27" s="156"/>
      <c r="AT27" s="156"/>
      <c r="AU27" s="156"/>
      <c r="AV27" s="156"/>
      <c r="AW27" s="156"/>
      <c r="AX27" s="156"/>
      <c r="AY27" s="156"/>
      <c r="AZ27" s="156"/>
      <c r="BA27" s="156"/>
      <c r="BB27" s="153" t="s">
        <v>691</v>
      </c>
    </row>
    <row r="28" spans="2:54" ht="21" customHeight="1">
      <c r="B28" s="3" t="s">
        <v>184</v>
      </c>
      <c r="C28" s="153" t="s">
        <v>696</v>
      </c>
      <c r="D28" s="161" t="str">
        <f ca="1">IF(INDIRECT("'Triggers'!"&amp;SUBSTITUTE(ADDRESS(1,COLUMN(Table_Triggers[[#Headers],[Output Calculation]]),4),"1","")&amp;COLUMN()+1)&lt;&gt;"",INDIRECT("'Triggers'!"&amp;SUBSTITUTE(ADDRESS(1,COLUMN(Table_Triggers[[#Headers],[Output Calculation]]),4),"1","")&amp;COLUMN()+1),"")</f>
        <v>"review":{"forReview":true},</v>
      </c>
      <c r="E28" s="161" t="str">
        <f ca="1">IF(INDIRECT("'Triggers'!"&amp;SUBSTITUTE(ADDRESS(1,COLUMN(Table_Triggers[[#Headers],[Output Calculation]]),4),"1","")&amp;COLUMN()+1)&lt;&gt;"",INDIRECT("'Triggers'!"&amp;SUBSTITUTE(ADDRESS(1,COLUMN(Table_Triggers[[#Headers],[Output Calculation]]),4),"1","")&amp;COLUMN()+1),"")</f>
        <v>"endorsement":{"totalClaims":false,"actualFees":false,"overseas":false,"sumInsured":false,"structuralEngineering":false,"geotechnicalEngineering":false,"otherActivities":false},</v>
      </c>
      <c r="F28" s="161" t="str">
        <f ca="1">IF(INDIRECT("'Triggers'!"&amp;SUBSTITUTE(ADDRESS(1,COLUMN(Table_Triggers[[#Headers],[Output Calculation]]),4),"1","")&amp;COLUMN()+1)&lt;&gt;"",INDIRECT("'Triggers'!"&amp;SUBSTITUTE(ADDRESS(1,COLUMN(Table_Triggers[[#Headers],[Output Calculation]]),4),"1","")&amp;COLUMN()+1),"")</f>
        <v>"decline":{},</v>
      </c>
      <c r="G28" s="161" t="str">
        <f ca="1">IF(INDIRECT("'Triggers'!"&amp;SUBSTITUTE(ADDRESS(1,COLUMN(Table_Triggers[[#Headers],[Output Calculation]]),4),"1","")&amp;COLUMN()+1)&lt;&gt;"",INDIRECT("'Triggers'!"&amp;SUBSTITUTE(ADDRESS(1,COLUMN(Table_Triggers[[#Headers],[Output Calculation]]),4),"1","")&amp;COLUMN()+1),"")</f>
        <v>"error":{},</v>
      </c>
      <c r="H28" s="161" t="str">
        <f ca="1">IF(INDIRECT("'Triggers'!"&amp;SUBSTITUTE(ADDRESS(1,COLUMN(Table_Triggers[[#Headers],[Output Calculation]]),4),"1","")&amp;COLUMN()+1)&lt;&gt;"",INDIRECT("'Triggers'!"&amp;SUBSTITUTE(ADDRESS(1,COLUMN(Table_Triggers[[#Headers],[Output Calculation]]),4),"1","")&amp;COLUMN()+1),"")</f>
        <v/>
      </c>
      <c r="I28" s="161" t="str">
        <f ca="1">IF(INDIRECT("'Triggers'!"&amp;SUBSTITUTE(ADDRESS(1,COLUMN(Table_Triggers[[#Headers],[Output Calculation]]),4),"1","")&amp;COLUMN()+1)&lt;&gt;"",INDIRECT("'Triggers'!"&amp;SUBSTITUTE(ADDRESS(1,COLUMN(Table_Triggers[[#Headers],[Output Calculation]]),4),"1","")&amp;COLUMN()+1),"")</f>
        <v/>
      </c>
      <c r="J28" s="161" t="str">
        <f ca="1">IF(INDIRECT("'Triggers'!"&amp;SUBSTITUTE(ADDRESS(1,COLUMN(Table_Triggers[[#Headers],[Output Calculation]]),4),"1","")&amp;COLUMN()+1)&lt;&gt;"",INDIRECT("'Triggers'!"&amp;SUBSTITUTE(ADDRESS(1,COLUMN(Table_Triggers[[#Headers],[Output Calculation]]),4),"1","")&amp;COLUMN()+1),"")</f>
        <v/>
      </c>
      <c r="K28" s="161" t="str">
        <f ca="1">IF(INDIRECT("'Triggers'!"&amp;SUBSTITUTE(ADDRESS(1,COLUMN(Table_Triggers[[#Headers],[Output Calculation]]),4),"1","")&amp;COLUMN()+1)&lt;&gt;"",INDIRECT("'Triggers'!"&amp;SUBSTITUTE(ADDRESS(1,COLUMN(Table_Triggers[[#Headers],[Output Calculation]]),4),"1","")&amp;COLUMN()+1),"")</f>
        <v/>
      </c>
      <c r="L28" s="161" t="str">
        <f ca="1">IF(INDIRECT("'Triggers'!"&amp;SUBSTITUTE(ADDRESS(1,COLUMN(Table_Triggers[[#Headers],[Output Calculation]]),4),"1","")&amp;COLUMN()+1)&lt;&gt;"",INDIRECT("'Triggers'!"&amp;SUBSTITUTE(ADDRESS(1,COLUMN(Table_Triggers[[#Headers],[Output Calculation]]),4),"1","")&amp;COLUMN()+1),"")</f>
        <v/>
      </c>
      <c r="M28" s="161" t="str">
        <f ca="1">IF(INDIRECT("'Triggers'!"&amp;SUBSTITUTE(ADDRESS(1,COLUMN(Table_Triggers[[#Headers],[Output Calculation]]),4),"1","")&amp;COLUMN()+1)&lt;&gt;"",INDIRECT("'Triggers'!"&amp;SUBSTITUTE(ADDRESS(1,COLUMN(Table_Triggers[[#Headers],[Output Calculation]]),4),"1","")&amp;COLUMN()+1),"")</f>
        <v/>
      </c>
      <c r="N28" s="161" t="str">
        <f ca="1">IF(INDIRECT("'Triggers'!"&amp;SUBSTITUTE(ADDRESS(1,COLUMN(Table_Triggers[[#Headers],[Output Calculation]]),4),"1","")&amp;COLUMN()+1)&lt;&gt;"",INDIRECT("'Triggers'!"&amp;SUBSTITUTE(ADDRESS(1,COLUMN(Table_Triggers[[#Headers],[Output Calculation]]),4),"1","")&amp;COLUMN()+1),"")</f>
        <v/>
      </c>
      <c r="O28" s="161" t="str">
        <f ca="1">IF(INDIRECT("'Triggers'!"&amp;SUBSTITUTE(ADDRESS(1,COLUMN(Table_Triggers[[#Headers],[Output Calculation]]),4),"1","")&amp;COLUMN()+1)&lt;&gt;"",INDIRECT("'Triggers'!"&amp;SUBSTITUTE(ADDRESS(1,COLUMN(Table_Triggers[[#Headers],[Output Calculation]]),4),"1","")&amp;COLUMN()+1),"")</f>
        <v/>
      </c>
      <c r="P28" s="161" t="str">
        <f ca="1">IF(INDIRECT("'Triggers'!"&amp;SUBSTITUTE(ADDRESS(1,COLUMN(Table_Triggers[[#Headers],[Output Calculation]]),4),"1","")&amp;COLUMN()+1)&lt;&gt;"",INDIRECT("'Triggers'!"&amp;SUBSTITUTE(ADDRESS(1,COLUMN(Table_Triggers[[#Headers],[Output Calculation]]),4),"1","")&amp;COLUMN()+1),"")</f>
        <v/>
      </c>
      <c r="Q28" s="161" t="str">
        <f ca="1">IF(INDIRECT("'Triggers'!"&amp;SUBSTITUTE(ADDRESS(1,COLUMN(Table_Triggers[[#Headers],[Output Calculation]]),4),"1","")&amp;COLUMN()+1)&lt;&gt;"",INDIRECT("'Triggers'!"&amp;SUBSTITUTE(ADDRESS(1,COLUMN(Table_Triggers[[#Headers],[Output Calculation]]),4),"1","")&amp;COLUMN()+1),"")</f>
        <v/>
      </c>
      <c r="R28" s="161" t="str">
        <f ca="1">IF(INDIRECT("'Triggers'!"&amp;SUBSTITUTE(ADDRESS(1,COLUMN(Table_Triggers[[#Headers],[Output Calculation]]),4),"1","")&amp;COLUMN()+1)&lt;&gt;"",INDIRECT("'Triggers'!"&amp;SUBSTITUTE(ADDRESS(1,COLUMN(Table_Triggers[[#Headers],[Output Calculation]]),4),"1","")&amp;COLUMN()+1),"")</f>
        <v/>
      </c>
      <c r="S28" s="161" t="str">
        <f ca="1">IF(INDIRECT("'Triggers'!"&amp;SUBSTITUTE(ADDRESS(1,COLUMN(Table_Triggers[[#Headers],[Output Calculation]]),4),"1","")&amp;COLUMN()+1)&lt;&gt;"",INDIRECT("'Triggers'!"&amp;SUBSTITUTE(ADDRESS(1,COLUMN(Table_Triggers[[#Headers],[Output Calculation]]),4),"1","")&amp;COLUMN()+1),"")</f>
        <v/>
      </c>
      <c r="T28" s="161" t="str">
        <f ca="1">IF(INDIRECT("'Triggers'!"&amp;SUBSTITUTE(ADDRESS(1,COLUMN(Table_Triggers[[#Headers],[Output Calculation]]),4),"1","")&amp;COLUMN()+1)&lt;&gt;"",INDIRECT("'Triggers'!"&amp;SUBSTITUTE(ADDRESS(1,COLUMN(Table_Triggers[[#Headers],[Output Calculation]]),4),"1","")&amp;COLUMN()+1),"")</f>
        <v/>
      </c>
      <c r="U28" s="161" t="str">
        <f ca="1">IF(INDIRECT("'Triggers'!"&amp;SUBSTITUTE(ADDRESS(1,COLUMN(Table_Triggers[[#Headers],[Output Calculation]]),4),"1","")&amp;COLUMN()+1)&lt;&gt;"",INDIRECT("'Triggers'!"&amp;SUBSTITUTE(ADDRESS(1,COLUMN(Table_Triggers[[#Headers],[Output Calculation]]),4),"1","")&amp;COLUMN()+1),"")</f>
        <v/>
      </c>
      <c r="V28" s="161" t="str">
        <f ca="1">IF(INDIRECT("'Triggers'!"&amp;SUBSTITUTE(ADDRESS(1,COLUMN(Table_Triggers[[#Headers],[Output Calculation]]),4),"1","")&amp;COLUMN()+1)&lt;&gt;"",INDIRECT("'Triggers'!"&amp;SUBSTITUTE(ADDRESS(1,COLUMN(Table_Triggers[[#Headers],[Output Calculation]]),4),"1","")&amp;COLUMN()+1),"")</f>
        <v/>
      </c>
      <c r="W28" s="161" t="str">
        <f ca="1">IF(INDIRECT("'Triggers'!"&amp;SUBSTITUTE(ADDRESS(1,COLUMN(Table_Triggers[[#Headers],[Output Calculation]]),4),"1","")&amp;COLUMN()+1)&lt;&gt;"",INDIRECT("'Triggers'!"&amp;SUBSTITUTE(ADDRESS(1,COLUMN(Table_Triggers[[#Headers],[Output Calculation]]),4),"1","")&amp;COLUMN()+1),"")</f>
        <v/>
      </c>
      <c r="X28" s="161" t="str">
        <f ca="1">IF(INDIRECT("'Triggers'!"&amp;SUBSTITUTE(ADDRESS(1,COLUMN(Table_Triggers[[#Headers],[Output Calculation]]),4),"1","")&amp;COLUMN()+1)&lt;&gt;"",INDIRECT("'Triggers'!"&amp;SUBSTITUTE(ADDRESS(1,COLUMN(Table_Triggers[[#Headers],[Output Calculation]]),4),"1","")&amp;COLUMN()+1),"")</f>
        <v/>
      </c>
      <c r="Y28" s="161" t="str">
        <f ca="1">IF(INDIRECT("'Triggers'!"&amp;SUBSTITUTE(ADDRESS(1,COLUMN(Table_Triggers[[#Headers],[Output Calculation]]),4),"1","")&amp;COLUMN()+1)&lt;&gt;"",INDIRECT("'Triggers'!"&amp;SUBSTITUTE(ADDRESS(1,COLUMN(Table_Triggers[[#Headers],[Output Calculation]]),4),"1","")&amp;COLUMN()+1),"")</f>
        <v/>
      </c>
      <c r="Z28" s="161" t="str">
        <f ca="1">IF(INDIRECT("'Triggers'!"&amp;SUBSTITUTE(ADDRESS(1,COLUMN(Table_Triggers[[#Headers],[Output Calculation]]),4),"1","")&amp;COLUMN()+1)&lt;&gt;"",INDIRECT("'Triggers'!"&amp;SUBSTITUTE(ADDRESS(1,COLUMN(Table_Triggers[[#Headers],[Output Calculation]]),4),"1","")&amp;COLUMN()+1),"")</f>
        <v/>
      </c>
      <c r="AA28" s="161" t="str">
        <f ca="1">IF(INDIRECT("'Triggers'!"&amp;SUBSTITUTE(ADDRESS(1,COLUMN(Table_Triggers[[#Headers],[Output Calculation]]),4),"1","")&amp;COLUMN()+1)&lt;&gt;"",INDIRECT("'Triggers'!"&amp;SUBSTITUTE(ADDRESS(1,COLUMN(Table_Triggers[[#Headers],[Output Calculation]]),4),"1","")&amp;COLUMN()+1),"")</f>
        <v/>
      </c>
      <c r="AB28" s="161" t="str">
        <f ca="1">IF(INDIRECT("'Triggers'!"&amp;SUBSTITUTE(ADDRESS(1,COLUMN(Table_Triggers[[#Headers],[Output Calculation]]),4),"1","")&amp;COLUMN()+1)&lt;&gt;"",INDIRECT("'Triggers'!"&amp;SUBSTITUTE(ADDRESS(1,COLUMN(Table_Triggers[[#Headers],[Output Calculation]]),4),"1","")&amp;COLUMN()+1),"")</f>
        <v/>
      </c>
      <c r="AC28" s="161" t="str">
        <f ca="1">IF(INDIRECT("'Triggers'!"&amp;SUBSTITUTE(ADDRESS(1,COLUMN(Table_Triggers[[#Headers],[Output Calculation]]),4),"1","")&amp;COLUMN()+1)&lt;&gt;"",INDIRECT("'Triggers'!"&amp;SUBSTITUTE(ADDRESS(1,COLUMN(Table_Triggers[[#Headers],[Output Calculation]]),4),"1","")&amp;COLUMN()+1),"")</f>
        <v/>
      </c>
      <c r="AD28" s="161" t="str">
        <f ca="1">IF(INDIRECT("'Triggers'!"&amp;SUBSTITUTE(ADDRESS(1,COLUMN(Table_Triggers[[#Headers],[Output Calculation]]),4),"1","")&amp;COLUMN()+1)&lt;&gt;"",INDIRECT("'Triggers'!"&amp;SUBSTITUTE(ADDRESS(1,COLUMN(Table_Triggers[[#Headers],[Output Calculation]]),4),"1","")&amp;COLUMN()+1),"")</f>
        <v/>
      </c>
      <c r="AE28" s="161" t="str">
        <f ca="1">IF(INDIRECT("'Triggers'!"&amp;SUBSTITUTE(ADDRESS(1,COLUMN(Table_Triggers[[#Headers],[Output Calculation]]),4),"1","")&amp;COLUMN()+1)&lt;&gt;"",INDIRECT("'Triggers'!"&amp;SUBSTITUTE(ADDRESS(1,COLUMN(Table_Triggers[[#Headers],[Output Calculation]]),4),"1","")&amp;COLUMN()+1),"")</f>
        <v/>
      </c>
      <c r="AF28" s="161" t="str">
        <f ca="1">IF(INDIRECT("'Triggers'!"&amp;SUBSTITUTE(ADDRESS(1,COLUMN(Table_Triggers[[#Headers],[Output Calculation]]),4),"1","")&amp;COLUMN()+1)&lt;&gt;"",INDIRECT("'Triggers'!"&amp;SUBSTITUTE(ADDRESS(1,COLUMN(Table_Triggers[[#Headers],[Output Calculation]]),4),"1","")&amp;COLUMN()+1),"")</f>
        <v/>
      </c>
      <c r="AG28" s="161" t="str">
        <f ca="1">IF(INDIRECT("'Triggers'!"&amp;SUBSTITUTE(ADDRESS(1,COLUMN(Table_Triggers[[#Headers],[Output Calculation]]),4),"1","")&amp;COLUMN()+1)&lt;&gt;"",INDIRECT("'Triggers'!"&amp;SUBSTITUTE(ADDRESS(1,COLUMN(Table_Triggers[[#Headers],[Output Calculation]]),4),"1","")&amp;COLUMN()+1),"")</f>
        <v/>
      </c>
      <c r="AH28" s="161" t="str">
        <f ca="1">IF(INDIRECT("'Triggers'!"&amp;SUBSTITUTE(ADDRESS(1,COLUMN(Table_Triggers[[#Headers],[Output Calculation]]),4),"1","")&amp;COLUMN()+1)&lt;&gt;"",INDIRECT("'Triggers'!"&amp;SUBSTITUTE(ADDRESS(1,COLUMN(Table_Triggers[[#Headers],[Output Calculation]]),4),"1","")&amp;COLUMN()+1),"")</f>
        <v/>
      </c>
      <c r="AI28" s="161" t="str">
        <f ca="1">IF(INDIRECT("'Triggers'!"&amp;SUBSTITUTE(ADDRESS(1,COLUMN(Table_Triggers[[#Headers],[Output Calculation]]),4),"1","")&amp;COLUMN()+1)&lt;&gt;"",INDIRECT("'Triggers'!"&amp;SUBSTITUTE(ADDRESS(1,COLUMN(Table_Triggers[[#Headers],[Output Calculation]]),4),"1","")&amp;COLUMN()+1),"")</f>
        <v/>
      </c>
      <c r="AJ28" s="161" t="str">
        <f ca="1">IF(INDIRECT("'Triggers'!"&amp;SUBSTITUTE(ADDRESS(1,COLUMN(Table_Triggers[[#Headers],[Output Calculation]]),4),"1","")&amp;COLUMN()+1)&lt;&gt;"",INDIRECT("'Triggers'!"&amp;SUBSTITUTE(ADDRESS(1,COLUMN(Table_Triggers[[#Headers],[Output Calculation]]),4),"1","")&amp;COLUMN()+1),"")</f>
        <v/>
      </c>
      <c r="AK28" s="161" t="str">
        <f ca="1">IF(INDIRECT("'Triggers'!"&amp;SUBSTITUTE(ADDRESS(1,COLUMN(Table_Triggers[[#Headers],[Output Calculation]]),4),"1","")&amp;COLUMN()+1)&lt;&gt;"",INDIRECT("'Triggers'!"&amp;SUBSTITUTE(ADDRESS(1,COLUMN(Table_Triggers[[#Headers],[Output Calculation]]),4),"1","")&amp;COLUMN()+1),"")</f>
        <v/>
      </c>
      <c r="AL28" s="161" t="str">
        <f ca="1">IF(INDIRECT("'Triggers'!"&amp;SUBSTITUTE(ADDRESS(1,COLUMN(Table_Triggers[[#Headers],[Output Calculation]]),4),"1","")&amp;COLUMN()+1)&lt;&gt;"",INDIRECT("'Triggers'!"&amp;SUBSTITUTE(ADDRESS(1,COLUMN(Table_Triggers[[#Headers],[Output Calculation]]),4),"1","")&amp;COLUMN()+1),"")</f>
        <v/>
      </c>
      <c r="AM28" s="161" t="str">
        <f ca="1">IF(INDIRECT("'Triggers'!"&amp;SUBSTITUTE(ADDRESS(1,COLUMN(Table_Triggers[[#Headers],[Output Calculation]]),4),"1","")&amp;COLUMN()+1)&lt;&gt;"",INDIRECT("'Triggers'!"&amp;SUBSTITUTE(ADDRESS(1,COLUMN(Table_Triggers[[#Headers],[Output Calculation]]),4),"1","")&amp;COLUMN()+1),"")</f>
        <v/>
      </c>
      <c r="AN28" s="161" t="str">
        <f ca="1">IF(INDIRECT("'Triggers'!"&amp;SUBSTITUTE(ADDRESS(1,COLUMN(Table_Triggers[[#Headers],[Output Calculation]]),4),"1","")&amp;COLUMN()+1)&lt;&gt;"",INDIRECT("'Triggers'!"&amp;SUBSTITUTE(ADDRESS(1,COLUMN(Table_Triggers[[#Headers],[Output Calculation]]),4),"1","")&amp;COLUMN()+1),"")</f>
        <v/>
      </c>
      <c r="AO28" s="161" t="str">
        <f ca="1">IF(INDIRECT("'Triggers'!"&amp;SUBSTITUTE(ADDRESS(1,COLUMN(Table_Triggers[[#Headers],[Output Calculation]]),4),"1","")&amp;COLUMN()+1)&lt;&gt;"",INDIRECT("'Triggers'!"&amp;SUBSTITUTE(ADDRESS(1,COLUMN(Table_Triggers[[#Headers],[Output Calculation]]),4),"1","")&amp;COLUMN()+1),"")</f>
        <v/>
      </c>
      <c r="AP28" s="161" t="str">
        <f ca="1">IF(INDIRECT("'Triggers'!"&amp;SUBSTITUTE(ADDRESS(1,COLUMN(Table_Triggers[[#Headers],[Output Calculation]]),4),"1","")&amp;COLUMN()+1)&lt;&gt;"",INDIRECT("'Triggers'!"&amp;SUBSTITUTE(ADDRESS(1,COLUMN(Table_Triggers[[#Headers],[Output Calculation]]),4),"1","")&amp;COLUMN()+1),"")</f>
        <v/>
      </c>
      <c r="AQ28" s="161" t="str">
        <f ca="1">IF(INDIRECT("'Triggers'!"&amp;SUBSTITUTE(ADDRESS(1,COLUMN(Table_Triggers[[#Headers],[Output Calculation]]),4),"1","")&amp;COLUMN()+1)&lt;&gt;"",INDIRECT("'Triggers'!"&amp;SUBSTITUTE(ADDRESS(1,COLUMN(Table_Triggers[[#Headers],[Output Calculation]]),4),"1","")&amp;COLUMN()+1),"")</f>
        <v/>
      </c>
      <c r="AR28" s="161" t="str">
        <f ca="1">IF(INDIRECT("'Triggers'!"&amp;SUBSTITUTE(ADDRESS(1,COLUMN(Table_Triggers[[#Headers],[Output Calculation]]),4),"1","")&amp;COLUMN()+1)&lt;&gt;"",INDIRECT("'Triggers'!"&amp;SUBSTITUTE(ADDRESS(1,COLUMN(Table_Triggers[[#Headers],[Output Calculation]]),4),"1","")&amp;COLUMN()+1),"")</f>
        <v/>
      </c>
      <c r="AS28" s="161" t="str">
        <f ca="1">IF(INDIRECT("'Triggers'!"&amp;SUBSTITUTE(ADDRESS(1,COLUMN(Table_Triggers[[#Headers],[Output Calculation]]),4),"1","")&amp;COLUMN()+1)&lt;&gt;"",INDIRECT("'Triggers'!"&amp;SUBSTITUTE(ADDRESS(1,COLUMN(Table_Triggers[[#Headers],[Output Calculation]]),4),"1","")&amp;COLUMN()+1),"")</f>
        <v/>
      </c>
      <c r="AT28" s="161" t="str">
        <f ca="1">IF(INDIRECT("'Triggers'!"&amp;SUBSTITUTE(ADDRESS(1,COLUMN(Table_Triggers[[#Headers],[Output Calculation]]),4),"1","")&amp;COLUMN()+1)&lt;&gt;"",INDIRECT("'Triggers'!"&amp;SUBSTITUTE(ADDRESS(1,COLUMN(Table_Triggers[[#Headers],[Output Calculation]]),4),"1","")&amp;COLUMN()+1),"")</f>
        <v/>
      </c>
      <c r="AU28" s="161" t="str">
        <f ca="1">IF(INDIRECT("'Triggers'!"&amp;SUBSTITUTE(ADDRESS(1,COLUMN(Table_Triggers[[#Headers],[Output Calculation]]),4),"1","")&amp;COLUMN()+1)&lt;&gt;"",INDIRECT("'Triggers'!"&amp;SUBSTITUTE(ADDRESS(1,COLUMN(Table_Triggers[[#Headers],[Output Calculation]]),4),"1","")&amp;COLUMN()+1),"")</f>
        <v/>
      </c>
      <c r="AV28" s="161" t="str">
        <f ca="1">IF(INDIRECT("'Triggers'!"&amp;SUBSTITUTE(ADDRESS(1,COLUMN(Table_Triggers[[#Headers],[Output Calculation]]),4),"1","")&amp;COLUMN()+1)&lt;&gt;"",INDIRECT("'Triggers'!"&amp;SUBSTITUTE(ADDRESS(1,COLUMN(Table_Triggers[[#Headers],[Output Calculation]]),4),"1","")&amp;COLUMN()+1),"")</f>
        <v/>
      </c>
      <c r="AW28" s="161" t="str">
        <f ca="1">IF(INDIRECT("'Triggers'!"&amp;SUBSTITUTE(ADDRESS(1,COLUMN(Table_Triggers[[#Headers],[Output Calculation]]),4),"1","")&amp;COLUMN()+1)&lt;&gt;"",INDIRECT("'Triggers'!"&amp;SUBSTITUTE(ADDRESS(1,COLUMN(Table_Triggers[[#Headers],[Output Calculation]]),4),"1","")&amp;COLUMN()+1),"")</f>
        <v/>
      </c>
      <c r="AX28" s="161" t="str">
        <f ca="1">IF(INDIRECT("'Triggers'!"&amp;SUBSTITUTE(ADDRESS(1,COLUMN(Table_Triggers[[#Headers],[Output Calculation]]),4),"1","")&amp;COLUMN()+1)&lt;&gt;"",INDIRECT("'Triggers'!"&amp;SUBSTITUTE(ADDRESS(1,COLUMN(Table_Triggers[[#Headers],[Output Calculation]]),4),"1","")&amp;COLUMN()+1),"")</f>
        <v/>
      </c>
      <c r="AY28" s="161" t="str">
        <f ca="1">IF(INDIRECT("'Triggers'!"&amp;SUBSTITUTE(ADDRESS(1,COLUMN(Table_Triggers[[#Headers],[Output Calculation]]),4),"1","")&amp;COLUMN()+1)&lt;&gt;"",INDIRECT("'Triggers'!"&amp;SUBSTITUTE(ADDRESS(1,COLUMN(Table_Triggers[[#Headers],[Output Calculation]]),4),"1","")&amp;COLUMN()+1),"")</f>
        <v/>
      </c>
      <c r="AZ28" s="161" t="str">
        <f ca="1">IF(INDIRECT("'Triggers'!"&amp;SUBSTITUTE(ADDRESS(1,COLUMN(Table_Triggers[[#Headers],[Output Calculation]]),4),"1","")&amp;COLUMN()+1)&lt;&gt;"",INDIRECT("'Triggers'!"&amp;SUBSTITUTE(ADDRESS(1,COLUMN(Table_Triggers[[#Headers],[Output Calculation]]),4),"1","")&amp;COLUMN()+1),"")</f>
        <v/>
      </c>
      <c r="BA28" s="161" t="str">
        <f ca="1">IF(INDIRECT("'Triggers'!"&amp;SUBSTITUTE(ADDRESS(1,COLUMN(Table_Triggers[[#Headers],[Output Calculation]]),4),"1","")&amp;COLUMN()+1)&lt;&gt;"",INDIRECT("'Triggers'!"&amp;SUBSTITUTE(ADDRESS(1,COLUMN(Table_Triggers[[#Headers],[Output Calculation]]),4),"1","")&amp;COLUMN()+1),"")</f>
        <v/>
      </c>
      <c r="BB28" s="153" t="s">
        <v>691</v>
      </c>
    </row>
    <row r="29" spans="2:54" ht="21" customHeight="1">
      <c r="B29" s="3" t="s">
        <v>208</v>
      </c>
      <c r="C29" s="153" t="s">
        <v>712</v>
      </c>
      <c r="D29" s="161" t="str">
        <f ca="1" xml:space="preserve">
"""outputVersion"": 2,"&amp;
"""priceComponents"": {"&amp;
"""basePremium"": """&amp;TEXT(Table_Premium_Breakdown[[#Totals],[Base Premium]],"$#,##0.00")&amp;""","&amp;
"""ESL"": """&amp;TEXT(Table_Premium_Breakdown[[#Totals],[ESL]],"$#,##0.00")&amp;""","&amp;
"""premiumGST"": """&amp;TEXT(SUM(Totals!E8:E11),"$#,##0.00")&amp;""","&amp;
"""stampDutyACT"": """&amp;TEXT(Table_Premium_Breakdown[[#Totals],[SD ACT]],"$#,##0.00")&amp;""","&amp;
"""stampDutyNSW"": """&amp;TEXT(Table_Premium_Breakdown[[#Totals],[SD NSW]],"$#,##0.00")&amp;""","&amp;
"""stampDutyNT"": """&amp;TEXT(Table_Premium_Breakdown[[#Totals],[SD NT]],"$#,##0.00")&amp;""","&amp;
"""stampDutyQLD"": """&amp;TEXT(Table_Premium_Breakdown[[#Totals],[SD QLD]],"$#,##0.00")&amp;""","&amp;
"""stampDutySA"": """&amp;TEXT(Table_Premium_Breakdown[[#Totals],[SD SA]],"$#,##0.00")&amp;""","&amp;
"""stampDutyTAS"": """&amp;TEXT(Table_Premium_Breakdown[[#Totals],[SD TAS]],"$#,##0.00")&amp;""","&amp;
"""stampDutyVIC"": """&amp;TEXT(Table_Premium_Breakdown[[#Totals],[SD VIC]],"$#,##0.00")&amp;""","&amp;
"""stampDutyWA"": """&amp;TEXT(Table_Premium_Breakdown[[#Totals],[SD WA]],"$#,##0.00")&amp;""","&amp;
"""stampDutyTotal"": """&amp;TEXT(Table_Premium_Breakdown[[#Totals],[SD Total]],"$#,##0.00")&amp;""","&amp;
"""totalPremium"": """&amp;TEXT(SUM(Totals!P8:P11),"$#,##0.00")&amp;""","&amp;
"""commission"": """&amp;TEXT(Totals!C28,"$#,##0.00")&amp;""","&amp;
"""commissionGST"": """&amp;TEXT(Totals!C28*0.1,"$#,##0.00")&amp;""","&amp;
"""brokerFee"": """&amp;TEXT(Totals!O13,"$#,##0.00")&amp;""","&amp;
"""brokerFeeGST"": """&amp;TEXT(Totals!E13,"$#,##0.00")&amp;""","&amp;
"""underwriterFee"": """&amp;TEXT(Totals!O14,"$#,##0.00")&amp;""","&amp;
"""underwriterFeeGST"": """&amp;TEXT(Totals!E14,"$#,##0.00")&amp;""","&amp;
"""interest"": """&amp;TEXT(Table_Premium_Breakdown[[#Totals],[Interest]],"$#,##0.00")&amp;""","&amp;
"""merchantFees"": """&amp;TEXT(Table_Premium_Breakdown[[#Totals],[Merchant Fees]],"$#,##0.00")&amp;""","&amp;
"""transactionCosts"": """&amp;TEXT(Table_Premium_Breakdown[[#Totals],[Transaction Costs]],"$#,##0.00")&amp;""","&amp;
"""totalGST"": """&amp;TEXT(Table_Premium_Breakdown[[#Totals],[GST]],"$#,##0.00")&amp;""","&amp;
"""totalPayable"": """&amp;TEXT(Table_Premium_Breakdown[[#Totals],[Total]],"$#,##0.00")&amp;""","&amp;
"},"&amp;
"""instalments"": {"&amp;
"""instalmentsPerYear"": """&amp;Totals_Instalment_Yearly_Instalments&amp;""","&amp;
"""instalmentAmount"": """&amp;TEXT(Totals_Instalment_Instalment_Amount,"$#,##0.00")&amp;""""&amp;
"}"</f>
        <v>"outputVersion": 2,"priceComponents": {"basePremium": "$12.30","ESL": "$0.00","premiumGST": "$1.23","stampDutyACT": "$0.00","stampDutyNSW": "$0.00","stampDutyNT": "$0.00","stampDutyQLD": "$0.00","stampDutySA": "$0.00","stampDutyTAS": "$0.00","stampDutyVIC": "$0.00","stampDutyWA": "$0.00","stampDutyTotal": "$0.00","totalPremium": "$13.53","commission": "$2.46","commissionGST": "$0.25","brokerFee": "$0.00","brokerFeeGST": "$0.00","underwriterFee": "$0.00","underwriterFeeGST": "$0.00","interest": "$0.00","merchantFees": "$0.20","transactionCosts": "$0.15","totalGST": "$1.23","totalPayable": "$13.88",},"instalments": {"instalmentsPerYear": "1","instalmentAmount": "$13.88"}</v>
      </c>
      <c r="E29" s="156" t="str">
        <f ca="1">",""custom"":{"&amp;
"""rawPayable"":"""&amp;TEXT(Table_Premium_Breakdown[[#Totals],[Total]],"0")&amp;""""&amp;
"}"</f>
        <v>,"custom":{"rawPayable":"14"}</v>
      </c>
      <c r="F29" s="156"/>
      <c r="G29" s="156"/>
      <c r="H29" s="156"/>
      <c r="I29" s="156"/>
      <c r="J29" s="156"/>
      <c r="K29" s="156"/>
      <c r="L29" s="156"/>
      <c r="M29" s="156"/>
      <c r="N29" s="156"/>
      <c r="O29" s="156"/>
      <c r="P29" s="156"/>
      <c r="Q29" s="156"/>
      <c r="R29" s="156"/>
      <c r="S29" s="156"/>
      <c r="T29" s="156"/>
      <c r="U29" s="156"/>
      <c r="V29" s="156"/>
      <c r="W29" s="156"/>
      <c r="X29" s="156"/>
      <c r="Y29" s="156"/>
      <c r="Z29" s="156"/>
      <c r="AA29" s="156"/>
      <c r="AB29" s="156"/>
      <c r="AC29" s="156"/>
      <c r="AD29" s="156"/>
      <c r="AE29" s="156"/>
      <c r="AF29" s="156"/>
      <c r="AG29" s="156"/>
      <c r="AH29" s="156"/>
      <c r="AI29" s="156"/>
      <c r="AJ29" s="156"/>
      <c r="AK29" s="156"/>
      <c r="AL29" s="156"/>
      <c r="AM29" s="156"/>
      <c r="AN29" s="156"/>
      <c r="AO29" s="156"/>
      <c r="AP29" s="156"/>
      <c r="AQ29" s="156"/>
      <c r="AR29" s="156"/>
      <c r="AS29" s="156"/>
      <c r="AT29" s="156"/>
      <c r="AU29" s="156"/>
      <c r="AV29" s="156"/>
      <c r="AW29" s="156"/>
      <c r="AX29" s="156"/>
      <c r="AY29" s="156"/>
      <c r="AZ29" s="156"/>
      <c r="BA29" s="156"/>
      <c r="BB29" s="153" t="s">
        <v>703</v>
      </c>
    </row>
  </sheetData>
  <pageMargins left="0.7" right="0.7" top="0.75" bottom="0.75" header="0.3" footer="0.3"/>
  <pageSetup paperSize="9" orientation="portrait"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E130"/>
  <sheetViews>
    <sheetView topLeftCell="A106" workbookViewId="0">
      <selection activeCell="E119" sqref="E119"/>
    </sheetView>
  </sheetViews>
  <sheetFormatPr defaultColWidth="9" defaultRowHeight="21" customHeight="1"/>
  <cols>
    <col min="1" max="1" width="9.140625" style="3" customWidth="1"/>
    <col min="2" max="2" width="42.140625" style="3" customWidth="1"/>
    <col min="3" max="5" width="32.7109375" style="3" customWidth="1"/>
    <col min="6" max="16384" width="9" style="3"/>
  </cols>
  <sheetData>
    <row r="2" spans="2:5" ht="47.25" thickBot="1">
      <c r="B2" s="79" t="s">
        <v>196</v>
      </c>
      <c r="C2" s="79"/>
      <c r="D2" s="79"/>
      <c r="E2" s="79"/>
    </row>
    <row r="4" spans="2:5" ht="28.9" customHeight="1" thickBot="1">
      <c r="B4" s="4" t="s">
        <v>1711</v>
      </c>
      <c r="C4" s="4"/>
    </row>
    <row r="6" spans="2:5" ht="15">
      <c r="B6" s="6" t="s">
        <v>1</v>
      </c>
      <c r="C6" s="6" t="s">
        <v>6</v>
      </c>
    </row>
    <row r="7" spans="2:5" ht="21" customHeight="1">
      <c r="B7" s="143" t="s">
        <v>1525</v>
      </c>
      <c r="C7" s="143">
        <v>123</v>
      </c>
    </row>
    <row r="8" spans="2:5" ht="21" customHeight="1">
      <c r="B8" s="143" t="s">
        <v>1526</v>
      </c>
      <c r="C8" s="143">
        <v>4000</v>
      </c>
    </row>
    <row r="9" spans="2:5" ht="21" customHeight="1">
      <c r="B9" s="143" t="s">
        <v>1527</v>
      </c>
      <c r="C9" s="143">
        <v>1100</v>
      </c>
    </row>
    <row r="10" spans="2:5" ht="21" customHeight="1">
      <c r="B10" s="143" t="s">
        <v>1528</v>
      </c>
      <c r="C10" s="285">
        <v>2020</v>
      </c>
    </row>
    <row r="11" spans="2:5" ht="21" customHeight="1">
      <c r="B11" s="143" t="s">
        <v>1835</v>
      </c>
      <c r="C11" s="309">
        <v>0.25</v>
      </c>
    </row>
    <row r="12" spans="2:5" ht="21" customHeight="1">
      <c r="B12" s="143" t="s">
        <v>1836</v>
      </c>
      <c r="C12" s="320">
        <v>0</v>
      </c>
    </row>
    <row r="14" spans="2:5" ht="21" customHeight="1" thickBot="1">
      <c r="B14" s="4" t="s">
        <v>199</v>
      </c>
      <c r="C14" s="4"/>
    </row>
    <row r="16" spans="2:5" ht="15">
      <c r="B16" s="6" t="s">
        <v>1529</v>
      </c>
      <c r="C16" s="6" t="s">
        <v>199</v>
      </c>
    </row>
    <row r="17" spans="2:4" ht="21" customHeight="1">
      <c r="B17" s="143">
        <v>1000000</v>
      </c>
      <c r="C17" s="289">
        <f ca="1">'Risk 1'!$J$30+'Rating Factors'!D32</f>
        <v>16814.289287708365</v>
      </c>
    </row>
    <row r="18" spans="2:4" ht="21" customHeight="1">
      <c r="B18" s="143">
        <v>2000000</v>
      </c>
      <c r="C18" s="289">
        <f ca="1">'Risk 1'!$J$30+'Rating Factors'!D33</f>
        <v>21127.248249983004</v>
      </c>
    </row>
    <row r="19" spans="2:4" ht="21" customHeight="1">
      <c r="B19" s="143">
        <v>3000000</v>
      </c>
      <c r="C19" s="289">
        <f ca="1">'Risk 1'!$J$30+'Rating Factors'!D34</f>
        <v>24190.074179714269</v>
      </c>
    </row>
    <row r="20" spans="2:4" ht="21" customHeight="1">
      <c r="B20" s="143">
        <v>4000000</v>
      </c>
      <c r="C20" s="289">
        <f ca="1">'Risk 1'!$J$30+'Rating Factors'!D35</f>
        <v>26627.833593173844</v>
      </c>
    </row>
    <row r="21" spans="2:4" ht="21" customHeight="1">
      <c r="B21" s="143">
        <v>5000000</v>
      </c>
      <c r="C21" s="289">
        <f ca="1">'Risk 1'!$J$30+'Rating Factors'!D36</f>
        <v>28690.553096870408</v>
      </c>
    </row>
    <row r="22" spans="2:4" ht="21" customHeight="1">
      <c r="B22" s="143">
        <v>6000000</v>
      </c>
      <c r="C22" s="289">
        <f ca="1">'Risk 1'!$J$30+'Rating Factors'!D37</f>
        <v>30440.739342431134</v>
      </c>
    </row>
    <row r="23" spans="2:4" ht="21" customHeight="1">
      <c r="B23" s="143">
        <v>7500000</v>
      </c>
      <c r="C23" s="289">
        <f ca="1">'Risk 1'!$J$30+'Rating Factors'!D38</f>
        <v>32065.912284737515</v>
      </c>
    </row>
    <row r="24" spans="2:4" ht="21" customHeight="1">
      <c r="B24" s="143">
        <v>8000000</v>
      </c>
      <c r="C24" s="289">
        <f ca="1">'Risk 1'!$J$30+'Rating Factors'!D39</f>
        <v>32815.99210426354</v>
      </c>
    </row>
    <row r="25" spans="2:4" ht="21" customHeight="1">
      <c r="B25" s="143">
        <v>9000000</v>
      </c>
      <c r="C25" s="289">
        <f ca="1">'Risk 1'!$J$30+'Rating Factors'!D40</f>
        <v>33503.565272162399</v>
      </c>
    </row>
    <row r="26" spans="2:4" ht="21" customHeight="1">
      <c r="B26" s="143">
        <v>10000000</v>
      </c>
      <c r="C26" s="289">
        <f ca="1">'Risk 1'!$J$30+'Rating Factors'!D41</f>
        <v>34816.204956332942</v>
      </c>
    </row>
    <row r="27" spans="2:4" ht="21" customHeight="1">
      <c r="B27" s="143">
        <v>20000000</v>
      </c>
      <c r="C27" s="289">
        <f ca="1">'Risk 1'!$J$30+'Rating Factors'!D42</f>
        <v>36066.337988876308</v>
      </c>
    </row>
    <row r="29" spans="2:4" ht="21" customHeight="1" thickBot="1">
      <c r="B29" s="4" t="s">
        <v>1530</v>
      </c>
      <c r="C29" s="4"/>
      <c r="D29" s="4"/>
    </row>
    <row r="31" spans="2:4" ht="15">
      <c r="B31" s="6" t="s">
        <v>1529</v>
      </c>
      <c r="C31" s="6" t="s">
        <v>1530</v>
      </c>
      <c r="D31" s="6" t="s">
        <v>1837</v>
      </c>
    </row>
    <row r="32" spans="2:4" ht="21" customHeight="1">
      <c r="B32" s="143">
        <v>1000000</v>
      </c>
      <c r="C32" s="286">
        <v>2.69</v>
      </c>
      <c r="D32" s="143">
        <v>0</v>
      </c>
    </row>
    <row r="33" spans="2:4" ht="21" customHeight="1">
      <c r="B33" s="143">
        <v>2000000</v>
      </c>
      <c r="C33" s="286">
        <v>3.38</v>
      </c>
      <c r="D33" s="289">
        <f ca="1">(('Risk 1'!$J$81/$C$32)*Table_Ilf[[#This Row],[ILF]])-'Risk 1'!$J$81</f>
        <v>4312.9589622746389</v>
      </c>
    </row>
    <row r="34" spans="2:4" ht="21" customHeight="1">
      <c r="B34" s="143">
        <v>3000000</v>
      </c>
      <c r="C34" s="286">
        <v>3.87</v>
      </c>
      <c r="D34" s="289">
        <f ca="1">(('Risk 1'!$J$81/$C$32)*Table_Ilf[[#This Row],[ILF]])-'Risk 1'!$J$81</f>
        <v>7375.7848920059041</v>
      </c>
    </row>
    <row r="35" spans="2:4" ht="21" customHeight="1">
      <c r="B35" s="143">
        <v>4000000</v>
      </c>
      <c r="C35" s="286">
        <v>4.26</v>
      </c>
      <c r="D35" s="289">
        <f ca="1">(('Risk 1'!$J$81/$C$32)*Table_Ilf[[#This Row],[ILF]])-'Risk 1'!$J$81</f>
        <v>9813.5443054654788</v>
      </c>
    </row>
    <row r="36" spans="2:4" ht="21" customHeight="1">
      <c r="B36" s="143">
        <v>5000000</v>
      </c>
      <c r="C36" s="286">
        <v>4.59</v>
      </c>
      <c r="D36" s="289">
        <f ca="1">(('Risk 1'!$J$81/$C$32)*Table_Ilf[[#This Row],[ILF]])-'Risk 1'!$J$81</f>
        <v>11876.263809162043</v>
      </c>
    </row>
    <row r="37" spans="2:4" ht="21" customHeight="1">
      <c r="B37" s="143">
        <v>6000000</v>
      </c>
      <c r="C37" s="286">
        <v>4.87</v>
      </c>
      <c r="D37" s="289">
        <f ca="1">(('Risk 1'!$J$81/$C$32)*Table_Ilf[[#This Row],[ILF]])-'Risk 1'!$J$81</f>
        <v>13626.450054722769</v>
      </c>
    </row>
    <row r="38" spans="2:4" ht="21" customHeight="1">
      <c r="B38" s="143">
        <v>7500000</v>
      </c>
      <c r="C38" s="286">
        <v>5.13</v>
      </c>
      <c r="D38" s="289">
        <f ca="1">(('Risk 1'!$J$81/$C$32)*Table_Ilf[[#This Row],[ILF]])-'Risk 1'!$J$81</f>
        <v>15251.62299702915</v>
      </c>
    </row>
    <row r="39" spans="2:4" ht="21" customHeight="1">
      <c r="B39" s="143">
        <v>8000000</v>
      </c>
      <c r="C39" s="286">
        <v>5.25</v>
      </c>
      <c r="D39" s="289">
        <f ca="1">(('Risk 1'!$J$81/$C$32)*Table_Ilf[[#This Row],[ILF]])-'Risk 1'!$J$81</f>
        <v>16001.702816555175</v>
      </c>
    </row>
    <row r="40" spans="2:4" ht="21" customHeight="1">
      <c r="B40" s="143">
        <v>9000000</v>
      </c>
      <c r="C40" s="286">
        <v>5.36</v>
      </c>
      <c r="D40" s="289">
        <f ca="1">(('Risk 1'!$J$81/$C$32)*Table_Ilf[[#This Row],[ILF]])-'Risk 1'!$J$81</f>
        <v>16689.275984454034</v>
      </c>
    </row>
    <row r="41" spans="2:4" ht="21" customHeight="1">
      <c r="B41" s="143">
        <v>10000000</v>
      </c>
      <c r="C41" s="286">
        <v>5.57</v>
      </c>
      <c r="D41" s="289">
        <f ca="1">(('Risk 1'!$J$81/$C$32)*Table_Ilf[[#This Row],[ILF]])-'Risk 1'!$J$81</f>
        <v>18001.915668624577</v>
      </c>
    </row>
    <row r="42" spans="2:4" ht="21" customHeight="1">
      <c r="B42" s="143">
        <v>20000000</v>
      </c>
      <c r="C42" s="286">
        <v>5.77</v>
      </c>
      <c r="D42" s="289">
        <f ca="1">(('Risk 1'!$J$81/$C$32)*Table_Ilf[[#This Row],[ILF]])-'Risk 1'!$J$81</f>
        <v>19252.048701167943</v>
      </c>
    </row>
    <row r="44" spans="2:4" ht="21" customHeight="1" thickBot="1">
      <c r="B44" s="4" t="s">
        <v>1532</v>
      </c>
      <c r="C44" s="4"/>
      <c r="D44" s="4"/>
    </row>
    <row r="46" spans="2:4" ht="15">
      <c r="B46" s="6" t="s">
        <v>4</v>
      </c>
      <c r="C46" s="6" t="s">
        <v>18</v>
      </c>
      <c r="D46" s="6" t="s">
        <v>1533</v>
      </c>
    </row>
    <row r="47" spans="2:4" ht="21" customHeight="1">
      <c r="B47" s="287" t="s">
        <v>1220</v>
      </c>
      <c r="C47" s="143" t="s">
        <v>1248</v>
      </c>
      <c r="D47" s="286">
        <v>1.37</v>
      </c>
    </row>
    <row r="48" spans="2:4" ht="21" customHeight="1">
      <c r="B48" s="287" t="s">
        <v>1222</v>
      </c>
      <c r="C48" s="143" t="s">
        <v>1222</v>
      </c>
      <c r="D48" s="286">
        <v>1.37</v>
      </c>
    </row>
    <row r="49" spans="2:4" ht="21" customHeight="1">
      <c r="B49" s="143" t="s">
        <v>1224</v>
      </c>
      <c r="C49" s="143" t="s">
        <v>1224</v>
      </c>
      <c r="D49" s="286">
        <v>1.35</v>
      </c>
    </row>
    <row r="50" spans="2:4" ht="21" customHeight="1">
      <c r="B50" s="143" t="s">
        <v>1226</v>
      </c>
      <c r="C50" s="143" t="s">
        <v>1226</v>
      </c>
      <c r="D50" s="286">
        <v>3.04</v>
      </c>
    </row>
    <row r="51" spans="2:4" ht="21" customHeight="1">
      <c r="B51" s="143" t="s">
        <v>1228</v>
      </c>
      <c r="C51" s="143" t="s">
        <v>1228</v>
      </c>
      <c r="D51" s="286">
        <v>1.37</v>
      </c>
    </row>
    <row r="52" spans="2:4" ht="21" customHeight="1">
      <c r="B52" s="143" t="s">
        <v>1230</v>
      </c>
      <c r="C52" s="143" t="s">
        <v>1534</v>
      </c>
      <c r="D52" s="286">
        <v>1.37</v>
      </c>
    </row>
    <row r="53" spans="2:4" ht="21" customHeight="1">
      <c r="B53" s="143" t="s">
        <v>1232</v>
      </c>
      <c r="C53" s="143" t="s">
        <v>1535</v>
      </c>
      <c r="D53" s="286">
        <v>1.37</v>
      </c>
    </row>
    <row r="54" spans="2:4" ht="21" customHeight="1">
      <c r="B54" s="143" t="s">
        <v>1234</v>
      </c>
      <c r="C54" s="143" t="s">
        <v>1253</v>
      </c>
      <c r="D54" s="286">
        <v>1.37</v>
      </c>
    </row>
    <row r="55" spans="2:4" ht="21" customHeight="1">
      <c r="B55" s="143" t="s">
        <v>1236</v>
      </c>
      <c r="C55" s="143" t="s">
        <v>1236</v>
      </c>
      <c r="D55" s="286">
        <v>3.34</v>
      </c>
    </row>
    <row r="56" spans="2:4" ht="21" customHeight="1">
      <c r="B56" s="143" t="s">
        <v>1238</v>
      </c>
      <c r="C56" s="143" t="s">
        <v>1238</v>
      </c>
      <c r="D56" s="286">
        <v>1.64</v>
      </c>
    </row>
    <row r="57" spans="2:4" ht="21" customHeight="1">
      <c r="B57" s="143" t="s">
        <v>1240</v>
      </c>
      <c r="C57" s="143" t="s">
        <v>1240</v>
      </c>
      <c r="D57" s="286">
        <v>1.37</v>
      </c>
    </row>
    <row r="58" spans="2:4" ht="21" customHeight="1">
      <c r="B58" s="143" t="s">
        <v>1242</v>
      </c>
      <c r="C58" s="143" t="s">
        <v>1242</v>
      </c>
      <c r="D58" s="286">
        <v>1.73</v>
      </c>
    </row>
    <row r="59" spans="2:4" ht="21" customHeight="1">
      <c r="B59" s="143" t="s">
        <v>1244</v>
      </c>
      <c r="C59" s="143" t="s">
        <v>1536</v>
      </c>
      <c r="D59" s="286">
        <v>1.37</v>
      </c>
    </row>
    <row r="61" spans="2:4" ht="21" customHeight="1" thickBot="1">
      <c r="B61" s="4" t="s">
        <v>1412</v>
      </c>
      <c r="C61" s="4"/>
    </row>
    <row r="63" spans="2:4" ht="15">
      <c r="B63" s="6" t="s">
        <v>1537</v>
      </c>
      <c r="C63" s="6" t="s">
        <v>6</v>
      </c>
    </row>
    <row r="64" spans="2:4" ht="21" customHeight="1">
      <c r="B64" s="143" t="s">
        <v>631</v>
      </c>
      <c r="C64" s="288">
        <v>0</v>
      </c>
    </row>
    <row r="65" spans="2:3" ht="21" customHeight="1">
      <c r="B65" s="143" t="s">
        <v>1500</v>
      </c>
      <c r="C65" s="288">
        <v>5.0000000000000001E-3</v>
      </c>
    </row>
    <row r="66" spans="2:3" ht="21" customHeight="1">
      <c r="B66" s="143" t="s">
        <v>1501</v>
      </c>
      <c r="C66" s="288">
        <v>7.4999999999999997E-2</v>
      </c>
    </row>
    <row r="67" spans="2:3" ht="20.45" customHeight="1">
      <c r="B67" s="143" t="s">
        <v>1502</v>
      </c>
      <c r="C67" s="288">
        <v>0.1</v>
      </c>
    </row>
    <row r="69" spans="2:3" ht="21" customHeight="1" thickBot="1">
      <c r="B69" s="4" t="s">
        <v>867</v>
      </c>
      <c r="C69" s="4"/>
    </row>
    <row r="71" spans="2:3" ht="15">
      <c r="B71" s="6" t="s">
        <v>1539</v>
      </c>
      <c r="C71" s="6" t="s">
        <v>1540</v>
      </c>
    </row>
    <row r="72" spans="2:3" ht="21" customHeight="1">
      <c r="B72" s="143" t="s">
        <v>901</v>
      </c>
      <c r="C72" s="289">
        <v>50</v>
      </c>
    </row>
    <row r="73" spans="2:3" ht="21" customHeight="1">
      <c r="B73" s="143" t="s">
        <v>1541</v>
      </c>
      <c r="C73" s="289">
        <v>50</v>
      </c>
    </row>
    <row r="74" spans="2:3" ht="21" customHeight="1">
      <c r="B74" s="143" t="s">
        <v>1519</v>
      </c>
      <c r="C74" s="289">
        <v>100</v>
      </c>
    </row>
    <row r="75" spans="2:3" ht="20.45" customHeight="1">
      <c r="B75" s="143" t="s">
        <v>1521</v>
      </c>
      <c r="C75" s="289">
        <v>50</v>
      </c>
    </row>
    <row r="77" spans="2:3" ht="21" customHeight="1" thickBot="1">
      <c r="B77" s="4" t="s">
        <v>1538</v>
      </c>
      <c r="C77" s="4"/>
    </row>
    <row r="79" spans="2:3" ht="15">
      <c r="B79" s="6" t="s">
        <v>1542</v>
      </c>
      <c r="C79" s="6" t="s">
        <v>1543</v>
      </c>
    </row>
    <row r="80" spans="2:3" ht="21" customHeight="1">
      <c r="B80" s="285">
        <v>0.1</v>
      </c>
      <c r="C80" s="288">
        <v>0.3</v>
      </c>
    </row>
    <row r="81" spans="2:3" ht="21" customHeight="1">
      <c r="B81" s="285">
        <v>0.33333333333333331</v>
      </c>
      <c r="C81" s="288">
        <v>0.2</v>
      </c>
    </row>
    <row r="82" spans="2:3" ht="21" customHeight="1">
      <c r="B82" s="285">
        <v>0.66666666666666663</v>
      </c>
      <c r="C82" s="288">
        <v>0.1</v>
      </c>
    </row>
    <row r="83" spans="2:3" ht="21" customHeight="1">
      <c r="B83" s="285">
        <v>0.75</v>
      </c>
      <c r="C83" s="288">
        <v>7.4999999999999997E-2</v>
      </c>
    </row>
    <row r="84" spans="2:3" ht="21" customHeight="1">
      <c r="B84" s="285">
        <v>0.8</v>
      </c>
      <c r="C84" s="288">
        <v>0.05</v>
      </c>
    </row>
    <row r="85" spans="2:3" ht="21" customHeight="1">
      <c r="B85" s="285">
        <v>1</v>
      </c>
      <c r="C85" s="288">
        <v>0</v>
      </c>
    </row>
    <row r="86" spans="2:3" ht="21" customHeight="1">
      <c r="B86" s="285">
        <v>1.5</v>
      </c>
      <c r="C86" s="288">
        <v>-7.4999999999999997E-2</v>
      </c>
    </row>
    <row r="87" spans="2:3" ht="21" customHeight="1">
      <c r="B87" s="285">
        <v>1.75</v>
      </c>
      <c r="C87" s="288">
        <v>-0.1</v>
      </c>
    </row>
    <row r="88" spans="2:3" ht="21" customHeight="1">
      <c r="B88" s="285">
        <v>2.5</v>
      </c>
      <c r="C88" s="288">
        <v>-0.15</v>
      </c>
    </row>
    <row r="89" spans="2:3" ht="21" customHeight="1">
      <c r="B89" s="285">
        <v>3.5</v>
      </c>
      <c r="C89" s="288">
        <v>-0.2</v>
      </c>
    </row>
    <row r="90" spans="2:3" ht="20.45" customHeight="1">
      <c r="B90" s="285">
        <v>6</v>
      </c>
      <c r="C90" s="288">
        <v>-0.25</v>
      </c>
    </row>
    <row r="92" spans="2:3" ht="21" customHeight="1" thickBot="1">
      <c r="B92" s="4" t="s">
        <v>1544</v>
      </c>
      <c r="C92" s="4"/>
    </row>
    <row r="94" spans="2:3" ht="15">
      <c r="B94" s="6" t="s">
        <v>1195</v>
      </c>
      <c r="C94" s="6" t="s">
        <v>1545</v>
      </c>
    </row>
    <row r="95" spans="2:3" ht="21" customHeight="1">
      <c r="B95" s="143">
        <v>0</v>
      </c>
      <c r="C95" s="143">
        <v>5000</v>
      </c>
    </row>
    <row r="96" spans="2:3" ht="21" customHeight="1">
      <c r="B96" s="143">
        <v>1000001</v>
      </c>
      <c r="C96" s="143">
        <v>7500</v>
      </c>
    </row>
    <row r="97" spans="2:3" ht="21" customHeight="1">
      <c r="B97" s="143">
        <v>2000001</v>
      </c>
      <c r="C97" s="143">
        <v>10000</v>
      </c>
    </row>
    <row r="98" spans="2:3" ht="20.45" customHeight="1">
      <c r="B98" s="143">
        <v>3000001</v>
      </c>
      <c r="C98" s="143">
        <v>15000</v>
      </c>
    </row>
    <row r="100" spans="2:3" ht="26.45" customHeight="1" thickBot="1">
      <c r="B100" s="4" t="s">
        <v>1546</v>
      </c>
      <c r="C100" s="4"/>
    </row>
    <row r="102" spans="2:3" ht="15">
      <c r="B102" t="s">
        <v>713</v>
      </c>
      <c r="C102" s="6" t="s">
        <v>1529</v>
      </c>
    </row>
    <row r="103" spans="2:3" ht="21" customHeight="1">
      <c r="B103" s="143">
        <v>1000000</v>
      </c>
      <c r="C103" s="143">
        <v>4000000</v>
      </c>
    </row>
    <row r="104" spans="2:3" ht="21" customHeight="1">
      <c r="B104" s="143">
        <v>2000000</v>
      </c>
      <c r="C104" s="143">
        <v>8000000</v>
      </c>
    </row>
    <row r="105" spans="2:3" ht="21" customHeight="1">
      <c r="B105" s="143">
        <v>5000000</v>
      </c>
      <c r="C105" s="143">
        <v>20000000</v>
      </c>
    </row>
    <row r="106" spans="2:3" ht="21" customHeight="1">
      <c r="B106" s="143">
        <v>10000000</v>
      </c>
      <c r="C106" s="143">
        <v>40000000</v>
      </c>
    </row>
    <row r="107" spans="2:3" ht="20.45" customHeight="1">
      <c r="B107" s="143">
        <v>20000000</v>
      </c>
      <c r="C107" s="143">
        <v>80000000</v>
      </c>
    </row>
    <row r="109" spans="2:3" ht="26.45" customHeight="1" thickBot="1">
      <c r="B109" s="4" t="s">
        <v>1713</v>
      </c>
      <c r="C109" s="4"/>
    </row>
    <row r="111" spans="2:3" ht="21" customHeight="1">
      <c r="B111" t="s">
        <v>1715</v>
      </c>
      <c r="C111" s="6" t="s">
        <v>1714</v>
      </c>
    </row>
    <row r="112" spans="2:3" ht="21" customHeight="1">
      <c r="B112" s="285">
        <v>0</v>
      </c>
      <c r="C112" s="310">
        <v>0</v>
      </c>
    </row>
    <row r="113" spans="2:3" ht="21" customHeight="1">
      <c r="B113" s="285">
        <v>1</v>
      </c>
      <c r="C113" s="310">
        <v>0.9</v>
      </c>
    </row>
    <row r="114" spans="2:3" ht="21" customHeight="1">
      <c r="B114" s="285">
        <v>3</v>
      </c>
      <c r="C114" s="310">
        <v>0.95</v>
      </c>
    </row>
    <row r="115" spans="2:3" ht="21" customHeight="1">
      <c r="B115" s="285">
        <v>5</v>
      </c>
      <c r="C115" s="310">
        <v>1</v>
      </c>
    </row>
    <row r="117" spans="2:3" ht="21" customHeight="1">
      <c r="B117" s="6" t="s">
        <v>1</v>
      </c>
      <c r="C117" s="6" t="s">
        <v>6</v>
      </c>
    </row>
    <row r="118" spans="2:3" ht="21" customHeight="1">
      <c r="B118" s="143" t="s">
        <v>1525</v>
      </c>
      <c r="C118" s="143">
        <v>123</v>
      </c>
    </row>
    <row r="119" spans="2:3" ht="21" customHeight="1">
      <c r="B119" s="143" t="s">
        <v>1526</v>
      </c>
      <c r="C119" s="143">
        <v>4000</v>
      </c>
    </row>
    <row r="120" spans="2:3" ht="21" customHeight="1">
      <c r="B120" s="143" t="s">
        <v>1527</v>
      </c>
      <c r="C120" s="143">
        <v>1100</v>
      </c>
    </row>
    <row r="121" spans="2:3" ht="21" customHeight="1">
      <c r="B121" s="143" t="s">
        <v>1528</v>
      </c>
      <c r="C121" s="285">
        <v>2020</v>
      </c>
    </row>
    <row r="122" spans="2:3" ht="21" customHeight="1">
      <c r="B122" s="143" t="s">
        <v>1835</v>
      </c>
      <c r="C122" s="309">
        <v>0.25</v>
      </c>
    </row>
    <row r="123" spans="2:3" ht="21" customHeight="1">
      <c r="B123" s="143" t="s">
        <v>1836</v>
      </c>
      <c r="C123" s="320">
        <v>0</v>
      </c>
    </row>
    <row r="124" spans="2:3" ht="21" customHeight="1">
      <c r="B124" s="28" t="s">
        <v>1852</v>
      </c>
      <c r="C124" s="285"/>
    </row>
    <row r="125" spans="2:3" ht="21" customHeight="1">
      <c r="B125" s="28" t="s">
        <v>1853</v>
      </c>
      <c r="C125" s="285"/>
    </row>
    <row r="126" spans="2:3" ht="21" customHeight="1">
      <c r="B126" s="27" t="s">
        <v>1854</v>
      </c>
      <c r="C126" s="320"/>
    </row>
    <row r="127" spans="2:3" ht="21" customHeight="1">
      <c r="B127" s="27" t="s">
        <v>1855</v>
      </c>
      <c r="C127" s="320"/>
    </row>
    <row r="128" spans="2:3" ht="21" customHeight="1">
      <c r="B128" s="27" t="s">
        <v>1856</v>
      </c>
      <c r="C128" s="320"/>
    </row>
    <row r="129" spans="2:3" ht="21" customHeight="1">
      <c r="B129" s="27" t="s">
        <v>1857</v>
      </c>
      <c r="C129" s="320"/>
    </row>
    <row r="130" spans="2:3" ht="21" customHeight="1">
      <c r="B130" s="27" t="s">
        <v>1858</v>
      </c>
      <c r="C130" s="320"/>
    </row>
  </sheetData>
  <pageMargins left="0.69930555555555596" right="0.69930555555555596" top="0.75" bottom="0.75" header="0.3" footer="0.3"/>
  <pageSetup paperSize="9" orientation="portrait"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E115"/>
  <sheetViews>
    <sheetView topLeftCell="A14" workbookViewId="0">
      <selection activeCell="D20" sqref="D20"/>
    </sheetView>
  </sheetViews>
  <sheetFormatPr defaultColWidth="9" defaultRowHeight="21" customHeight="1"/>
  <cols>
    <col min="1" max="1" width="9.140625" style="3" customWidth="1"/>
    <col min="2" max="2" width="42.140625" style="3" customWidth="1"/>
    <col min="3" max="5" width="32.7109375" style="3" customWidth="1"/>
    <col min="6" max="16384" width="9" style="3"/>
  </cols>
  <sheetData>
    <row r="2" spans="2:5" ht="47.25" thickBot="1">
      <c r="B2" s="79" t="s">
        <v>196</v>
      </c>
      <c r="C2" s="79"/>
      <c r="D2" s="79"/>
      <c r="E2" s="79"/>
    </row>
    <row r="4" spans="2:5" ht="28.9" customHeight="1" thickBot="1">
      <c r="B4" s="4" t="s">
        <v>1711</v>
      </c>
      <c r="C4" s="4"/>
    </row>
    <row r="6" spans="2:5" ht="15">
      <c r="B6" s="6" t="s">
        <v>1</v>
      </c>
      <c r="C6" s="6" t="s">
        <v>6</v>
      </c>
    </row>
    <row r="7" spans="2:5" ht="21" customHeight="1">
      <c r="B7" s="143" t="s">
        <v>1525</v>
      </c>
      <c r="C7" s="143">
        <v>0</v>
      </c>
    </row>
    <row r="8" spans="2:5" ht="21" customHeight="1">
      <c r="B8" s="143" t="s">
        <v>1526</v>
      </c>
      <c r="C8" s="143">
        <v>0</v>
      </c>
    </row>
    <row r="9" spans="2:5" ht="21" customHeight="1">
      <c r="B9" s="143" t="s">
        <v>1527</v>
      </c>
      <c r="C9" s="143">
        <v>1045</v>
      </c>
    </row>
    <row r="10" spans="2:5" ht="21" customHeight="1">
      <c r="B10" s="143" t="s">
        <v>1528</v>
      </c>
      <c r="C10" s="321">
        <v>2020</v>
      </c>
    </row>
    <row r="11" spans="2:5" ht="21" customHeight="1">
      <c r="B11" s="143" t="s">
        <v>1835</v>
      </c>
      <c r="C11" s="309">
        <v>0</v>
      </c>
    </row>
    <row r="12" spans="2:5" ht="21" customHeight="1">
      <c r="B12" s="143" t="s">
        <v>1836</v>
      </c>
      <c r="C12" s="309">
        <v>0.23</v>
      </c>
    </row>
    <row r="14" spans="2:5" ht="21" customHeight="1" thickBot="1">
      <c r="B14" s="4" t="s">
        <v>199</v>
      </c>
      <c r="C14" s="4"/>
    </row>
    <row r="16" spans="2:5" ht="15">
      <c r="B16" s="6" t="s">
        <v>1529</v>
      </c>
      <c r="C16" s="6" t="s">
        <v>199</v>
      </c>
      <c r="D16" s="1" t="s">
        <v>1838</v>
      </c>
    </row>
    <row r="17" spans="2:4" ht="21" customHeight="1">
      <c r="B17" s="143">
        <v>1000000</v>
      </c>
      <c r="C17" s="289">
        <f ca="1">Table_Premium_2020[[#This Row],[Premium with Claims]]/(1-$C$12)</f>
        <v>21836.739334686186</v>
      </c>
      <c r="D17" s="289">
        <f ca="1">'Risk 1'!$J$30+'Rating Factors 2020'!D32</f>
        <v>16814.289287708365</v>
      </c>
    </row>
    <row r="18" spans="2:4" ht="21" customHeight="1">
      <c r="B18" s="143">
        <v>2000000</v>
      </c>
      <c r="C18" s="289">
        <f ca="1">Table_Premium_2020[[#This Row],[Premium with Claims]]/(1-$C$12)</f>
        <v>27437.984740237665</v>
      </c>
      <c r="D18" s="289">
        <f ca="1">'Risk 1'!$J$30+'Rating Factors 2020'!D33</f>
        <v>21127.248249983004</v>
      </c>
    </row>
    <row r="19" spans="2:4" ht="21" customHeight="1">
      <c r="B19" s="143">
        <v>3000000</v>
      </c>
      <c r="C19" s="289">
        <f ca="1">Table_Premium_2020[[#This Row],[Premium with Claims]]/(1-$C$12)</f>
        <v>31415.680752875673</v>
      </c>
      <c r="D19" s="289">
        <f ca="1">'Risk 1'!$J$30+'Rating Factors 2020'!D34</f>
        <v>24190.074179714269</v>
      </c>
    </row>
    <row r="20" spans="2:4" ht="21" customHeight="1">
      <c r="B20" s="143">
        <v>4000000</v>
      </c>
      <c r="C20" s="289">
        <f ca="1">Table_Premium_2020[[#This Row],[Premium with Claims]]/(1-$C$12)</f>
        <v>34581.602069056942</v>
      </c>
      <c r="D20" s="289">
        <f ca="1">'Risk 1'!$J$30+'Rating Factors 2020'!D35</f>
        <v>26627.833593173844</v>
      </c>
    </row>
    <row r="21" spans="2:4" ht="21" customHeight="1">
      <c r="B21" s="143">
        <v>5000000</v>
      </c>
      <c r="C21" s="289">
        <f ca="1">Table_Premium_2020[[#This Row],[Premium with Claims]]/(1-$C$12)</f>
        <v>37260.458567364163</v>
      </c>
      <c r="D21" s="289">
        <f ca="1">'Risk 1'!$J$30+'Rating Factors 2020'!D36</f>
        <v>28690.553096870408</v>
      </c>
    </row>
    <row r="22" spans="2:4" ht="21" customHeight="1">
      <c r="B22" s="143">
        <v>6000000</v>
      </c>
      <c r="C22" s="289">
        <f ca="1">Table_Premium_2020[[#This Row],[Premium with Claims]]/(1-$C$12)</f>
        <v>39533.427717443032</v>
      </c>
      <c r="D22" s="289">
        <f ca="1">'Risk 1'!$J$30+'Rating Factors 2020'!D37</f>
        <v>30440.739342431134</v>
      </c>
    </row>
    <row r="23" spans="2:4" ht="21" customHeight="1">
      <c r="B23" s="143">
        <v>7500000</v>
      </c>
      <c r="C23" s="289">
        <f ca="1">Table_Premium_2020[[#This Row],[Premium with Claims]]/(1-$C$12)</f>
        <v>42618.17156397862</v>
      </c>
      <c r="D23" s="289">
        <f ca="1">'Risk 1'!$J$30+'Rating Factors 2020'!D38</f>
        <v>32815.99210426354</v>
      </c>
    </row>
    <row r="24" spans="2:4" ht="21" customHeight="1">
      <c r="B24" s="143">
        <v>8000000</v>
      </c>
      <c r="C24" s="289">
        <f ca="1">Table_Premium_2020[[#This Row],[Premium with Claims]]/(1-$C$12)</f>
        <v>43511.123730081039</v>
      </c>
      <c r="D24" s="289">
        <f ca="1">'Risk 1'!$J$30+'Rating Factors 2020'!D39</f>
        <v>33503.565272162399</v>
      </c>
    </row>
    <row r="25" spans="2:4" ht="21" customHeight="1">
      <c r="B25" s="143">
        <v>9000000</v>
      </c>
      <c r="C25" s="289">
        <f ca="1">Table_Premium_2020[[#This Row],[Premium with Claims]]/(1-$C$12)</f>
        <v>45215.850592640185</v>
      </c>
      <c r="D25" s="289">
        <f ca="1">'Risk 1'!$J$30+'Rating Factors 2020'!D40</f>
        <v>34816.204956332942</v>
      </c>
    </row>
    <row r="26" spans="2:4" ht="21" customHeight="1">
      <c r="B26" s="143">
        <v>10000000</v>
      </c>
      <c r="C26" s="289">
        <f ca="1">Table_Premium_2020[[#This Row],[Premium with Claims]]/(1-$C$12)</f>
        <v>46839.399985553646</v>
      </c>
      <c r="D26" s="289">
        <f ca="1">'Risk 1'!$J$30+'Rating Factors 2020'!D41</f>
        <v>36066.337988876308</v>
      </c>
    </row>
    <row r="27" spans="2:4" ht="21" customHeight="1">
      <c r="B27" s="143">
        <v>20000000</v>
      </c>
      <c r="C27" s="289">
        <f ca="1">Table_Premium_2020[[#This Row],[Premium with Claims]]/(1-$C$12)</f>
        <v>58934.842962759009</v>
      </c>
      <c r="D27" s="289">
        <f ca="1">'Risk 1'!$J$30+'Rating Factors 2020'!D42</f>
        <v>45379.829081324438</v>
      </c>
    </row>
    <row r="29" spans="2:4" ht="21" customHeight="1" thickBot="1">
      <c r="B29" s="4" t="s">
        <v>1530</v>
      </c>
      <c r="C29" s="4"/>
      <c r="D29" s="4"/>
    </row>
    <row r="31" spans="2:4" ht="15">
      <c r="B31" s="6" t="s">
        <v>1529</v>
      </c>
      <c r="C31" s="6" t="s">
        <v>1530</v>
      </c>
      <c r="D31" s="6" t="s">
        <v>1531</v>
      </c>
    </row>
    <row r="32" spans="2:4" ht="21" customHeight="1">
      <c r="B32" s="143">
        <v>1000000</v>
      </c>
      <c r="C32" s="286">
        <v>2.69</v>
      </c>
      <c r="D32" s="143">
        <v>0</v>
      </c>
    </row>
    <row r="33" spans="2:4" ht="21" customHeight="1">
      <c r="B33" s="143">
        <v>2000000</v>
      </c>
      <c r="C33" s="286">
        <v>3.38</v>
      </c>
      <c r="D33" s="289">
        <f ca="1">(('Risk 1'!$J$81/$C$32)*Table_Ilf_2020[[#This Row],[ILF]])-'Risk 1'!$J$81</f>
        <v>4312.9589622746389</v>
      </c>
    </row>
    <row r="34" spans="2:4" ht="21" customHeight="1">
      <c r="B34" s="143">
        <v>3000000</v>
      </c>
      <c r="C34" s="286">
        <v>3.87</v>
      </c>
      <c r="D34" s="289">
        <f ca="1">(('Risk 1'!$J$81/$C$32)*Table_Ilf_2020[[#This Row],[ILF]])-'Risk 1'!$J$81</f>
        <v>7375.7848920059041</v>
      </c>
    </row>
    <row r="35" spans="2:4" ht="21" customHeight="1">
      <c r="B35" s="143">
        <v>4000000</v>
      </c>
      <c r="C35" s="286">
        <v>4.26</v>
      </c>
      <c r="D35" s="289">
        <f ca="1">(('Risk 1'!$J$81/$C$32)*Table_Ilf_2020[[#This Row],[ILF]])-'Risk 1'!$J$81</f>
        <v>9813.5443054654788</v>
      </c>
    </row>
    <row r="36" spans="2:4" ht="21" customHeight="1">
      <c r="B36" s="143">
        <v>5000000</v>
      </c>
      <c r="C36" s="286">
        <v>4.59</v>
      </c>
      <c r="D36" s="289">
        <f ca="1">(('Risk 1'!$J$81/$C$32)*Table_Ilf_2020[[#This Row],[ILF]])-'Risk 1'!$J$81</f>
        <v>11876.263809162043</v>
      </c>
    </row>
    <row r="37" spans="2:4" ht="21" customHeight="1">
      <c r="B37" s="143">
        <v>6000000</v>
      </c>
      <c r="C37" s="286">
        <v>4.87</v>
      </c>
      <c r="D37" s="289">
        <f ca="1">(('Risk 1'!$J$81/$C$32)*Table_Ilf_2020[[#This Row],[ILF]])-'Risk 1'!$J$81</f>
        <v>13626.450054722769</v>
      </c>
    </row>
    <row r="38" spans="2:4" ht="21" customHeight="1">
      <c r="B38" s="143">
        <v>7500000</v>
      </c>
      <c r="C38" s="286">
        <v>5.25</v>
      </c>
      <c r="D38" s="289">
        <f ca="1">(('Risk 1'!$J$81/$C$32)*Table_Ilf_2020[[#This Row],[ILF]])-'Risk 1'!$J$81</f>
        <v>16001.702816555175</v>
      </c>
    </row>
    <row r="39" spans="2:4" ht="21" customHeight="1">
      <c r="B39" s="143">
        <v>8000000</v>
      </c>
      <c r="C39" s="286">
        <v>5.36</v>
      </c>
      <c r="D39" s="289">
        <f ca="1">(('Risk 1'!$J$81/$C$32)*Table_Ilf_2020[[#This Row],[ILF]])-'Risk 1'!$J$81</f>
        <v>16689.275984454034</v>
      </c>
    </row>
    <row r="40" spans="2:4" ht="21" customHeight="1">
      <c r="B40" s="143">
        <v>9000000</v>
      </c>
      <c r="C40" s="286">
        <v>5.57</v>
      </c>
      <c r="D40" s="289">
        <f ca="1">(('Risk 1'!$J$81/$C$32)*Table_Ilf_2020[[#This Row],[ILF]])-'Risk 1'!$J$81</f>
        <v>18001.915668624577</v>
      </c>
    </row>
    <row r="41" spans="2:4" ht="21" customHeight="1">
      <c r="B41" s="143">
        <v>10000000</v>
      </c>
      <c r="C41" s="286">
        <v>5.77</v>
      </c>
      <c r="D41" s="289">
        <f ca="1">(('Risk 1'!$J$81/$C$32)*Table_Ilf_2020[[#This Row],[ILF]])-'Risk 1'!$J$81</f>
        <v>19252.048701167943</v>
      </c>
    </row>
    <row r="42" spans="2:4" ht="21" customHeight="1">
      <c r="B42" s="143">
        <v>20000000</v>
      </c>
      <c r="C42" s="286">
        <v>7.26</v>
      </c>
      <c r="D42" s="289">
        <f ca="1">(('Risk 1'!$J$81/$C$32)*Table_Ilf_2020[[#This Row],[ILF]])-'Risk 1'!$J$81</f>
        <v>28565.539793616073</v>
      </c>
    </row>
    <row r="44" spans="2:4" ht="21" customHeight="1" thickBot="1">
      <c r="B44" s="4" t="s">
        <v>1532</v>
      </c>
      <c r="C44" s="4"/>
      <c r="D44" s="4"/>
    </row>
    <row r="46" spans="2:4" ht="15">
      <c r="B46" s="6" t="s">
        <v>4</v>
      </c>
      <c r="C46" s="6" t="s">
        <v>18</v>
      </c>
      <c r="D46" s="6" t="s">
        <v>1533</v>
      </c>
    </row>
    <row r="47" spans="2:4" ht="21" customHeight="1">
      <c r="B47" s="287" t="s">
        <v>1220</v>
      </c>
      <c r="C47" s="143" t="s">
        <v>1248</v>
      </c>
      <c r="D47" s="286">
        <v>1.3</v>
      </c>
    </row>
    <row r="48" spans="2:4" ht="21" customHeight="1">
      <c r="B48" s="287" t="s">
        <v>1222</v>
      </c>
      <c r="C48" s="143" t="s">
        <v>1222</v>
      </c>
      <c r="D48" s="286">
        <v>1.3</v>
      </c>
    </row>
    <row r="49" spans="2:4" ht="21" customHeight="1">
      <c r="B49" s="143" t="s">
        <v>1224</v>
      </c>
      <c r="C49" s="143" t="s">
        <v>1224</v>
      </c>
      <c r="D49" s="286">
        <v>1.28</v>
      </c>
    </row>
    <row r="50" spans="2:4" ht="21" customHeight="1">
      <c r="B50" s="143" t="s">
        <v>1226</v>
      </c>
      <c r="C50" s="143" t="s">
        <v>1226</v>
      </c>
      <c r="D50" s="286">
        <v>2.89</v>
      </c>
    </row>
    <row r="51" spans="2:4" ht="21" customHeight="1">
      <c r="B51" s="143" t="s">
        <v>1228</v>
      </c>
      <c r="C51" s="143" t="s">
        <v>1228</v>
      </c>
      <c r="D51" s="286">
        <v>1.3</v>
      </c>
    </row>
    <row r="52" spans="2:4" ht="21" customHeight="1">
      <c r="B52" s="143" t="s">
        <v>1230</v>
      </c>
      <c r="C52" s="143" t="s">
        <v>1534</v>
      </c>
      <c r="D52" s="286">
        <v>1.3</v>
      </c>
    </row>
    <row r="53" spans="2:4" ht="21" customHeight="1">
      <c r="B53" s="143" t="s">
        <v>1232</v>
      </c>
      <c r="C53" s="143" t="s">
        <v>1535</v>
      </c>
      <c r="D53" s="286">
        <v>1.3</v>
      </c>
    </row>
    <row r="54" spans="2:4" ht="21" customHeight="1">
      <c r="B54" s="143" t="s">
        <v>1234</v>
      </c>
      <c r="C54" s="143" t="s">
        <v>1253</v>
      </c>
      <c r="D54" s="286">
        <v>1.3</v>
      </c>
    </row>
    <row r="55" spans="2:4" ht="21" customHeight="1">
      <c r="B55" s="143" t="s">
        <v>1236</v>
      </c>
      <c r="C55" s="143" t="s">
        <v>1236</v>
      </c>
      <c r="D55" s="286">
        <v>3.17</v>
      </c>
    </row>
    <row r="56" spans="2:4" ht="21" customHeight="1">
      <c r="B56" s="143" t="s">
        <v>1238</v>
      </c>
      <c r="C56" s="143" t="s">
        <v>1238</v>
      </c>
      <c r="D56" s="286">
        <v>1.56</v>
      </c>
    </row>
    <row r="57" spans="2:4" ht="21" customHeight="1">
      <c r="B57" s="143" t="s">
        <v>1240</v>
      </c>
      <c r="C57" s="143" t="s">
        <v>1240</v>
      </c>
      <c r="D57" s="286">
        <v>1.3</v>
      </c>
    </row>
    <row r="58" spans="2:4" ht="21" customHeight="1">
      <c r="B58" s="143" t="s">
        <v>1242</v>
      </c>
      <c r="C58" s="143" t="s">
        <v>1242</v>
      </c>
      <c r="D58" s="286">
        <v>1.64</v>
      </c>
    </row>
    <row r="59" spans="2:4" ht="21" customHeight="1">
      <c r="B59" s="143" t="s">
        <v>1244</v>
      </c>
      <c r="C59" s="143" t="s">
        <v>1536</v>
      </c>
      <c r="D59" s="286">
        <v>1.3</v>
      </c>
    </row>
    <row r="61" spans="2:4" ht="21" customHeight="1" thickBot="1">
      <c r="B61" s="4" t="s">
        <v>1412</v>
      </c>
      <c r="C61" s="4"/>
    </row>
    <row r="63" spans="2:4" ht="15">
      <c r="B63" s="6" t="s">
        <v>1537</v>
      </c>
      <c r="C63" s="6" t="s">
        <v>6</v>
      </c>
    </row>
    <row r="64" spans="2:4" ht="21" customHeight="1">
      <c r="B64" s="143" t="s">
        <v>631</v>
      </c>
      <c r="C64" s="288">
        <v>0</v>
      </c>
    </row>
    <row r="65" spans="2:3" ht="21" customHeight="1">
      <c r="B65" s="143" t="s">
        <v>1500</v>
      </c>
      <c r="C65" s="288">
        <v>5.0000000000000001E-3</v>
      </c>
    </row>
    <row r="66" spans="2:3" ht="21" customHeight="1">
      <c r="B66" s="143" t="s">
        <v>1501</v>
      </c>
      <c r="C66" s="288">
        <v>7.4999999999999997E-2</v>
      </c>
    </row>
    <row r="67" spans="2:3" ht="20.45" customHeight="1">
      <c r="B67" s="143" t="s">
        <v>1502</v>
      </c>
      <c r="C67" s="288">
        <v>0.1</v>
      </c>
    </row>
    <row r="69" spans="2:3" ht="21" customHeight="1" thickBot="1">
      <c r="B69" s="4" t="s">
        <v>867</v>
      </c>
      <c r="C69" s="4"/>
    </row>
    <row r="71" spans="2:3" ht="15">
      <c r="B71" s="6" t="s">
        <v>1539</v>
      </c>
      <c r="C71" s="6" t="s">
        <v>1540</v>
      </c>
    </row>
    <row r="72" spans="2:3" ht="21" customHeight="1">
      <c r="B72" s="143" t="s">
        <v>901</v>
      </c>
      <c r="C72" s="289">
        <v>0</v>
      </c>
    </row>
    <row r="73" spans="2:3" ht="21" customHeight="1">
      <c r="B73" s="143" t="s">
        <v>1541</v>
      </c>
      <c r="C73" s="289">
        <v>0</v>
      </c>
    </row>
    <row r="74" spans="2:3" ht="21" customHeight="1">
      <c r="B74" s="143" t="s">
        <v>1519</v>
      </c>
      <c r="C74" s="289">
        <v>0</v>
      </c>
    </row>
    <row r="75" spans="2:3" ht="20.45" customHeight="1">
      <c r="B75" s="143" t="s">
        <v>1521</v>
      </c>
      <c r="C75" s="289">
        <v>0</v>
      </c>
    </row>
    <row r="77" spans="2:3" ht="21" customHeight="1" thickBot="1">
      <c r="B77" s="4" t="s">
        <v>1538</v>
      </c>
      <c r="C77" s="4"/>
    </row>
    <row r="79" spans="2:3" ht="15">
      <c r="B79" s="6" t="s">
        <v>1542</v>
      </c>
      <c r="C79" s="6" t="s">
        <v>1543</v>
      </c>
    </row>
    <row r="80" spans="2:3" ht="21" customHeight="1">
      <c r="B80" s="285">
        <v>0.1</v>
      </c>
      <c r="C80" s="288">
        <v>0.3</v>
      </c>
    </row>
    <row r="81" spans="2:3" ht="21" customHeight="1">
      <c r="B81" s="285">
        <v>0.33333333333333331</v>
      </c>
      <c r="C81" s="288">
        <v>0.2</v>
      </c>
    </row>
    <row r="82" spans="2:3" ht="21" customHeight="1">
      <c r="B82" s="285">
        <v>0.66666666666666663</v>
      </c>
      <c r="C82" s="288">
        <v>0.1</v>
      </c>
    </row>
    <row r="83" spans="2:3" ht="21" customHeight="1">
      <c r="B83" s="285">
        <v>0.75</v>
      </c>
      <c r="C83" s="288">
        <v>7.4999999999999997E-2</v>
      </c>
    </row>
    <row r="84" spans="2:3" ht="21" customHeight="1">
      <c r="B84" s="285">
        <v>0.8</v>
      </c>
      <c r="C84" s="288">
        <v>0.05</v>
      </c>
    </row>
    <row r="85" spans="2:3" ht="21" customHeight="1">
      <c r="B85" s="285">
        <v>1</v>
      </c>
      <c r="C85" s="288">
        <v>0</v>
      </c>
    </row>
    <row r="86" spans="2:3" ht="21" customHeight="1">
      <c r="B86" s="285">
        <v>1.5</v>
      </c>
      <c r="C86" s="288">
        <v>-7.4999999999999997E-2</v>
      </c>
    </row>
    <row r="87" spans="2:3" ht="21" customHeight="1">
      <c r="B87" s="285">
        <v>1.75</v>
      </c>
      <c r="C87" s="288">
        <v>-0.1</v>
      </c>
    </row>
    <row r="88" spans="2:3" ht="21" customHeight="1">
      <c r="B88" s="285">
        <v>2.5</v>
      </c>
      <c r="C88" s="288">
        <v>-0.15</v>
      </c>
    </row>
    <row r="89" spans="2:3" ht="21" customHeight="1">
      <c r="B89" s="285">
        <v>3.5</v>
      </c>
      <c r="C89" s="288">
        <v>-0.2</v>
      </c>
    </row>
    <row r="90" spans="2:3" ht="20.45" customHeight="1">
      <c r="B90" s="285">
        <v>6</v>
      </c>
      <c r="C90" s="288">
        <v>-0.25</v>
      </c>
    </row>
    <row r="92" spans="2:3" ht="21" customHeight="1" thickBot="1">
      <c r="B92" s="4" t="s">
        <v>1544</v>
      </c>
      <c r="C92" s="4"/>
    </row>
    <row r="94" spans="2:3" ht="15">
      <c r="B94" s="6" t="s">
        <v>1195</v>
      </c>
      <c r="C94" s="6" t="s">
        <v>1545</v>
      </c>
    </row>
    <row r="95" spans="2:3" ht="21" customHeight="1">
      <c r="B95" s="143">
        <v>0</v>
      </c>
      <c r="C95" s="143">
        <v>5000</v>
      </c>
    </row>
    <row r="96" spans="2:3" ht="21" customHeight="1">
      <c r="B96" s="143">
        <v>1000001</v>
      </c>
      <c r="C96" s="143">
        <v>7500</v>
      </c>
    </row>
    <row r="97" spans="2:3" ht="21" customHeight="1">
      <c r="B97" s="143">
        <v>2000001</v>
      </c>
      <c r="C97" s="143">
        <v>10000</v>
      </c>
    </row>
    <row r="98" spans="2:3" ht="20.45" customHeight="1">
      <c r="B98" s="143">
        <v>3000001</v>
      </c>
      <c r="C98" s="143">
        <v>15000</v>
      </c>
    </row>
    <row r="100" spans="2:3" ht="26.45" customHeight="1" thickBot="1">
      <c r="B100" s="4" t="s">
        <v>1546</v>
      </c>
      <c r="C100" s="4"/>
    </row>
    <row r="102" spans="2:3" ht="15">
      <c r="B102" t="s">
        <v>713</v>
      </c>
      <c r="C102" s="6" t="s">
        <v>1529</v>
      </c>
    </row>
    <row r="103" spans="2:3" ht="21" customHeight="1">
      <c r="B103" s="143">
        <v>1000000</v>
      </c>
      <c r="C103" s="143">
        <v>4000000</v>
      </c>
    </row>
    <row r="104" spans="2:3" ht="21" customHeight="1">
      <c r="B104" s="143">
        <v>2000000</v>
      </c>
      <c r="C104" s="143">
        <v>8000000</v>
      </c>
    </row>
    <row r="105" spans="2:3" ht="21" customHeight="1">
      <c r="B105" s="143">
        <v>5000000</v>
      </c>
      <c r="C105" s="143">
        <v>20000000</v>
      </c>
    </row>
    <row r="106" spans="2:3" ht="21" customHeight="1">
      <c r="B106" s="143">
        <v>10000000</v>
      </c>
      <c r="C106" s="143">
        <v>40000000</v>
      </c>
    </row>
    <row r="107" spans="2:3" ht="20.45" customHeight="1">
      <c r="B107" s="143">
        <v>20000000</v>
      </c>
      <c r="C107" s="143">
        <v>80000000</v>
      </c>
    </row>
    <row r="109" spans="2:3" ht="26.45" customHeight="1" thickBot="1">
      <c r="B109" s="4" t="s">
        <v>1713</v>
      </c>
      <c r="C109" s="4"/>
    </row>
    <row r="111" spans="2:3" ht="21" customHeight="1">
      <c r="B111" t="s">
        <v>1715</v>
      </c>
      <c r="C111" s="6" t="s">
        <v>1714</v>
      </c>
    </row>
    <row r="112" spans="2:3" ht="21" customHeight="1">
      <c r="B112" s="285">
        <v>0</v>
      </c>
      <c r="C112" s="309">
        <v>0</v>
      </c>
    </row>
    <row r="113" spans="2:3" ht="21" customHeight="1">
      <c r="B113" s="285">
        <v>1</v>
      </c>
      <c r="C113" s="309">
        <v>0.9</v>
      </c>
    </row>
    <row r="114" spans="2:3" ht="21" customHeight="1">
      <c r="B114" s="285">
        <v>3</v>
      </c>
      <c r="C114" s="309">
        <v>0.95</v>
      </c>
    </row>
    <row r="115" spans="2:3" ht="21" customHeight="1">
      <c r="B115" s="285">
        <v>5</v>
      </c>
      <c r="C115" s="309">
        <v>1</v>
      </c>
    </row>
  </sheetData>
  <pageMargins left="0.69930555555555596" right="0.69930555555555596" top="0.75" bottom="0.75" header="0.3" footer="0.3"/>
  <tableParts count="10">
    <tablePart r:id="rId1"/>
    <tablePart r:id="rId2"/>
    <tablePart r:id="rId3"/>
    <tablePart r:id="rId4"/>
    <tablePart r:id="rId5"/>
    <tablePart r:id="rId6"/>
    <tablePart r:id="rId7"/>
    <tablePart r:id="rId8"/>
    <tablePart r:id="rId9"/>
    <tablePart r:id="rId1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75</vt:i4>
      </vt:variant>
    </vt:vector>
  </HeadingPairs>
  <TitlesOfParts>
    <vt:vector size="92" baseType="lpstr">
      <vt:lpstr>Question Sets</vt:lpstr>
      <vt:lpstr>Repeating Question Sets</vt:lpstr>
      <vt:lpstr>Question Options</vt:lpstr>
      <vt:lpstr>Triggers</vt:lpstr>
      <vt:lpstr>Risk 1</vt:lpstr>
      <vt:lpstr>Risk 2</vt:lpstr>
      <vt:lpstr>Statutory Rates</vt:lpstr>
      <vt:lpstr>Payments</vt:lpstr>
      <vt:lpstr>Totals</vt:lpstr>
      <vt:lpstr>Settings</vt:lpstr>
      <vt:lpstr>Styles</vt:lpstr>
      <vt:lpstr>Text</vt:lpstr>
      <vt:lpstr>Drop Downs</vt:lpstr>
      <vt:lpstr>Policy</vt:lpstr>
      <vt:lpstr>Outputs</vt:lpstr>
      <vt:lpstr>Rating Factors</vt:lpstr>
      <vt:lpstr>Rating Factors 2020</vt:lpstr>
      <vt:lpstr>Colour_Accent_1</vt:lpstr>
      <vt:lpstr>Colour_Accent_2</vt:lpstr>
      <vt:lpstr>Colour_Background_1</vt:lpstr>
      <vt:lpstr>Colour_Background_2</vt:lpstr>
      <vt:lpstr>Colour_Background_3</vt:lpstr>
      <vt:lpstr>Colour_Borders</vt:lpstr>
      <vt:lpstr>Colour_Decline</vt:lpstr>
      <vt:lpstr>Colour_Endorsement</vt:lpstr>
      <vt:lpstr>Colour_Foreground_1</vt:lpstr>
      <vt:lpstr>Colour_Foreground_2</vt:lpstr>
      <vt:lpstr>Colour_Review</vt:lpstr>
      <vt:lpstr>Input_Payment_Method</vt:lpstr>
      <vt:lpstr>Input_Payment_Option</vt:lpstr>
      <vt:lpstr>Payment_Methods_Direct_Default</vt:lpstr>
      <vt:lpstr>Payment_Methods_Direct_Enabled</vt:lpstr>
      <vt:lpstr>Payment_Methods_Direct_Merchant_Fee</vt:lpstr>
      <vt:lpstr>Payment_Methods_Direct_Transaction_Fee</vt:lpstr>
      <vt:lpstr>Payment_Methods_Funded_Default</vt:lpstr>
      <vt:lpstr>Payment_Methods_Funded_Enabled</vt:lpstr>
      <vt:lpstr>Payment_Methods_Funded_Merchant_Fee</vt:lpstr>
      <vt:lpstr>Payment_Methods_Funded_Transaction_Fee</vt:lpstr>
      <vt:lpstr>Payment_Option_Annual</vt:lpstr>
      <vt:lpstr>Payment_Option_Fortnightly</vt:lpstr>
      <vt:lpstr>Payment_Option_Monthly</vt:lpstr>
      <vt:lpstr>Payment_Option_Weekly</vt:lpstr>
      <vt:lpstr>Payment_Options_Default</vt:lpstr>
      <vt:lpstr>Payment_Options_Direct_Interest_Rate</vt:lpstr>
      <vt:lpstr>Payment_Options_Direct_Once_Off_Fee</vt:lpstr>
      <vt:lpstr>Payment_Options_Direct_Per_Instalment_Fee</vt:lpstr>
      <vt:lpstr>Payment_Options_Funded_Interest_Rate</vt:lpstr>
      <vt:lpstr>Payment_Options_Funded_Once_Off_Fee</vt:lpstr>
      <vt:lpstr>Payment_Options_Funded_Per_Instalment_Fee</vt:lpstr>
      <vt:lpstr>Payment_Options_Number_Of_Instalments</vt:lpstr>
      <vt:lpstr>Payment_Options_Type</vt:lpstr>
      <vt:lpstr>'Rating Factors 2020'!Repeating_Question_Sets_Values</vt:lpstr>
      <vt:lpstr>Repeating_Question_Sets_Values</vt:lpstr>
      <vt:lpstr>Risk_1_ESL</vt:lpstr>
      <vt:lpstr>Risk_1_Name</vt:lpstr>
      <vt:lpstr>Risk_1_Prefix</vt:lpstr>
      <vt:lpstr>Risk_1_Type</vt:lpstr>
      <vt:lpstr>Risk_2_ESL</vt:lpstr>
      <vt:lpstr>Risk_2_Name</vt:lpstr>
      <vt:lpstr>Risk_2_Prefix</vt:lpstr>
      <vt:lpstr>Risk_2_Type</vt:lpstr>
      <vt:lpstr>Select_Bootstrap_Columns</vt:lpstr>
      <vt:lpstr>Select_Data_Type</vt:lpstr>
      <vt:lpstr>'Rating Factors 2020'!Select_ESL_Eligibility</vt:lpstr>
      <vt:lpstr>Select_ESL_Eligibility</vt:lpstr>
      <vt:lpstr>Select_Payment_Methods</vt:lpstr>
      <vt:lpstr>Select_Payment_Options</vt:lpstr>
      <vt:lpstr>Select_Rating_Factor</vt:lpstr>
      <vt:lpstr>Select_Repeating_Data_Type</vt:lpstr>
      <vt:lpstr>'Rating Factors 2020'!Select_Risk_Type</vt:lpstr>
      <vt:lpstr>Select_Risk_Type</vt:lpstr>
      <vt:lpstr>Select_Yes_No</vt:lpstr>
      <vt:lpstr>Settings_Financial_Broker_Fee_Once_Off</vt:lpstr>
      <vt:lpstr>Settings_Financial_Broker_Fee_Premium_Percent</vt:lpstr>
      <vt:lpstr>Settings_Financial_Commission_Rate</vt:lpstr>
      <vt:lpstr>Settings_Financial_Underwriter_Fee_Once_Off</vt:lpstr>
      <vt:lpstr>Settings_Financial_Underwriter_Fee_Premium_Percent</vt:lpstr>
      <vt:lpstr>settings_organisation_name</vt:lpstr>
      <vt:lpstr>Settings_Styling_Font_Body_Text</vt:lpstr>
      <vt:lpstr>Settings_Styling_Font_Headings</vt:lpstr>
      <vt:lpstr>Settings_Styling_Font_Labels</vt:lpstr>
      <vt:lpstr>Settings_Styling_Font_Weight_Body_Text</vt:lpstr>
      <vt:lpstr>Settings_Styling_Font_Weight_Headings</vt:lpstr>
      <vt:lpstr>Settings_Styling_Font_Weight_Labels</vt:lpstr>
      <vt:lpstr>Settings_Styling_Other_Default_Border_Radius</vt:lpstr>
      <vt:lpstr>Settings_Styling_Other_Sidebar_Width</vt:lpstr>
      <vt:lpstr>Settings_Styling_Other_Small_Device_Margin</vt:lpstr>
      <vt:lpstr>Settings_Styling_Other_Tooltip_Panel_Background_Colour</vt:lpstr>
      <vt:lpstr>Settings_Styling_Other_Tooltip_Panel_Border</vt:lpstr>
      <vt:lpstr>Settings_Styling_Sidebar_Header_Background_Colour</vt:lpstr>
      <vt:lpstr>Totals_Instalment_Instalment_Amount</vt:lpstr>
      <vt:lpstr>Totals_Instalment_Yearly_Instalments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carl.andersson@aptiture.com</dc:creator>
  <cp:keywords/>
  <dc:description/>
  <cp:lastModifiedBy>John Gamble</cp:lastModifiedBy>
  <cp:revision/>
  <dcterms:created xsi:type="dcterms:W3CDTF">2016-05-31T05:49:00Z</dcterms:created>
  <dcterms:modified xsi:type="dcterms:W3CDTF">2021-04-16T22:38:21Z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1033-10.1.0.5601</vt:lpwstr>
  </property>
</Properties>
</file>